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Downloads\"/>
    </mc:Choice>
  </mc:AlternateContent>
  <xr:revisionPtr revIDLastSave="0" documentId="13_ncr:1_{6F3CBCBA-C9E9-44EC-909B-13120A24ACFD}" xr6:coauthVersionLast="36" xr6:coauthVersionMax="36" xr10:uidLastSave="{00000000-0000-0000-0000-000000000000}"/>
  <bookViews>
    <workbookView xWindow="-120" yWindow="-120" windowWidth="24240" windowHeight="13740" tabRatio="597" xr2:uid="{00000000-000D-0000-FFFF-FFFF00000000}"/>
  </bookViews>
  <sheets>
    <sheet name="Results" sheetId="6" r:id="rId1"/>
    <sheet name="Plan" sheetId="7" r:id="rId2"/>
    <sheet name="Calc" sheetId="3" state="hidden" r:id="rId3"/>
    <sheet name="Calc2" sheetId="13" state="hidden" r:id="rId4"/>
    <sheet name="Factors" sheetId="12" state="hidden" r:id="rId5"/>
    <sheet name="Tie_Break" sheetId="8" r:id="rId6"/>
    <sheet name="Language" sheetId="9" r:id="rId7"/>
    <sheet name="Matchups" sheetId="14" state="hidden" r:id="rId8"/>
    <sheet name="Settings" sheetId="15" r:id="rId9"/>
    <sheet name="Info" sheetId="11" r:id="rId10"/>
  </sheets>
  <definedNames>
    <definedName name="FactorGD">Factors!$B$5</definedName>
    <definedName name="FactorGF">Factors!$B$6</definedName>
    <definedName name="FactorPts">Factors!$B$4</definedName>
    <definedName name="GDzero">Factors!$D$5</definedName>
  </definedNames>
  <calcPr calcId="191029"/>
</workbook>
</file>

<file path=xl/calcChain.xml><?xml version="1.0" encoding="utf-8"?>
<calcChain xmlns="http://schemas.openxmlformats.org/spreadsheetml/2006/main">
  <c r="P37" i="6" l="1"/>
  <c r="P36" i="6"/>
  <c r="P35" i="6"/>
  <c r="H386" i="7" l="1"/>
  <c r="G386" i="7"/>
  <c r="H385" i="7"/>
  <c r="G385" i="7"/>
  <c r="H384" i="7"/>
  <c r="G384" i="7"/>
  <c r="H383" i="7"/>
  <c r="G383" i="7"/>
  <c r="H382" i="7"/>
  <c r="G382" i="7"/>
  <c r="F382" i="7" s="1"/>
  <c r="H381" i="7"/>
  <c r="G381" i="7"/>
  <c r="H380" i="7"/>
  <c r="G380" i="7"/>
  <c r="F380" i="7" s="1"/>
  <c r="H379" i="7"/>
  <c r="G379" i="7"/>
  <c r="H378" i="7"/>
  <c r="G378" i="7"/>
  <c r="H377" i="7"/>
  <c r="G377" i="7"/>
  <c r="H376" i="7"/>
  <c r="G376" i="7"/>
  <c r="H375" i="7"/>
  <c r="G375" i="7"/>
  <c r="H374" i="7"/>
  <c r="G374" i="7"/>
  <c r="F374" i="7" s="1"/>
  <c r="H373" i="7"/>
  <c r="G373" i="7"/>
  <c r="H372" i="7"/>
  <c r="G372" i="7"/>
  <c r="F372" i="7" s="1"/>
  <c r="H371" i="7"/>
  <c r="G371" i="7"/>
  <c r="H370" i="7"/>
  <c r="G370" i="7"/>
  <c r="H369" i="7"/>
  <c r="G369" i="7"/>
  <c r="H368" i="7"/>
  <c r="G368" i="7"/>
  <c r="H367" i="7"/>
  <c r="G367" i="7"/>
  <c r="H366" i="7"/>
  <c r="G366" i="7"/>
  <c r="F366" i="7" s="1"/>
  <c r="H365" i="7"/>
  <c r="G365" i="7"/>
  <c r="H364" i="7"/>
  <c r="G364" i="7"/>
  <c r="F364" i="7" s="1"/>
  <c r="H363" i="7"/>
  <c r="G363" i="7"/>
  <c r="H362" i="7"/>
  <c r="G362" i="7"/>
  <c r="H361" i="7"/>
  <c r="G361" i="7"/>
  <c r="H360" i="7"/>
  <c r="G360" i="7"/>
  <c r="H359" i="7"/>
  <c r="G359" i="7"/>
  <c r="H358" i="7"/>
  <c r="G358" i="7"/>
  <c r="F358" i="7" s="1"/>
  <c r="H357" i="7"/>
  <c r="G357" i="7"/>
  <c r="H356" i="7"/>
  <c r="G356" i="7"/>
  <c r="F356" i="7" s="1"/>
  <c r="H355" i="7"/>
  <c r="G355" i="7"/>
  <c r="H354" i="7"/>
  <c r="G354" i="7"/>
  <c r="H353" i="7"/>
  <c r="G353" i="7"/>
  <c r="H352" i="7"/>
  <c r="G352" i="7"/>
  <c r="H351" i="7"/>
  <c r="G351" i="7"/>
  <c r="H350" i="7"/>
  <c r="G350" i="7"/>
  <c r="F350" i="7" s="1"/>
  <c r="H349" i="7"/>
  <c r="G349" i="7"/>
  <c r="H348" i="7"/>
  <c r="G348" i="7"/>
  <c r="F348" i="7" s="1"/>
  <c r="H347" i="7"/>
  <c r="G347" i="7"/>
  <c r="H346" i="7"/>
  <c r="G346" i="7"/>
  <c r="H345" i="7"/>
  <c r="G345" i="7"/>
  <c r="H344" i="7"/>
  <c r="G344" i="7"/>
  <c r="H343" i="7"/>
  <c r="G343" i="7"/>
  <c r="H342" i="7"/>
  <c r="G342" i="7"/>
  <c r="F342" i="7" s="1"/>
  <c r="H341" i="7"/>
  <c r="G341" i="7"/>
  <c r="H340" i="7"/>
  <c r="G340" i="7"/>
  <c r="F340" i="7" s="1"/>
  <c r="H339" i="7"/>
  <c r="G339" i="7"/>
  <c r="H338" i="7"/>
  <c r="G338" i="7"/>
  <c r="H337" i="7"/>
  <c r="G337" i="7"/>
  <c r="H336" i="7"/>
  <c r="G336" i="7"/>
  <c r="H335" i="7"/>
  <c r="G335" i="7"/>
  <c r="H334" i="7"/>
  <c r="G334" i="7"/>
  <c r="H333" i="7"/>
  <c r="G333" i="7"/>
  <c r="H332" i="7"/>
  <c r="G332" i="7"/>
  <c r="F332" i="7" s="1"/>
  <c r="H331" i="7"/>
  <c r="G331" i="7"/>
  <c r="H330" i="7"/>
  <c r="G330" i="7"/>
  <c r="H329" i="7"/>
  <c r="G329" i="7"/>
  <c r="H328" i="7"/>
  <c r="G328" i="7"/>
  <c r="H327" i="7"/>
  <c r="G327" i="7"/>
  <c r="H326" i="7"/>
  <c r="G326" i="7"/>
  <c r="H325" i="7"/>
  <c r="G325" i="7"/>
  <c r="H324" i="7"/>
  <c r="G324" i="7"/>
  <c r="F324" i="7" s="1"/>
  <c r="H323" i="7"/>
  <c r="G323" i="7"/>
  <c r="H322" i="7"/>
  <c r="G322" i="7"/>
  <c r="H321" i="7"/>
  <c r="G321" i="7"/>
  <c r="H320" i="7"/>
  <c r="G320" i="7"/>
  <c r="H319" i="7"/>
  <c r="G319" i="7"/>
  <c r="H318" i="7"/>
  <c r="G318" i="7"/>
  <c r="H317" i="7"/>
  <c r="G317" i="7"/>
  <c r="H316" i="7"/>
  <c r="G316" i="7"/>
  <c r="F316" i="7" s="1"/>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G146" i="7"/>
  <c r="H145" i="7"/>
  <c r="G145" i="7"/>
  <c r="H144" i="7"/>
  <c r="G144" i="7"/>
  <c r="H143" i="7"/>
  <c r="G143" i="7"/>
  <c r="H142" i="7"/>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G58" i="7"/>
  <c r="H57" i="7"/>
  <c r="G57" i="7"/>
  <c r="H56" i="7"/>
  <c r="G56" i="7"/>
  <c r="H55" i="7"/>
  <c r="G55" i="7"/>
  <c r="H54" i="7"/>
  <c r="G54" i="7"/>
  <c r="H53" i="7"/>
  <c r="G53" i="7"/>
  <c r="H52" i="7"/>
  <c r="G52" i="7"/>
  <c r="H51" i="7"/>
  <c r="G51" i="7"/>
  <c r="H50" i="7"/>
  <c r="G50" i="7"/>
  <c r="H49" i="7"/>
  <c r="G49" i="7"/>
  <c r="H48" i="7"/>
  <c r="G48" i="7"/>
  <c r="H47" i="7"/>
  <c r="G47" i="7"/>
  <c r="H46" i="7"/>
  <c r="G46" i="7"/>
  <c r="H45" i="7"/>
  <c r="G45" i="7"/>
  <c r="H44" i="7"/>
  <c r="G44" i="7"/>
  <c r="H43" i="7"/>
  <c r="G43" i="7"/>
  <c r="H42" i="7"/>
  <c r="G42" i="7"/>
  <c r="H41" i="7"/>
  <c r="G41" i="7"/>
  <c r="H40" i="7"/>
  <c r="G40" i="7"/>
  <c r="H39" i="7"/>
  <c r="G39" i="7"/>
  <c r="H38" i="7"/>
  <c r="G38" i="7"/>
  <c r="H37" i="7"/>
  <c r="G37" i="7"/>
  <c r="H36" i="7"/>
  <c r="G36" i="7"/>
  <c r="H35" i="7"/>
  <c r="G35" i="7"/>
  <c r="H34" i="7"/>
  <c r="G34" i="7"/>
  <c r="H33" i="7"/>
  <c r="G33" i="7"/>
  <c r="H32" i="7"/>
  <c r="G32" i="7"/>
  <c r="H31" i="7"/>
  <c r="G31" i="7"/>
  <c r="H30" i="7"/>
  <c r="G30" i="7"/>
  <c r="H29" i="7"/>
  <c r="G29" i="7"/>
  <c r="H28" i="7"/>
  <c r="G28" i="7"/>
  <c r="H27" i="7"/>
  <c r="G27" i="7"/>
  <c r="H26" i="7"/>
  <c r="G26" i="7"/>
  <c r="H25" i="7"/>
  <c r="G25" i="7"/>
  <c r="H24" i="7"/>
  <c r="G24" i="7"/>
  <c r="H23" i="7"/>
  <c r="G23" i="7"/>
  <c r="H22" i="7"/>
  <c r="G22" i="7"/>
  <c r="H21" i="7"/>
  <c r="G21" i="7"/>
  <c r="H20" i="7"/>
  <c r="G20" i="7"/>
  <c r="H19" i="7"/>
  <c r="G19" i="7"/>
  <c r="H18" i="7"/>
  <c r="G18" i="7"/>
  <c r="H17" i="7"/>
  <c r="G17" i="7"/>
  <c r="H16" i="7"/>
  <c r="G16" i="7"/>
  <c r="H15" i="7"/>
  <c r="G15" i="7"/>
  <c r="H14" i="7"/>
  <c r="G14" i="7"/>
  <c r="H13" i="7"/>
  <c r="G13" i="7"/>
  <c r="H12" i="7"/>
  <c r="G12" i="7"/>
  <c r="H11" i="7"/>
  <c r="G11" i="7"/>
  <c r="H10" i="7"/>
  <c r="G10" i="7"/>
  <c r="H9" i="7"/>
  <c r="G9" i="7"/>
  <c r="H8" i="7"/>
  <c r="G8" i="7"/>
  <c r="H7" i="7"/>
  <c r="G7" i="7"/>
  <c r="F313" i="7" l="1"/>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I9" i="7"/>
  <c r="F281" i="7"/>
  <c r="F11" i="7"/>
  <c r="F8" i="7"/>
  <c r="F16" i="7"/>
  <c r="F20" i="7"/>
  <c r="F24" i="7"/>
  <c r="F28" i="7"/>
  <c r="F12" i="7"/>
  <c r="F9" i="7"/>
  <c r="F17" i="7"/>
  <c r="F21" i="7"/>
  <c r="F25" i="7"/>
  <c r="F29" i="7"/>
  <c r="F13" i="7"/>
  <c r="F10" i="7"/>
  <c r="F18" i="7"/>
  <c r="F22" i="7"/>
  <c r="F26" i="7"/>
  <c r="F30" i="7"/>
  <c r="F14" i="7"/>
  <c r="F15" i="7"/>
  <c r="F19" i="7"/>
  <c r="F23" i="7"/>
  <c r="F27" i="7"/>
  <c r="F57" i="7"/>
  <c r="F305" i="7"/>
  <c r="F297" i="7"/>
  <c r="F289" i="7"/>
  <c r="F35" i="7"/>
  <c r="F273" i="7"/>
  <c r="F265" i="7"/>
  <c r="F241" i="7"/>
  <c r="F185" i="7"/>
  <c r="F129" i="7"/>
  <c r="F49" i="7"/>
  <c r="F306" i="7"/>
  <c r="F298" i="7"/>
  <c r="F290" i="7"/>
  <c r="F282" i="7"/>
  <c r="F274" i="7"/>
  <c r="F266" i="7"/>
  <c r="F258" i="7"/>
  <c r="F250" i="7"/>
  <c r="F242" i="7"/>
  <c r="F234" i="7"/>
  <c r="F226" i="7"/>
  <c r="F218" i="7"/>
  <c r="F210" i="7"/>
  <c r="F202" i="7"/>
  <c r="F194" i="7"/>
  <c r="F186" i="7"/>
  <c r="F178" i="7"/>
  <c r="F170" i="7"/>
  <c r="F162" i="7"/>
  <c r="F154" i="7"/>
  <c r="F146" i="7"/>
  <c r="F138" i="7"/>
  <c r="F130" i="7"/>
  <c r="F122" i="7"/>
  <c r="F114" i="7"/>
  <c r="F106" i="7"/>
  <c r="F98" i="7"/>
  <c r="F90" i="7"/>
  <c r="F82" i="7"/>
  <c r="F74" i="7"/>
  <c r="F66" i="7"/>
  <c r="F58" i="7"/>
  <c r="F50" i="7"/>
  <c r="F42" i="7"/>
  <c r="F34" i="7"/>
  <c r="F209" i="7"/>
  <c r="F161" i="7"/>
  <c r="F105" i="7"/>
  <c r="F33" i="7"/>
  <c r="F312" i="7"/>
  <c r="F304" i="7"/>
  <c r="F296" i="7"/>
  <c r="F288" i="7"/>
  <c r="F280" i="7"/>
  <c r="F272" i="7"/>
  <c r="F264" i="7"/>
  <c r="F256" i="7"/>
  <c r="F248" i="7"/>
  <c r="F240" i="7"/>
  <c r="F232" i="7"/>
  <c r="F224" i="7"/>
  <c r="F216" i="7"/>
  <c r="F208" i="7"/>
  <c r="F200" i="7"/>
  <c r="F192" i="7"/>
  <c r="F184" i="7"/>
  <c r="F176" i="7"/>
  <c r="F168" i="7"/>
  <c r="F160" i="7"/>
  <c r="F152" i="7"/>
  <c r="F144" i="7"/>
  <c r="F136" i="7"/>
  <c r="F128" i="7"/>
  <c r="F120" i="7"/>
  <c r="F112" i="7"/>
  <c r="F104" i="7"/>
  <c r="F96" i="7"/>
  <c r="F88" i="7"/>
  <c r="F80" i="7"/>
  <c r="F72" i="7"/>
  <c r="F64" i="7"/>
  <c r="F56" i="7"/>
  <c r="F48" i="7"/>
  <c r="F40" i="7"/>
  <c r="F32" i="7"/>
  <c r="F233" i="7"/>
  <c r="F145" i="7"/>
  <c r="F89" i="7"/>
  <c r="F81" i="7"/>
  <c r="F311" i="7"/>
  <c r="F303" i="7"/>
  <c r="F295" i="7"/>
  <c r="F287" i="7"/>
  <c r="F279" i="7"/>
  <c r="F271" i="7"/>
  <c r="F263" i="7"/>
  <c r="F255" i="7"/>
  <c r="F247" i="7"/>
  <c r="F239" i="7"/>
  <c r="F231" i="7"/>
  <c r="F223" i="7"/>
  <c r="F215" i="7"/>
  <c r="F207" i="7"/>
  <c r="F199" i="7"/>
  <c r="F191" i="7"/>
  <c r="F183" i="7"/>
  <c r="F175" i="7"/>
  <c r="F167" i="7"/>
  <c r="F159" i="7"/>
  <c r="F151" i="7"/>
  <c r="F143" i="7"/>
  <c r="F135" i="7"/>
  <c r="F127" i="7"/>
  <c r="F119" i="7"/>
  <c r="F111" i="7"/>
  <c r="F103" i="7"/>
  <c r="F95" i="7"/>
  <c r="F87" i="7"/>
  <c r="F79" i="7"/>
  <c r="F71" i="7"/>
  <c r="F63" i="7"/>
  <c r="F55" i="7"/>
  <c r="F47" i="7"/>
  <c r="F39" i="7"/>
  <c r="F31" i="7"/>
  <c r="F249" i="7"/>
  <c r="F193" i="7"/>
  <c r="F113" i="7"/>
  <c r="F65" i="7"/>
  <c r="F7" i="7"/>
  <c r="F310" i="7"/>
  <c r="F302" i="7"/>
  <c r="F294" i="7"/>
  <c r="F286" i="7"/>
  <c r="F278" i="7"/>
  <c r="F270" i="7"/>
  <c r="F262" i="7"/>
  <c r="F254" i="7"/>
  <c r="F246" i="7"/>
  <c r="F238" i="7"/>
  <c r="F230" i="7"/>
  <c r="F222" i="7"/>
  <c r="F214" i="7"/>
  <c r="F206" i="7"/>
  <c r="F198" i="7"/>
  <c r="F190" i="7"/>
  <c r="F182" i="7"/>
  <c r="F174" i="7"/>
  <c r="F166" i="7"/>
  <c r="F158" i="7"/>
  <c r="F150" i="7"/>
  <c r="F142" i="7"/>
  <c r="F134" i="7"/>
  <c r="F126" i="7"/>
  <c r="F118" i="7"/>
  <c r="F110" i="7"/>
  <c r="F102" i="7"/>
  <c r="F94" i="7"/>
  <c r="F86" i="7"/>
  <c r="F78" i="7"/>
  <c r="F70" i="7"/>
  <c r="F62" i="7"/>
  <c r="F54" i="7"/>
  <c r="F46" i="7"/>
  <c r="F38" i="7"/>
  <c r="F225" i="7"/>
  <c r="F177" i="7"/>
  <c r="F121" i="7"/>
  <c r="F41" i="7"/>
  <c r="F309" i="7"/>
  <c r="F301" i="7"/>
  <c r="F293" i="7"/>
  <c r="F285" i="7"/>
  <c r="F277" i="7"/>
  <c r="F269" i="7"/>
  <c r="F261" i="7"/>
  <c r="F253" i="7"/>
  <c r="F245" i="7"/>
  <c r="F237" i="7"/>
  <c r="F229" i="7"/>
  <c r="F221" i="7"/>
  <c r="F213" i="7"/>
  <c r="F205" i="7"/>
  <c r="F197" i="7"/>
  <c r="F189" i="7"/>
  <c r="F181" i="7"/>
  <c r="F173" i="7"/>
  <c r="F165" i="7"/>
  <c r="F157" i="7"/>
  <c r="F149" i="7"/>
  <c r="F141" i="7"/>
  <c r="F133" i="7"/>
  <c r="F125" i="7"/>
  <c r="F117" i="7"/>
  <c r="F109" i="7"/>
  <c r="F101" i="7"/>
  <c r="F93" i="7"/>
  <c r="F85" i="7"/>
  <c r="F77" i="7"/>
  <c r="F69" i="7"/>
  <c r="F61" i="7"/>
  <c r="F53" i="7"/>
  <c r="F45" i="7"/>
  <c r="F37" i="7"/>
  <c r="F257" i="7"/>
  <c r="F201" i="7"/>
  <c r="F153" i="7"/>
  <c r="F97" i="7"/>
  <c r="F73" i="7"/>
  <c r="F308" i="7"/>
  <c r="F300" i="7"/>
  <c r="F292" i="7"/>
  <c r="F284" i="7"/>
  <c r="F276" i="7"/>
  <c r="F268" i="7"/>
  <c r="F260" i="7"/>
  <c r="F252" i="7"/>
  <c r="F244" i="7"/>
  <c r="F236" i="7"/>
  <c r="F228" i="7"/>
  <c r="F220" i="7"/>
  <c r="F212" i="7"/>
  <c r="F204" i="7"/>
  <c r="F196" i="7"/>
  <c r="F188" i="7"/>
  <c r="F180" i="7"/>
  <c r="F172" i="7"/>
  <c r="F164" i="7"/>
  <c r="F156" i="7"/>
  <c r="F148" i="7"/>
  <c r="F140" i="7"/>
  <c r="F132" i="7"/>
  <c r="F124" i="7"/>
  <c r="F116" i="7"/>
  <c r="F108" i="7"/>
  <c r="F100" i="7"/>
  <c r="F92" i="7"/>
  <c r="F84" i="7"/>
  <c r="F76" i="7"/>
  <c r="F68" i="7"/>
  <c r="F60" i="7"/>
  <c r="F52" i="7"/>
  <c r="F44" i="7"/>
  <c r="F36" i="7"/>
  <c r="F217" i="7"/>
  <c r="F169" i="7"/>
  <c r="F137" i="7"/>
  <c r="F307" i="7"/>
  <c r="F299" i="7"/>
  <c r="F291" i="7"/>
  <c r="F283" i="7"/>
  <c r="F275" i="7"/>
  <c r="F267" i="7"/>
  <c r="F259" i="7"/>
  <c r="F251" i="7"/>
  <c r="F243" i="7"/>
  <c r="F235" i="7"/>
  <c r="F227" i="7"/>
  <c r="F219" i="7"/>
  <c r="F211" i="7"/>
  <c r="F203" i="7"/>
  <c r="F195" i="7"/>
  <c r="F187" i="7"/>
  <c r="F179" i="7"/>
  <c r="F171" i="7"/>
  <c r="F163" i="7"/>
  <c r="F155" i="7"/>
  <c r="F147" i="7"/>
  <c r="F139" i="7"/>
  <c r="F131" i="7"/>
  <c r="F123" i="7"/>
  <c r="F115" i="7"/>
  <c r="F107" i="7"/>
  <c r="F99" i="7"/>
  <c r="F91" i="7"/>
  <c r="F83" i="7"/>
  <c r="F75" i="7"/>
  <c r="F67" i="7"/>
  <c r="F59" i="7"/>
  <c r="F51" i="7"/>
  <c r="F43" i="7"/>
  <c r="C3" i="9"/>
  <c r="E21" i="9" s="1"/>
  <c r="Q8" i="6" s="1"/>
  <c r="C4" i="9"/>
  <c r="E49" i="9" s="1"/>
  <c r="D6" i="8" s="1"/>
  <c r="E52" i="9"/>
  <c r="Z8" i="6" s="1"/>
  <c r="C22" i="13"/>
  <c r="F22" i="3" s="1"/>
  <c r="C4" i="13"/>
  <c r="F4" i="3" s="1"/>
  <c r="C5" i="13"/>
  <c r="F5" i="3" s="1"/>
  <c r="C6" i="13"/>
  <c r="F6" i="3" s="1"/>
  <c r="C7" i="13"/>
  <c r="C8" i="13"/>
  <c r="F8" i="3" s="1"/>
  <c r="C9" i="13"/>
  <c r="F9" i="3" s="1"/>
  <c r="C10" i="13"/>
  <c r="F10" i="3" s="1"/>
  <c r="C11" i="13"/>
  <c r="F11" i="3" s="1"/>
  <c r="C12" i="13"/>
  <c r="F12" i="3" s="1"/>
  <c r="C13" i="13"/>
  <c r="F13" i="3" s="1"/>
  <c r="C14" i="13"/>
  <c r="F14" i="3" s="1"/>
  <c r="C15" i="13"/>
  <c r="C16" i="13"/>
  <c r="F16" i="3" s="1"/>
  <c r="C17" i="13"/>
  <c r="F17" i="3" s="1"/>
  <c r="C18" i="13"/>
  <c r="F18" i="3" s="1"/>
  <c r="C19" i="13"/>
  <c r="F19" i="3" s="1"/>
  <c r="C20" i="13"/>
  <c r="F20" i="3" s="1"/>
  <c r="C21" i="13"/>
  <c r="F21" i="3" s="1"/>
  <c r="C23" i="13"/>
  <c r="F23" i="3" s="1"/>
  <c r="Q9" i="7"/>
  <c r="S9" i="7"/>
  <c r="Q10" i="7"/>
  <c r="F12" i="6" s="1"/>
  <c r="S10" i="7"/>
  <c r="Q11" i="7"/>
  <c r="F13" i="6" s="1"/>
  <c r="S11" i="7"/>
  <c r="G8" i="13" s="1"/>
  <c r="Q12" i="7"/>
  <c r="F14" i="6" s="1"/>
  <c r="S12" i="7"/>
  <c r="H14" i="6" s="1"/>
  <c r="Q13" i="7"/>
  <c r="F15" i="6" s="1"/>
  <c r="S13" i="7"/>
  <c r="Q14" i="7"/>
  <c r="S14" i="7"/>
  <c r="Q15" i="7"/>
  <c r="F17" i="6" s="1"/>
  <c r="S15" i="7"/>
  <c r="G12" i="13" s="1"/>
  <c r="Q16" i="7"/>
  <c r="S16" i="7"/>
  <c r="H18" i="6" s="1"/>
  <c r="Q17" i="7"/>
  <c r="F19" i="6" s="1"/>
  <c r="S17" i="7"/>
  <c r="Q18" i="7"/>
  <c r="F20" i="6" s="1"/>
  <c r="S18" i="7"/>
  <c r="Q19" i="7"/>
  <c r="F21" i="6" s="1"/>
  <c r="S19" i="7"/>
  <c r="G16" i="13" s="1"/>
  <c r="Q20" i="7"/>
  <c r="F22" i="6" s="1"/>
  <c r="S20" i="7"/>
  <c r="Q21" i="7"/>
  <c r="F23" i="6" s="1"/>
  <c r="S21" i="7"/>
  <c r="Q22" i="7"/>
  <c r="F24" i="6" s="1"/>
  <c r="S22" i="7"/>
  <c r="Q23" i="7"/>
  <c r="F25" i="6" s="1"/>
  <c r="S23" i="7"/>
  <c r="G20" i="13" s="1"/>
  <c r="Q24" i="7"/>
  <c r="F26" i="6" s="1"/>
  <c r="S24" i="7"/>
  <c r="H26" i="6" s="1"/>
  <c r="Q25" i="7"/>
  <c r="F27" i="6" s="1"/>
  <c r="S25" i="7"/>
  <c r="Q26" i="7"/>
  <c r="F28" i="6" s="1"/>
  <c r="S26" i="7"/>
  <c r="Q27" i="7"/>
  <c r="F29" i="6" s="1"/>
  <c r="S27" i="7"/>
  <c r="G24" i="13" s="1"/>
  <c r="Q28" i="7"/>
  <c r="F30" i="6" s="1"/>
  <c r="S28" i="7"/>
  <c r="H30" i="6" s="1"/>
  <c r="Q29" i="7"/>
  <c r="F31" i="6" s="1"/>
  <c r="S29" i="7"/>
  <c r="Q30" i="7"/>
  <c r="F32" i="6" s="1"/>
  <c r="S30" i="7"/>
  <c r="Q31" i="7"/>
  <c r="F33" i="6" s="1"/>
  <c r="S31" i="7"/>
  <c r="G28" i="13" s="1"/>
  <c r="Q32" i="7"/>
  <c r="F34" i="6" s="1"/>
  <c r="S32" i="7"/>
  <c r="H34" i="6" s="1"/>
  <c r="Q33" i="7"/>
  <c r="S33" i="7"/>
  <c r="Q34" i="7"/>
  <c r="S34" i="7"/>
  <c r="Q35" i="7"/>
  <c r="F37" i="6" s="1"/>
  <c r="S35" i="7"/>
  <c r="Q36" i="7"/>
  <c r="S36" i="7"/>
  <c r="H38" i="6" s="1"/>
  <c r="Q37" i="7"/>
  <c r="F39" i="6" s="1"/>
  <c r="S37" i="7"/>
  <c r="Q38" i="7"/>
  <c r="F35" i="13" s="1"/>
  <c r="S38" i="7"/>
  <c r="Q39" i="7"/>
  <c r="F41" i="6" s="1"/>
  <c r="S39" i="7"/>
  <c r="G36" i="13" s="1"/>
  <c r="Q40" i="7"/>
  <c r="F42" i="6" s="1"/>
  <c r="S40" i="7"/>
  <c r="Q41" i="7"/>
  <c r="F43" i="6" s="1"/>
  <c r="S41" i="7"/>
  <c r="Q42" i="7"/>
  <c r="F39" i="13" s="1"/>
  <c r="S42" i="7"/>
  <c r="Q43" i="7"/>
  <c r="F45" i="6" s="1"/>
  <c r="S43" i="7"/>
  <c r="G40" i="13" s="1"/>
  <c r="Q44" i="7"/>
  <c r="F41" i="13" s="1"/>
  <c r="S44" i="7"/>
  <c r="H46" i="6" s="1"/>
  <c r="Q45" i="7"/>
  <c r="F47" i="6" s="1"/>
  <c r="S45" i="7"/>
  <c r="Q46" i="7"/>
  <c r="F48" i="6" s="1"/>
  <c r="S46" i="7"/>
  <c r="H48" i="6" s="1"/>
  <c r="Q47" i="7"/>
  <c r="F44" i="13" s="1"/>
  <c r="S47" i="7"/>
  <c r="Q48" i="7"/>
  <c r="F50" i="6" s="1"/>
  <c r="S48" i="7"/>
  <c r="G45" i="13" s="1"/>
  <c r="Q49" i="7"/>
  <c r="F51" i="6" s="1"/>
  <c r="S49" i="7"/>
  <c r="H51" i="6" s="1"/>
  <c r="Q50" i="7"/>
  <c r="F52" i="6" s="1"/>
  <c r="S50" i="7"/>
  <c r="H52" i="6" s="1"/>
  <c r="Q51" i="7"/>
  <c r="F53" i="6" s="1"/>
  <c r="S51" i="7"/>
  <c r="Q52" i="7"/>
  <c r="F54" i="6" s="1"/>
  <c r="S52" i="7"/>
  <c r="G49" i="13" s="1"/>
  <c r="Q53" i="7"/>
  <c r="F55" i="6" s="1"/>
  <c r="S53" i="7"/>
  <c r="H55" i="6" s="1"/>
  <c r="Q54" i="7"/>
  <c r="F56" i="6" s="1"/>
  <c r="S54" i="7"/>
  <c r="H56" i="6" s="1"/>
  <c r="Q55" i="7"/>
  <c r="F57" i="6" s="1"/>
  <c r="S55" i="7"/>
  <c r="Q56" i="7"/>
  <c r="F53" i="13" s="1"/>
  <c r="S56" i="7"/>
  <c r="G53" i="13" s="1"/>
  <c r="Q57" i="7"/>
  <c r="F59" i="6" s="1"/>
  <c r="S57" i="7"/>
  <c r="H59" i="6" s="1"/>
  <c r="Q58" i="7"/>
  <c r="F60" i="6" s="1"/>
  <c r="S58" i="7"/>
  <c r="H60" i="6" s="1"/>
  <c r="Q59" i="7"/>
  <c r="F61" i="6" s="1"/>
  <c r="S59" i="7"/>
  <c r="Q60" i="7"/>
  <c r="F62" i="6" s="1"/>
  <c r="S60" i="7"/>
  <c r="G57" i="13" s="1"/>
  <c r="Q61" i="7"/>
  <c r="S61" i="7"/>
  <c r="H63" i="6" s="1"/>
  <c r="Q62" i="7"/>
  <c r="F64" i="6" s="1"/>
  <c r="S62" i="7"/>
  <c r="H64" i="6" s="1"/>
  <c r="Q63" i="7"/>
  <c r="F60" i="13" s="1"/>
  <c r="S63" i="7"/>
  <c r="Q64" i="7"/>
  <c r="F66" i="6" s="1"/>
  <c r="S64" i="7"/>
  <c r="G61" i="13" s="1"/>
  <c r="Q65" i="7"/>
  <c r="F67" i="6" s="1"/>
  <c r="S65" i="7"/>
  <c r="H67" i="6" s="1"/>
  <c r="Q66" i="7"/>
  <c r="F68" i="6" s="1"/>
  <c r="S66" i="7"/>
  <c r="Q67" i="7"/>
  <c r="F69" i="6" s="1"/>
  <c r="S67" i="7"/>
  <c r="Q68" i="7"/>
  <c r="F65" i="13" s="1"/>
  <c r="S68" i="7"/>
  <c r="G65" i="13" s="1"/>
  <c r="Q69" i="7"/>
  <c r="F71" i="6" s="1"/>
  <c r="S69" i="7"/>
  <c r="H71" i="6" s="1"/>
  <c r="Q70" i="7"/>
  <c r="F72" i="6" s="1"/>
  <c r="S70" i="7"/>
  <c r="H72" i="6" s="1"/>
  <c r="Q71" i="7"/>
  <c r="F73" i="6" s="1"/>
  <c r="S71" i="7"/>
  <c r="Q72" i="7"/>
  <c r="F74" i="6" s="1"/>
  <c r="S72" i="7"/>
  <c r="G69" i="13" s="1"/>
  <c r="Q73" i="7"/>
  <c r="F75" i="6" s="1"/>
  <c r="S73" i="7"/>
  <c r="H75" i="6" s="1"/>
  <c r="Q74" i="7"/>
  <c r="F76" i="6" s="1"/>
  <c r="S74" i="7"/>
  <c r="H76" i="6" s="1"/>
  <c r="Q75" i="7"/>
  <c r="F77" i="6" s="1"/>
  <c r="S75" i="7"/>
  <c r="Q76" i="7"/>
  <c r="F78" i="6" s="1"/>
  <c r="S76" i="7"/>
  <c r="G73" i="13" s="1"/>
  <c r="Q77" i="7"/>
  <c r="S77" i="7"/>
  <c r="H79" i="6" s="1"/>
  <c r="Q78" i="7"/>
  <c r="F80" i="6" s="1"/>
  <c r="S78" i="7"/>
  <c r="H80" i="6" s="1"/>
  <c r="Q79" i="7"/>
  <c r="F76" i="13" s="1"/>
  <c r="S79" i="7"/>
  <c r="Q80" i="7"/>
  <c r="F82" i="6" s="1"/>
  <c r="S80" i="7"/>
  <c r="G77" i="13" s="1"/>
  <c r="Q81" i="7"/>
  <c r="F83" i="6" s="1"/>
  <c r="S81" i="7"/>
  <c r="H83" i="6" s="1"/>
  <c r="Q82" i="7"/>
  <c r="F84" i="6" s="1"/>
  <c r="S82" i="7"/>
  <c r="Q83" i="7"/>
  <c r="F85" i="6" s="1"/>
  <c r="S83" i="7"/>
  <c r="Q84" i="7"/>
  <c r="F86" i="6" s="1"/>
  <c r="S84" i="7"/>
  <c r="G81" i="13" s="1"/>
  <c r="Q85" i="7"/>
  <c r="F87" i="6" s="1"/>
  <c r="S85" i="7"/>
  <c r="H87" i="6" s="1"/>
  <c r="Q86" i="7"/>
  <c r="F88" i="6" s="1"/>
  <c r="S86" i="7"/>
  <c r="H88" i="6" s="1"/>
  <c r="Q87" i="7"/>
  <c r="F89" i="6" s="1"/>
  <c r="S87" i="7"/>
  <c r="Q88" i="7"/>
  <c r="F85" i="13" s="1"/>
  <c r="S88" i="7"/>
  <c r="G85" i="13" s="1"/>
  <c r="Q89" i="7"/>
  <c r="F91" i="6" s="1"/>
  <c r="S89" i="7"/>
  <c r="G86" i="13" s="1"/>
  <c r="Q90" i="7"/>
  <c r="F92" i="6" s="1"/>
  <c r="S90" i="7"/>
  <c r="H92" i="6" s="1"/>
  <c r="Q91" i="7"/>
  <c r="F88" i="13" s="1"/>
  <c r="S91" i="7"/>
  <c r="Q92" i="7"/>
  <c r="F94" i="6" s="1"/>
  <c r="S92" i="7"/>
  <c r="G89" i="13" s="1"/>
  <c r="Q93" i="7"/>
  <c r="S93" i="7"/>
  <c r="G90" i="13" s="1"/>
  <c r="Q94" i="7"/>
  <c r="F96" i="6" s="1"/>
  <c r="S94" i="7"/>
  <c r="H96" i="6" s="1"/>
  <c r="Q95" i="7"/>
  <c r="F92" i="13" s="1"/>
  <c r="S95" i="7"/>
  <c r="Q96" i="7"/>
  <c r="F98" i="6" s="1"/>
  <c r="S96" i="7"/>
  <c r="G93" i="13" s="1"/>
  <c r="Q97" i="7"/>
  <c r="F99" i="6" s="1"/>
  <c r="S97" i="7"/>
  <c r="H99" i="6" s="1"/>
  <c r="Q98" i="7"/>
  <c r="F100" i="6" s="1"/>
  <c r="S98" i="7"/>
  <c r="Q99" i="7"/>
  <c r="F101" i="6" s="1"/>
  <c r="S99" i="7"/>
  <c r="Q100" i="7"/>
  <c r="F97" i="13" s="1"/>
  <c r="S100" i="7"/>
  <c r="G97" i="13" s="1"/>
  <c r="Q101" i="7"/>
  <c r="F103" i="6" s="1"/>
  <c r="S101" i="7"/>
  <c r="H103" i="6" s="1"/>
  <c r="Q102" i="7"/>
  <c r="F104" i="6" s="1"/>
  <c r="S102" i="7"/>
  <c r="H104" i="6" s="1"/>
  <c r="Q103" i="7"/>
  <c r="F105" i="6" s="1"/>
  <c r="S103" i="7"/>
  <c r="Q104" i="7"/>
  <c r="F106" i="6" s="1"/>
  <c r="S104" i="7"/>
  <c r="G101" i="13" s="1"/>
  <c r="Q105" i="7"/>
  <c r="F107" i="6" s="1"/>
  <c r="S105" i="7"/>
  <c r="G102" i="13" s="1"/>
  <c r="Q106" i="7"/>
  <c r="F108" i="6" s="1"/>
  <c r="S106" i="7"/>
  <c r="H108" i="6" s="1"/>
  <c r="Q107" i="7"/>
  <c r="F104" i="13" s="1"/>
  <c r="S107" i="7"/>
  <c r="Q108" i="7"/>
  <c r="S108" i="7"/>
  <c r="Q109" i="7"/>
  <c r="F111" i="6" s="1"/>
  <c r="S109" i="7"/>
  <c r="H111" i="6" s="1"/>
  <c r="Q110" i="7"/>
  <c r="S110" i="7"/>
  <c r="H112" i="6" s="1"/>
  <c r="Q111" i="7"/>
  <c r="F113" i="6" s="1"/>
  <c r="S111" i="7"/>
  <c r="Q112" i="7"/>
  <c r="S112" i="7"/>
  <c r="G109" i="13" s="1"/>
  <c r="Q113" i="7"/>
  <c r="F115" i="6" s="1"/>
  <c r="S113" i="7"/>
  <c r="Q114" i="7"/>
  <c r="F116" i="6" s="1"/>
  <c r="S114" i="7"/>
  <c r="Q115" i="7"/>
  <c r="S115" i="7"/>
  <c r="Q116" i="7"/>
  <c r="F118" i="6" s="1"/>
  <c r="S116" i="7"/>
  <c r="G113" i="13" s="1"/>
  <c r="Q117" i="7"/>
  <c r="F119" i="6" s="1"/>
  <c r="S117" i="7"/>
  <c r="H119" i="6" s="1"/>
  <c r="Q118" i="7"/>
  <c r="F120" i="6" s="1"/>
  <c r="S118" i="7"/>
  <c r="H120" i="6" s="1"/>
  <c r="Q119" i="7"/>
  <c r="F121" i="6" s="1"/>
  <c r="S119" i="7"/>
  <c r="Q120" i="7"/>
  <c r="F122" i="6" s="1"/>
  <c r="S120" i="7"/>
  <c r="Q121" i="7"/>
  <c r="F123" i="6" s="1"/>
  <c r="S121" i="7"/>
  <c r="G118" i="13" s="1"/>
  <c r="Q122" i="7"/>
  <c r="F124" i="6" s="1"/>
  <c r="S122" i="7"/>
  <c r="H124" i="6" s="1"/>
  <c r="Q123" i="7"/>
  <c r="F120" i="13" s="1"/>
  <c r="S123" i="7"/>
  <c r="Q124" i="7"/>
  <c r="F126" i="6" s="1"/>
  <c r="S124" i="7"/>
  <c r="Q125" i="7"/>
  <c r="F127" i="6" s="1"/>
  <c r="S125" i="7"/>
  <c r="H127" i="6" s="1"/>
  <c r="Q126" i="7"/>
  <c r="F128" i="6" s="1"/>
  <c r="S126" i="7"/>
  <c r="H128" i="6" s="1"/>
  <c r="Q127" i="7"/>
  <c r="F129" i="6" s="1"/>
  <c r="S127" i="7"/>
  <c r="Q128" i="7"/>
  <c r="S128" i="7"/>
  <c r="G125" i="13" s="1"/>
  <c r="Q129" i="7"/>
  <c r="F131" i="6" s="1"/>
  <c r="S129" i="7"/>
  <c r="Q130" i="7"/>
  <c r="S130" i="7"/>
  <c r="Q131" i="7"/>
  <c r="S131" i="7"/>
  <c r="Q132" i="7"/>
  <c r="F129" i="13" s="1"/>
  <c r="S132" i="7"/>
  <c r="G129" i="13" s="1"/>
  <c r="Q133" i="7"/>
  <c r="F135" i="6" s="1"/>
  <c r="S133" i="7"/>
  <c r="H135" i="6" s="1"/>
  <c r="Q134" i="7"/>
  <c r="F136" i="6" s="1"/>
  <c r="S134" i="7"/>
  <c r="H136" i="6" s="1"/>
  <c r="Q135" i="7"/>
  <c r="F137" i="6" s="1"/>
  <c r="S135" i="7"/>
  <c r="Q136" i="7"/>
  <c r="F138" i="6" s="1"/>
  <c r="S136" i="7"/>
  <c r="Q137" i="7"/>
  <c r="F139" i="6" s="1"/>
  <c r="S137" i="7"/>
  <c r="G134" i="13" s="1"/>
  <c r="Q138" i="7"/>
  <c r="F140" i="6" s="1"/>
  <c r="S138" i="7"/>
  <c r="H140" i="6" s="1"/>
  <c r="Q139" i="7"/>
  <c r="F136" i="13" s="1"/>
  <c r="S139" i="7"/>
  <c r="Q140" i="7"/>
  <c r="F142" i="6" s="1"/>
  <c r="S140" i="7"/>
  <c r="Q141" i="7"/>
  <c r="F143" i="6" s="1"/>
  <c r="S141" i="7"/>
  <c r="Q142" i="7"/>
  <c r="F144" i="6" s="1"/>
  <c r="S142" i="7"/>
  <c r="H144" i="6" s="1"/>
  <c r="Q143" i="7"/>
  <c r="S143" i="7"/>
  <c r="Q144" i="7"/>
  <c r="F146" i="6" s="1"/>
  <c r="S144" i="7"/>
  <c r="G141" i="13" s="1"/>
  <c r="Q145" i="7"/>
  <c r="F147" i="6" s="1"/>
  <c r="S145" i="7"/>
  <c r="Q146" i="7"/>
  <c r="F148" i="6" s="1"/>
  <c r="S146" i="7"/>
  <c r="Q147" i="7"/>
  <c r="F149" i="6" s="1"/>
  <c r="S147" i="7"/>
  <c r="G144" i="13" s="1"/>
  <c r="Q148" i="7"/>
  <c r="F150" i="6" s="1"/>
  <c r="S148" i="7"/>
  <c r="H150" i="6" s="1"/>
  <c r="Q149" i="7"/>
  <c r="F151" i="6" s="1"/>
  <c r="S149" i="7"/>
  <c r="Q150" i="7"/>
  <c r="F152" i="6" s="1"/>
  <c r="S150" i="7"/>
  <c r="Q151" i="7"/>
  <c r="F153" i="6" s="1"/>
  <c r="S151" i="7"/>
  <c r="G148" i="13" s="1"/>
  <c r="Q152" i="7"/>
  <c r="F154" i="6" s="1"/>
  <c r="S152" i="7"/>
  <c r="H154" i="6" s="1"/>
  <c r="Q153" i="7"/>
  <c r="F155" i="6" s="1"/>
  <c r="S153" i="7"/>
  <c r="Q154" i="7"/>
  <c r="F151" i="13" s="1"/>
  <c r="S154" i="7"/>
  <c r="Q155" i="7"/>
  <c r="F157" i="6" s="1"/>
  <c r="S155" i="7"/>
  <c r="G152" i="13" s="1"/>
  <c r="Q156" i="7"/>
  <c r="F158" i="6" s="1"/>
  <c r="S156" i="7"/>
  <c r="H158" i="6" s="1"/>
  <c r="Q157" i="7"/>
  <c r="F159" i="6" s="1"/>
  <c r="S157" i="7"/>
  <c r="Q158" i="7"/>
  <c r="F160" i="6" s="1"/>
  <c r="S158" i="7"/>
  <c r="Q159" i="7"/>
  <c r="F161" i="6" s="1"/>
  <c r="S159" i="7"/>
  <c r="G156" i="13" s="1"/>
  <c r="Q160" i="7"/>
  <c r="F162" i="6" s="1"/>
  <c r="S160" i="7"/>
  <c r="H162" i="6" s="1"/>
  <c r="Q161" i="7"/>
  <c r="F163" i="6" s="1"/>
  <c r="S161" i="7"/>
  <c r="Q162" i="7"/>
  <c r="F164" i="6" s="1"/>
  <c r="S162" i="7"/>
  <c r="Q163" i="7"/>
  <c r="F165" i="6" s="1"/>
  <c r="S163" i="7"/>
  <c r="G160" i="13" s="1"/>
  <c r="Q164" i="7"/>
  <c r="F166" i="6" s="1"/>
  <c r="S164" i="7"/>
  <c r="H166" i="6" s="1"/>
  <c r="Q165" i="7"/>
  <c r="F167" i="6" s="1"/>
  <c r="S165" i="7"/>
  <c r="Q166" i="7"/>
  <c r="F168" i="6" s="1"/>
  <c r="S166" i="7"/>
  <c r="G163" i="13" s="1"/>
  <c r="Q167" i="7"/>
  <c r="F169" i="6" s="1"/>
  <c r="S167" i="7"/>
  <c r="G164" i="13" s="1"/>
  <c r="Q168" i="7"/>
  <c r="F170" i="6" s="1"/>
  <c r="S168" i="7"/>
  <c r="H170" i="6" s="1"/>
  <c r="Q169" i="7"/>
  <c r="F166" i="13" s="1"/>
  <c r="S169" i="7"/>
  <c r="Q170" i="7"/>
  <c r="F172" i="6" s="1"/>
  <c r="S170" i="7"/>
  <c r="G167" i="13" s="1"/>
  <c r="Q171" i="7"/>
  <c r="F173" i="6" s="1"/>
  <c r="S171" i="7"/>
  <c r="H173" i="6" s="1"/>
  <c r="Q172" i="7"/>
  <c r="F174" i="6" s="1"/>
  <c r="S172" i="7"/>
  <c r="H174" i="6" s="1"/>
  <c r="Q173" i="7"/>
  <c r="F175" i="6" s="1"/>
  <c r="S173" i="7"/>
  <c r="Q174" i="7"/>
  <c r="F176" i="6" s="1"/>
  <c r="S174" i="7"/>
  <c r="G171" i="13" s="1"/>
  <c r="Q175" i="7"/>
  <c r="F177" i="6" s="1"/>
  <c r="S175" i="7"/>
  <c r="G172" i="13" s="1"/>
  <c r="Q176" i="7"/>
  <c r="F178" i="6" s="1"/>
  <c r="S176" i="7"/>
  <c r="H178" i="6" s="1"/>
  <c r="Q177" i="7"/>
  <c r="F174" i="13" s="1"/>
  <c r="S177" i="7"/>
  <c r="Q178" i="7"/>
  <c r="F175" i="13" s="1"/>
  <c r="S178" i="7"/>
  <c r="G175" i="13" s="1"/>
  <c r="Q179" i="7"/>
  <c r="F181" i="6" s="1"/>
  <c r="S179" i="7"/>
  <c r="H181" i="6" s="1"/>
  <c r="Q180" i="7"/>
  <c r="F182" i="6" s="1"/>
  <c r="S180" i="7"/>
  <c r="H182" i="6" s="1"/>
  <c r="Q181" i="7"/>
  <c r="F183" i="6" s="1"/>
  <c r="S181" i="7"/>
  <c r="Q182" i="7"/>
  <c r="F184" i="6" s="1"/>
  <c r="S182" i="7"/>
  <c r="G179" i="13" s="1"/>
  <c r="Q183" i="7"/>
  <c r="F185" i="6" s="1"/>
  <c r="S183" i="7"/>
  <c r="G180" i="13" s="1"/>
  <c r="Q184" i="7"/>
  <c r="F186" i="6" s="1"/>
  <c r="S184" i="7"/>
  <c r="H186" i="6" s="1"/>
  <c r="Q185" i="7"/>
  <c r="F182" i="13" s="1"/>
  <c r="S185" i="7"/>
  <c r="Q186" i="7"/>
  <c r="F188" i="6" s="1"/>
  <c r="S186" i="7"/>
  <c r="G183" i="13" s="1"/>
  <c r="Q187" i="7"/>
  <c r="F189" i="6" s="1"/>
  <c r="S187" i="7"/>
  <c r="H189" i="6" s="1"/>
  <c r="Q188" i="7"/>
  <c r="F190" i="6" s="1"/>
  <c r="S188" i="7"/>
  <c r="H190" i="6" s="1"/>
  <c r="Q189" i="7"/>
  <c r="F191" i="6" s="1"/>
  <c r="S189" i="7"/>
  <c r="Q190" i="7"/>
  <c r="F192" i="6" s="1"/>
  <c r="S190" i="7"/>
  <c r="G187" i="13" s="1"/>
  <c r="Q191" i="7"/>
  <c r="F193" i="6" s="1"/>
  <c r="S191" i="7"/>
  <c r="H193" i="6" s="1"/>
  <c r="Q192" i="7"/>
  <c r="F194" i="6" s="1"/>
  <c r="S192" i="7"/>
  <c r="H194" i="6" s="1"/>
  <c r="Q193" i="7"/>
  <c r="F195" i="6" s="1"/>
  <c r="S193" i="7"/>
  <c r="Q194" i="7"/>
  <c r="F191" i="13" s="1"/>
  <c r="S194" i="7"/>
  <c r="G191" i="13" s="1"/>
  <c r="Q195" i="7"/>
  <c r="F197" i="6" s="1"/>
  <c r="S195" i="7"/>
  <c r="H197" i="6" s="1"/>
  <c r="Q196" i="7"/>
  <c r="F198" i="6" s="1"/>
  <c r="S196" i="7"/>
  <c r="H198" i="6" s="1"/>
  <c r="Q197" i="7"/>
  <c r="F199" i="6" s="1"/>
  <c r="S197" i="7"/>
  <c r="G194" i="13" s="1"/>
  <c r="Q198" i="7"/>
  <c r="F195" i="13" s="1"/>
  <c r="S198" i="7"/>
  <c r="G195" i="13" s="1"/>
  <c r="Q199" i="7"/>
  <c r="F201" i="6" s="1"/>
  <c r="S199" i="7"/>
  <c r="H201" i="6" s="1"/>
  <c r="Q200" i="7"/>
  <c r="F202" i="6" s="1"/>
  <c r="S200" i="7"/>
  <c r="H202" i="6" s="1"/>
  <c r="Q201" i="7"/>
  <c r="F198" i="13" s="1"/>
  <c r="S201" i="7"/>
  <c r="G198" i="13" s="1"/>
  <c r="Q202" i="7"/>
  <c r="F199" i="13" s="1"/>
  <c r="S202" i="7"/>
  <c r="H204" i="6" s="1"/>
  <c r="Q203" i="7"/>
  <c r="F200" i="13" s="1"/>
  <c r="S203" i="7"/>
  <c r="G200" i="13" s="1"/>
  <c r="Q204" i="7"/>
  <c r="F201" i="13" s="1"/>
  <c r="S204" i="7"/>
  <c r="H206" i="6" s="1"/>
  <c r="Q205" i="7"/>
  <c r="F202" i="13" s="1"/>
  <c r="S205" i="7"/>
  <c r="H207" i="6" s="1"/>
  <c r="Q206" i="7"/>
  <c r="F203" i="13" s="1"/>
  <c r="S206" i="7"/>
  <c r="G203" i="13" s="1"/>
  <c r="Q207" i="7"/>
  <c r="F209" i="6" s="1"/>
  <c r="S207" i="7"/>
  <c r="H209" i="6" s="1"/>
  <c r="Q208" i="7"/>
  <c r="F205" i="13" s="1"/>
  <c r="S208" i="7"/>
  <c r="H210" i="6" s="1"/>
  <c r="Q209" i="7"/>
  <c r="F206" i="13" s="1"/>
  <c r="S209" i="7"/>
  <c r="H211" i="6" s="1"/>
  <c r="Q210" i="7"/>
  <c r="F207" i="13" s="1"/>
  <c r="S210" i="7"/>
  <c r="G207" i="13" s="1"/>
  <c r="Q211" i="7"/>
  <c r="S211" i="7"/>
  <c r="H213" i="6" s="1"/>
  <c r="Q212" i="7"/>
  <c r="F214" i="6" s="1"/>
  <c r="S212" i="7"/>
  <c r="G209" i="13" s="1"/>
  <c r="Q213" i="7"/>
  <c r="F210" i="13" s="1"/>
  <c r="S213" i="7"/>
  <c r="H215" i="6" s="1"/>
  <c r="Q214" i="7"/>
  <c r="F211" i="13" s="1"/>
  <c r="S214" i="7"/>
  <c r="Q215" i="7"/>
  <c r="F217" i="6" s="1"/>
  <c r="S215" i="7"/>
  <c r="H217" i="6" s="1"/>
  <c r="Q216" i="7"/>
  <c r="F218" i="6" s="1"/>
  <c r="S216" i="7"/>
  <c r="H218" i="6" s="1"/>
  <c r="Q217" i="7"/>
  <c r="F219" i="6" s="1"/>
  <c r="S217" i="7"/>
  <c r="H219" i="6" s="1"/>
  <c r="Q218" i="7"/>
  <c r="S218" i="7"/>
  <c r="H220" i="6" s="1"/>
  <c r="Q219" i="7"/>
  <c r="F221" i="6" s="1"/>
  <c r="S219" i="7"/>
  <c r="G216" i="13" s="1"/>
  <c r="Q220" i="7"/>
  <c r="F222" i="6" s="1"/>
  <c r="S220" i="7"/>
  <c r="H222" i="6" s="1"/>
  <c r="Q221" i="7"/>
  <c r="F223" i="6" s="1"/>
  <c r="S221" i="7"/>
  <c r="H223" i="6" s="1"/>
  <c r="Q222" i="7"/>
  <c r="F224" i="6" s="1"/>
  <c r="S222" i="7"/>
  <c r="H224" i="6" s="1"/>
  <c r="Q223" i="7"/>
  <c r="F220" i="13" s="1"/>
  <c r="S223" i="7"/>
  <c r="G220" i="13" s="1"/>
  <c r="Q224" i="7"/>
  <c r="F226" i="6" s="1"/>
  <c r="S224" i="7"/>
  <c r="G221" i="13" s="1"/>
  <c r="Q225" i="7"/>
  <c r="F227" i="6" s="1"/>
  <c r="S225" i="7"/>
  <c r="Q226" i="7"/>
  <c r="F228" i="6" s="1"/>
  <c r="S226" i="7"/>
  <c r="H228" i="6" s="1"/>
  <c r="Q227" i="7"/>
  <c r="F224" i="13" s="1"/>
  <c r="S227" i="7"/>
  <c r="Q228" i="7"/>
  <c r="F230" i="6" s="1"/>
  <c r="S228" i="7"/>
  <c r="H230" i="6" s="1"/>
  <c r="Q229" i="7"/>
  <c r="F231" i="6" s="1"/>
  <c r="S229" i="7"/>
  <c r="H231" i="6" s="1"/>
  <c r="Q230" i="7"/>
  <c r="F232" i="6" s="1"/>
  <c r="S230" i="7"/>
  <c r="H232" i="6" s="1"/>
  <c r="Q231" i="7"/>
  <c r="F228" i="13" s="1"/>
  <c r="S231" i="7"/>
  <c r="Q232" i="7"/>
  <c r="S232" i="7"/>
  <c r="Q233" i="7"/>
  <c r="F235" i="6" s="1"/>
  <c r="S233" i="7"/>
  <c r="H235" i="6" s="1"/>
  <c r="Q234" i="7"/>
  <c r="F231" i="13" s="1"/>
  <c r="S234" i="7"/>
  <c r="H236" i="6" s="1"/>
  <c r="Q235" i="7"/>
  <c r="F232" i="13" s="1"/>
  <c r="S235" i="7"/>
  <c r="Q236" i="7"/>
  <c r="S236" i="7"/>
  <c r="Q237" i="7"/>
  <c r="F239" i="6" s="1"/>
  <c r="S237" i="7"/>
  <c r="H239" i="6" s="1"/>
  <c r="Q238" i="7"/>
  <c r="F235" i="13" s="1"/>
  <c r="S238" i="7"/>
  <c r="Q239" i="7"/>
  <c r="F236" i="13" s="1"/>
  <c r="S239" i="7"/>
  <c r="Q240" i="7"/>
  <c r="S240" i="7"/>
  <c r="Q241" i="7"/>
  <c r="S241" i="7"/>
  <c r="H243" i="6" s="1"/>
  <c r="Q242" i="7"/>
  <c r="F244" i="6" s="1"/>
  <c r="S242" i="7"/>
  <c r="Q243" i="7"/>
  <c r="F240" i="13" s="1"/>
  <c r="S243" i="7"/>
  <c r="H245" i="6" s="1"/>
  <c r="Q244" i="7"/>
  <c r="S244" i="7"/>
  <c r="H246" i="6" s="1"/>
  <c r="Q245" i="7"/>
  <c r="S245" i="7"/>
  <c r="H247" i="6" s="1"/>
  <c r="Q246" i="7"/>
  <c r="F243" i="13" s="1"/>
  <c r="S246" i="7"/>
  <c r="Q247" i="7"/>
  <c r="F249" i="6" s="1"/>
  <c r="S247" i="7"/>
  <c r="G244" i="13" s="1"/>
  <c r="Q248" i="7"/>
  <c r="S248" i="7"/>
  <c r="H250" i="6" s="1"/>
  <c r="Q249" i="7"/>
  <c r="S249" i="7"/>
  <c r="H251" i="6" s="1"/>
  <c r="Q250" i="7"/>
  <c r="F247" i="13" s="1"/>
  <c r="S250" i="7"/>
  <c r="Q251" i="7"/>
  <c r="F253" i="6" s="1"/>
  <c r="S251" i="7"/>
  <c r="H253" i="6" s="1"/>
  <c r="Q252" i="7"/>
  <c r="S252" i="7"/>
  <c r="G249" i="13" s="1"/>
  <c r="Q253" i="7"/>
  <c r="S253" i="7"/>
  <c r="H255" i="6" s="1"/>
  <c r="Q254" i="7"/>
  <c r="F256" i="6" s="1"/>
  <c r="S254" i="7"/>
  <c r="Q255" i="7"/>
  <c r="F252" i="13" s="1"/>
  <c r="S255" i="7"/>
  <c r="Q256" i="7"/>
  <c r="S256" i="7"/>
  <c r="G253" i="13" s="1"/>
  <c r="Q257" i="7"/>
  <c r="F259" i="6" s="1"/>
  <c r="S257" i="7"/>
  <c r="H259" i="6" s="1"/>
  <c r="Q258" i="7"/>
  <c r="F260" i="6" s="1"/>
  <c r="S258" i="7"/>
  <c r="Q259" i="7"/>
  <c r="F256" i="13" s="1"/>
  <c r="S259" i="7"/>
  <c r="G256" i="13" s="1"/>
  <c r="Q260" i="7"/>
  <c r="S260" i="7"/>
  <c r="G257" i="13" s="1"/>
  <c r="Q261" i="7"/>
  <c r="F263" i="6" s="1"/>
  <c r="S261" i="7"/>
  <c r="H263" i="6" s="1"/>
  <c r="Q262" i="7"/>
  <c r="F259" i="13" s="1"/>
  <c r="S262" i="7"/>
  <c r="Q263" i="7"/>
  <c r="F265" i="6" s="1"/>
  <c r="S263" i="7"/>
  <c r="H265" i="6" s="1"/>
  <c r="Q264" i="7"/>
  <c r="S264" i="7"/>
  <c r="G261" i="13" s="1"/>
  <c r="Q265" i="7"/>
  <c r="F267" i="6" s="1"/>
  <c r="S265" i="7"/>
  <c r="H267" i="6" s="1"/>
  <c r="Q266" i="7"/>
  <c r="F268" i="6" s="1"/>
  <c r="S266" i="7"/>
  <c r="Q267" i="7"/>
  <c r="F269" i="6" s="1"/>
  <c r="S267" i="7"/>
  <c r="G264" i="13" s="1"/>
  <c r="Q268" i="7"/>
  <c r="F270" i="6" s="1"/>
  <c r="S268" i="7"/>
  <c r="G265" i="13" s="1"/>
  <c r="Q269" i="7"/>
  <c r="F271" i="6" s="1"/>
  <c r="S269" i="7"/>
  <c r="H271" i="6" s="1"/>
  <c r="Q270" i="7"/>
  <c r="F267" i="13" s="1"/>
  <c r="S270" i="7"/>
  <c r="Q271" i="7"/>
  <c r="F268" i="13" s="1"/>
  <c r="S271" i="7"/>
  <c r="G268" i="13" s="1"/>
  <c r="Q272" i="7"/>
  <c r="F274" i="6" s="1"/>
  <c r="S272" i="7"/>
  <c r="G269" i="13" s="1"/>
  <c r="Q273" i="7"/>
  <c r="F275" i="6" s="1"/>
  <c r="S273" i="7"/>
  <c r="H275" i="6" s="1"/>
  <c r="Q274" i="7"/>
  <c r="F271" i="13" s="1"/>
  <c r="S274" i="7"/>
  <c r="Q275" i="7"/>
  <c r="F277" i="6" s="1"/>
  <c r="S275" i="7"/>
  <c r="G272" i="13" s="1"/>
  <c r="Q276" i="7"/>
  <c r="F278" i="6" s="1"/>
  <c r="S276" i="7"/>
  <c r="H278" i="6" s="1"/>
  <c r="Q277" i="7"/>
  <c r="F279" i="6" s="1"/>
  <c r="S277" i="7"/>
  <c r="H279" i="6" s="1"/>
  <c r="Q278" i="7"/>
  <c r="F275" i="13" s="1"/>
  <c r="S278" i="7"/>
  <c r="Q279" i="7"/>
  <c r="F276" i="13" s="1"/>
  <c r="S279" i="7"/>
  <c r="G276" i="13" s="1"/>
  <c r="Q280" i="7"/>
  <c r="F282" i="6" s="1"/>
  <c r="S280" i="7"/>
  <c r="H282" i="6" s="1"/>
  <c r="Q281" i="7"/>
  <c r="F283" i="6" s="1"/>
  <c r="S281" i="7"/>
  <c r="H283" i="6" s="1"/>
  <c r="Q282" i="7"/>
  <c r="F284" i="6" s="1"/>
  <c r="S282" i="7"/>
  <c r="Q283" i="7"/>
  <c r="F285" i="6" s="1"/>
  <c r="S283" i="7"/>
  <c r="G280" i="13" s="1"/>
  <c r="Q284" i="7"/>
  <c r="F286" i="6" s="1"/>
  <c r="S284" i="7"/>
  <c r="G281" i="13" s="1"/>
  <c r="Q285" i="7"/>
  <c r="F287" i="6" s="1"/>
  <c r="S285" i="7"/>
  <c r="H287" i="6" s="1"/>
  <c r="Q286" i="7"/>
  <c r="F283" i="13" s="1"/>
  <c r="S286" i="7"/>
  <c r="Q287" i="7"/>
  <c r="F289" i="6" s="1"/>
  <c r="S287" i="7"/>
  <c r="G284" i="13" s="1"/>
  <c r="Q288" i="7"/>
  <c r="F290" i="6" s="1"/>
  <c r="S288" i="7"/>
  <c r="G285" i="13" s="1"/>
  <c r="Q289" i="7"/>
  <c r="F291" i="6" s="1"/>
  <c r="S289" i="7"/>
  <c r="H291" i="6" s="1"/>
  <c r="Q290" i="7"/>
  <c r="F287" i="13" s="1"/>
  <c r="S290" i="7"/>
  <c r="Q291" i="7"/>
  <c r="F293" i="6" s="1"/>
  <c r="S291" i="7"/>
  <c r="G288" i="13" s="1"/>
  <c r="Q292" i="7"/>
  <c r="F294" i="6" s="1"/>
  <c r="S292" i="7"/>
  <c r="G289" i="13" s="1"/>
  <c r="Q293" i="7"/>
  <c r="F295" i="6" s="1"/>
  <c r="S293" i="7"/>
  <c r="H295" i="6" s="1"/>
  <c r="Q294" i="7"/>
  <c r="F291" i="13" s="1"/>
  <c r="S294" i="7"/>
  <c r="Q295" i="7"/>
  <c r="F292" i="13" s="1"/>
  <c r="S295" i="7"/>
  <c r="G292" i="13" s="1"/>
  <c r="Q296" i="7"/>
  <c r="F298" i="6" s="1"/>
  <c r="S296" i="7"/>
  <c r="H298" i="6" s="1"/>
  <c r="Q297" i="7"/>
  <c r="F299" i="6" s="1"/>
  <c r="S297" i="7"/>
  <c r="H299" i="6" s="1"/>
  <c r="Q298" i="7"/>
  <c r="F300" i="6" s="1"/>
  <c r="S298" i="7"/>
  <c r="Q299" i="7"/>
  <c r="F301" i="6" s="1"/>
  <c r="S299" i="7"/>
  <c r="G296" i="13" s="1"/>
  <c r="Q300" i="7"/>
  <c r="F302" i="6" s="1"/>
  <c r="S300" i="7"/>
  <c r="H302" i="6" s="1"/>
  <c r="Q301" i="7"/>
  <c r="F303" i="6" s="1"/>
  <c r="S301" i="7"/>
  <c r="H303" i="6" s="1"/>
  <c r="Q302" i="7"/>
  <c r="F304" i="6" s="1"/>
  <c r="S302" i="7"/>
  <c r="Q303" i="7"/>
  <c r="F305" i="6" s="1"/>
  <c r="S303" i="7"/>
  <c r="G300" i="13" s="1"/>
  <c r="Q304" i="7"/>
  <c r="F306" i="6" s="1"/>
  <c r="S304" i="7"/>
  <c r="G301" i="13" s="1"/>
  <c r="Q305" i="7"/>
  <c r="F307" i="6" s="1"/>
  <c r="S305" i="7"/>
  <c r="H307" i="6" s="1"/>
  <c r="Q306" i="7"/>
  <c r="F303" i="13" s="1"/>
  <c r="S306" i="7"/>
  <c r="Q307" i="7"/>
  <c r="F309" i="6" s="1"/>
  <c r="S307" i="7"/>
  <c r="G304" i="13" s="1"/>
  <c r="Q308" i="7"/>
  <c r="F310" i="6" s="1"/>
  <c r="S308" i="7"/>
  <c r="G305" i="13" s="1"/>
  <c r="Q309" i="7"/>
  <c r="F311" i="6" s="1"/>
  <c r="S309" i="7"/>
  <c r="H311" i="6" s="1"/>
  <c r="Q310" i="7"/>
  <c r="F312" i="6" s="1"/>
  <c r="S310" i="7"/>
  <c r="Q311" i="7"/>
  <c r="F313" i="6" s="1"/>
  <c r="S311" i="7"/>
  <c r="G308" i="13" s="1"/>
  <c r="Q312" i="7"/>
  <c r="F314" i="6" s="1"/>
  <c r="S312" i="7"/>
  <c r="H314" i="6" s="1"/>
  <c r="Q313" i="7"/>
  <c r="F315" i="6" s="1"/>
  <c r="S313" i="7"/>
  <c r="H315" i="6" s="1"/>
  <c r="Q314" i="7"/>
  <c r="F316" i="6" s="1"/>
  <c r="S314" i="7"/>
  <c r="Q315" i="7"/>
  <c r="F317" i="6" s="1"/>
  <c r="S315" i="7"/>
  <c r="G312" i="13" s="1"/>
  <c r="Q316" i="7"/>
  <c r="F318" i="6" s="1"/>
  <c r="S316" i="7"/>
  <c r="H318" i="6" s="1"/>
  <c r="Q317" i="7"/>
  <c r="F319" i="6" s="1"/>
  <c r="S317" i="7"/>
  <c r="H319" i="6" s="1"/>
  <c r="Q318" i="7"/>
  <c r="F320" i="6" s="1"/>
  <c r="S318" i="7"/>
  <c r="Q319" i="7"/>
  <c r="F321" i="6" s="1"/>
  <c r="S319" i="7"/>
  <c r="H321" i="6" s="1"/>
  <c r="Q320" i="7"/>
  <c r="F322" i="6" s="1"/>
  <c r="S320" i="7"/>
  <c r="H322" i="6" s="1"/>
  <c r="Q321" i="7"/>
  <c r="F323" i="6" s="1"/>
  <c r="S321" i="7"/>
  <c r="H323" i="6" s="1"/>
  <c r="Q322" i="7"/>
  <c r="F324" i="6" s="1"/>
  <c r="S322" i="7"/>
  <c r="G319" i="13" s="1"/>
  <c r="Q323" i="7"/>
  <c r="F320" i="13" s="1"/>
  <c r="S323" i="7"/>
  <c r="G320" i="13" s="1"/>
  <c r="Q324" i="7"/>
  <c r="F326" i="6" s="1"/>
  <c r="S324" i="7"/>
  <c r="H326" i="6" s="1"/>
  <c r="Q325" i="7"/>
  <c r="F322" i="13" s="1"/>
  <c r="S325" i="7"/>
  <c r="H327" i="6" s="1"/>
  <c r="Q326" i="7"/>
  <c r="F323" i="13" s="1"/>
  <c r="S326" i="7"/>
  <c r="H328" i="6" s="1"/>
  <c r="Q327" i="7"/>
  <c r="F324" i="13" s="1"/>
  <c r="S327" i="7"/>
  <c r="G324" i="13" s="1"/>
  <c r="Q328" i="7"/>
  <c r="F330" i="6" s="1"/>
  <c r="S328" i="7"/>
  <c r="G325" i="13" s="1"/>
  <c r="Q329" i="7"/>
  <c r="F326" i="13" s="1"/>
  <c r="S329" i="7"/>
  <c r="H331" i="6" s="1"/>
  <c r="Q330" i="7"/>
  <c r="F327" i="13" s="1"/>
  <c r="S330" i="7"/>
  <c r="G327" i="13" s="1"/>
  <c r="Q331" i="7"/>
  <c r="F328" i="13" s="1"/>
  <c r="S331" i="7"/>
  <c r="G328" i="13" s="1"/>
  <c r="Q332" i="7"/>
  <c r="F329" i="13" s="1"/>
  <c r="S332" i="7"/>
  <c r="G329" i="13" s="1"/>
  <c r="Q333" i="7"/>
  <c r="F330" i="13" s="1"/>
  <c r="S333" i="7"/>
  <c r="G330" i="13" s="1"/>
  <c r="Q334" i="7"/>
  <c r="F331" i="13" s="1"/>
  <c r="S334" i="7"/>
  <c r="G331" i="13" s="1"/>
  <c r="Q335" i="7"/>
  <c r="F332" i="13" s="1"/>
  <c r="S335" i="7"/>
  <c r="G332" i="13" s="1"/>
  <c r="Q336" i="7"/>
  <c r="F333" i="13" s="1"/>
  <c r="S336" i="7"/>
  <c r="H338" i="6" s="1"/>
  <c r="Q337" i="7"/>
  <c r="F339" i="6" s="1"/>
  <c r="S337" i="7"/>
  <c r="G334" i="13" s="1"/>
  <c r="Q338" i="7"/>
  <c r="F335" i="13" s="1"/>
  <c r="S338" i="7"/>
  <c r="H340" i="6" s="1"/>
  <c r="Q339" i="7"/>
  <c r="F336" i="13" s="1"/>
  <c r="S339" i="7"/>
  <c r="G336" i="13" s="1"/>
  <c r="Q340" i="7"/>
  <c r="F342" i="6" s="1"/>
  <c r="S340" i="7"/>
  <c r="H342" i="6" s="1"/>
  <c r="Q341" i="7"/>
  <c r="F338" i="13" s="1"/>
  <c r="S341" i="7"/>
  <c r="G338" i="13" s="1"/>
  <c r="Q342" i="7"/>
  <c r="F339" i="13" s="1"/>
  <c r="S342" i="7"/>
  <c r="G339" i="13" s="1"/>
  <c r="Q343" i="7"/>
  <c r="F340" i="13" s="1"/>
  <c r="S343" i="7"/>
  <c r="G340" i="13" s="1"/>
  <c r="Q344" i="7"/>
  <c r="F346" i="6" s="1"/>
  <c r="S344" i="7"/>
  <c r="G341" i="13" s="1"/>
  <c r="Q345" i="7"/>
  <c r="F342" i="13" s="1"/>
  <c r="S345" i="7"/>
  <c r="H347" i="6" s="1"/>
  <c r="Q346" i="7"/>
  <c r="F343" i="13" s="1"/>
  <c r="S346" i="7"/>
  <c r="H348" i="6" s="1"/>
  <c r="Q347" i="7"/>
  <c r="F344" i="13" s="1"/>
  <c r="S347" i="7"/>
  <c r="G344" i="13" s="1"/>
  <c r="Q348" i="7"/>
  <c r="F350" i="6" s="1"/>
  <c r="S348" i="7"/>
  <c r="H350" i="6" s="1"/>
  <c r="Q349" i="7"/>
  <c r="F351" i="6" s="1"/>
  <c r="S349" i="7"/>
  <c r="H351" i="6" s="1"/>
  <c r="Q350" i="7"/>
  <c r="F347" i="13" s="1"/>
  <c r="S350" i="7"/>
  <c r="H352" i="6" s="1"/>
  <c r="Q351" i="7"/>
  <c r="F348" i="13" s="1"/>
  <c r="S351" i="7"/>
  <c r="G348" i="13" s="1"/>
  <c r="Q352" i="7"/>
  <c r="F349" i="13" s="1"/>
  <c r="S352" i="7"/>
  <c r="H354" i="6" s="1"/>
  <c r="Q353" i="7"/>
  <c r="F355" i="6" s="1"/>
  <c r="S353" i="7"/>
  <c r="G350" i="13" s="1"/>
  <c r="Q354" i="7"/>
  <c r="F351" i="13" s="1"/>
  <c r="S354" i="7"/>
  <c r="H356" i="6" s="1"/>
  <c r="Q355" i="7"/>
  <c r="F352" i="13" s="1"/>
  <c r="S355" i="7"/>
  <c r="G352" i="13" s="1"/>
  <c r="Q356" i="7"/>
  <c r="F358" i="6" s="1"/>
  <c r="S356" i="7"/>
  <c r="H358" i="6" s="1"/>
  <c r="Q357" i="7"/>
  <c r="F359" i="6" s="1"/>
  <c r="S357" i="7"/>
  <c r="H359" i="6" s="1"/>
  <c r="Q358" i="7"/>
  <c r="F355" i="13" s="1"/>
  <c r="S358" i="7"/>
  <c r="H360" i="6" s="1"/>
  <c r="Q359" i="7"/>
  <c r="F356" i="13" s="1"/>
  <c r="S359" i="7"/>
  <c r="G356" i="13" s="1"/>
  <c r="Q360" i="7"/>
  <c r="F362" i="6" s="1"/>
  <c r="S360" i="7"/>
  <c r="G357" i="13" s="1"/>
  <c r="Q361" i="7"/>
  <c r="F358" i="13" s="1"/>
  <c r="S361" i="7"/>
  <c r="H363" i="6" s="1"/>
  <c r="Q362" i="7"/>
  <c r="F359" i="13" s="1"/>
  <c r="S362" i="7"/>
  <c r="G359" i="13" s="1"/>
  <c r="Q363" i="7"/>
  <c r="F360" i="13" s="1"/>
  <c r="S363" i="7"/>
  <c r="G360" i="13" s="1"/>
  <c r="Q364" i="7"/>
  <c r="F366" i="6" s="1"/>
  <c r="S364" i="7"/>
  <c r="H366" i="6" s="1"/>
  <c r="Q365" i="7"/>
  <c r="F367" i="6" s="1"/>
  <c r="S365" i="7"/>
  <c r="H367" i="6" s="1"/>
  <c r="Q366" i="7"/>
  <c r="F363" i="13" s="1"/>
  <c r="S366" i="7"/>
  <c r="H368" i="6" s="1"/>
  <c r="Q367" i="7"/>
  <c r="F364" i="13" s="1"/>
  <c r="S367" i="7"/>
  <c r="G364" i="13" s="1"/>
  <c r="Q368" i="7"/>
  <c r="F370" i="6" s="1"/>
  <c r="S368" i="7"/>
  <c r="H370" i="6" s="1"/>
  <c r="Q369" i="7"/>
  <c r="F371" i="6" s="1"/>
  <c r="S369" i="7"/>
  <c r="G366" i="13" s="1"/>
  <c r="Q370" i="7"/>
  <c r="F367" i="13" s="1"/>
  <c r="S370" i="7"/>
  <c r="H372" i="6" s="1"/>
  <c r="Q371" i="7"/>
  <c r="F368" i="13" s="1"/>
  <c r="S371" i="7"/>
  <c r="G368" i="13" s="1"/>
  <c r="Q372" i="7"/>
  <c r="F369" i="13" s="1"/>
  <c r="S372" i="7"/>
  <c r="H374" i="6" s="1"/>
  <c r="Q373" i="7"/>
  <c r="F375" i="6" s="1"/>
  <c r="S373" i="7"/>
  <c r="H375" i="6" s="1"/>
  <c r="Q374" i="7"/>
  <c r="F371" i="13" s="1"/>
  <c r="S374" i="7"/>
  <c r="G371" i="13" s="1"/>
  <c r="Q375" i="7"/>
  <c r="F372" i="13" s="1"/>
  <c r="S375" i="7"/>
  <c r="G372" i="13" s="1"/>
  <c r="Q376" i="7"/>
  <c r="F378" i="6" s="1"/>
  <c r="S376" i="7"/>
  <c r="G373" i="13" s="1"/>
  <c r="Q377" i="7"/>
  <c r="F379" i="6" s="1"/>
  <c r="S377" i="7"/>
  <c r="H379" i="6" s="1"/>
  <c r="Q378" i="7"/>
  <c r="F375" i="13" s="1"/>
  <c r="S378" i="7"/>
  <c r="H380" i="6" s="1"/>
  <c r="Q379" i="7"/>
  <c r="F376" i="13" s="1"/>
  <c r="S379" i="7"/>
  <c r="G376" i="13" s="1"/>
  <c r="Q380" i="7"/>
  <c r="F382" i="6" s="1"/>
  <c r="S380" i="7"/>
  <c r="H382" i="6" s="1"/>
  <c r="Q381" i="7"/>
  <c r="F378" i="13" s="1"/>
  <c r="S381" i="7"/>
  <c r="H383" i="6" s="1"/>
  <c r="Q382" i="7"/>
  <c r="F379" i="13" s="1"/>
  <c r="S382" i="7"/>
  <c r="H384" i="6" s="1"/>
  <c r="Q383" i="7"/>
  <c r="F380" i="13" s="1"/>
  <c r="S383" i="7"/>
  <c r="G380" i="13" s="1"/>
  <c r="Q384" i="7"/>
  <c r="F381" i="13" s="1"/>
  <c r="S384" i="7"/>
  <c r="H386" i="6" s="1"/>
  <c r="Q385" i="7"/>
  <c r="F387" i="6" s="1"/>
  <c r="S385" i="7"/>
  <c r="G382" i="13" s="1"/>
  <c r="Q386" i="7"/>
  <c r="F383" i="13" s="1"/>
  <c r="S386" i="7"/>
  <c r="H388" i="6" s="1"/>
  <c r="Q8" i="7"/>
  <c r="F5" i="13" s="1"/>
  <c r="S8" i="7"/>
  <c r="G5" i="13" s="1"/>
  <c r="Q7" i="7"/>
  <c r="F9" i="6" s="1"/>
  <c r="S7" i="7"/>
  <c r="H9" i="6" s="1"/>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I315" i="7"/>
  <c r="I316" i="7"/>
  <c r="I318" i="7"/>
  <c r="I319" i="7"/>
  <c r="I320" i="7"/>
  <c r="I321" i="7"/>
  <c r="I322" i="7"/>
  <c r="I323" i="7"/>
  <c r="M700" i="13" s="1"/>
  <c r="I324" i="7"/>
  <c r="I326" i="7"/>
  <c r="I327" i="7"/>
  <c r="M704" i="13" s="1"/>
  <c r="I328" i="7"/>
  <c r="I329" i="7"/>
  <c r="I330" i="7"/>
  <c r="I331" i="7"/>
  <c r="M328" i="13" s="1"/>
  <c r="I332" i="7"/>
  <c r="M329" i="13" s="1"/>
  <c r="I333" i="7"/>
  <c r="M330" i="13" s="1"/>
  <c r="I334" i="7"/>
  <c r="I335" i="7"/>
  <c r="M332" i="13" s="1"/>
  <c r="I336" i="7"/>
  <c r="I337" i="7"/>
  <c r="I338" i="7"/>
  <c r="I339" i="7"/>
  <c r="M336" i="13" s="1"/>
  <c r="I340" i="7"/>
  <c r="I341" i="7"/>
  <c r="M338" i="13" s="1"/>
  <c r="I342" i="7"/>
  <c r="I343" i="7"/>
  <c r="M720" i="13" s="1"/>
  <c r="I344" i="7"/>
  <c r="I345" i="7"/>
  <c r="I346" i="7"/>
  <c r="I347" i="7"/>
  <c r="M724" i="13" s="1"/>
  <c r="I348" i="7"/>
  <c r="I349" i="7"/>
  <c r="I350" i="7"/>
  <c r="I351" i="7"/>
  <c r="M348" i="13" s="1"/>
  <c r="I352" i="7"/>
  <c r="I353" i="7"/>
  <c r="I354" i="7"/>
  <c r="I355" i="7"/>
  <c r="M352" i="13" s="1"/>
  <c r="I356" i="7"/>
  <c r="I358" i="7"/>
  <c r="I359" i="7"/>
  <c r="M356" i="13" s="1"/>
  <c r="I360" i="7"/>
  <c r="I362" i="7"/>
  <c r="I363" i="7"/>
  <c r="M360" i="13" s="1"/>
  <c r="I364" i="7"/>
  <c r="I365" i="7"/>
  <c r="I366" i="7"/>
  <c r="I367" i="7"/>
  <c r="M364" i="13" s="1"/>
  <c r="I368" i="7"/>
  <c r="I370" i="7"/>
  <c r="I371" i="7"/>
  <c r="M368" i="13" s="1"/>
  <c r="I373" i="7"/>
  <c r="I374" i="7"/>
  <c r="I375" i="7"/>
  <c r="M372" i="13" s="1"/>
  <c r="I376" i="7"/>
  <c r="I377" i="7"/>
  <c r="I378" i="7"/>
  <c r="I379" i="7"/>
  <c r="M376" i="13" s="1"/>
  <c r="I380" i="7"/>
  <c r="I381" i="7"/>
  <c r="I382" i="7"/>
  <c r="I383" i="7"/>
  <c r="M760" i="13" s="1"/>
  <c r="I384" i="7"/>
  <c r="E35" i="6"/>
  <c r="S12" i="3"/>
  <c r="Q12" i="3"/>
  <c r="Q13" i="3"/>
  <c r="Q14" i="3"/>
  <c r="Q20" i="3"/>
  <c r="Q21" i="3"/>
  <c r="Q22"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S4" i="3"/>
  <c r="S5" i="3"/>
  <c r="S8" i="3"/>
  <c r="S9" i="3"/>
  <c r="S10" i="3"/>
  <c r="S11" i="3"/>
  <c r="C5" i="9"/>
  <c r="K1" i="9"/>
  <c r="I8" i="7"/>
  <c r="M5" i="13" s="1"/>
  <c r="I357" i="7"/>
  <c r="I325" i="7"/>
  <c r="I317" i="7"/>
  <c r="I385" i="7"/>
  <c r="I369" i="7"/>
  <c r="I361" i="7"/>
  <c r="I372" i="7"/>
  <c r="I10" i="7"/>
  <c r="M7" i="13" s="1"/>
  <c r="E57" i="9"/>
  <c r="K51" i="7" s="1"/>
  <c r="K364" i="7"/>
  <c r="E13" i="9"/>
  <c r="A1" i="14"/>
  <c r="K201" i="7"/>
  <c r="K159" i="7"/>
  <c r="K163" i="7"/>
  <c r="K224" i="7"/>
  <c r="K148" i="7"/>
  <c r="K211" i="7"/>
  <c r="K257" i="7"/>
  <c r="K204" i="7"/>
  <c r="K123" i="7"/>
  <c r="K252" i="7"/>
  <c r="K272" i="7"/>
  <c r="K18" i="7"/>
  <c r="K356" i="7"/>
  <c r="K151" i="7"/>
  <c r="K108" i="7"/>
  <c r="K254" i="7"/>
  <c r="K53" i="7"/>
  <c r="K44" i="7"/>
  <c r="K299" i="7"/>
  <c r="K245" i="7"/>
  <c r="K376" i="7"/>
  <c r="K122" i="7"/>
  <c r="K196" i="7"/>
  <c r="K111" i="7"/>
  <c r="K218" i="7"/>
  <c r="K347" i="7"/>
  <c r="K71" i="7"/>
  <c r="K368" i="7"/>
  <c r="K57" i="7"/>
  <c r="K385" i="7"/>
  <c r="K131" i="7"/>
  <c r="K230" i="7"/>
  <c r="K24" i="7"/>
  <c r="K173" i="7"/>
  <c r="K255" i="7"/>
  <c r="K361" i="7"/>
  <c r="K300" i="7"/>
  <c r="K267" i="7"/>
  <c r="K183" i="7"/>
  <c r="K274" i="7"/>
  <c r="K157" i="7"/>
  <c r="K225" i="7"/>
  <c r="K354" i="7"/>
  <c r="K262" i="7"/>
  <c r="K200" i="7"/>
  <c r="K185" i="7"/>
  <c r="K259" i="7"/>
  <c r="K13" i="7"/>
  <c r="K152" i="7"/>
  <c r="K281" i="7"/>
  <c r="K367" i="7"/>
  <c r="K177" i="7"/>
  <c r="K360" i="7"/>
  <c r="K331" i="7" l="1"/>
  <c r="K35" i="7"/>
  <c r="K221" i="7"/>
  <c r="K343" i="7"/>
  <c r="K371" i="7"/>
  <c r="K229" i="7"/>
  <c r="K341" i="7"/>
  <c r="K270" i="7"/>
  <c r="K8" i="7"/>
  <c r="K161" i="7"/>
  <c r="K339" i="7"/>
  <c r="K75" i="7"/>
  <c r="K30" i="7"/>
  <c r="K109" i="7"/>
  <c r="K166" i="7"/>
  <c r="K192" i="7"/>
  <c r="K43" i="7"/>
  <c r="K87" i="7"/>
  <c r="K40" i="7"/>
  <c r="K85" i="7"/>
  <c r="K110" i="7"/>
  <c r="K342" i="7"/>
  <c r="K249" i="7"/>
  <c r="K269" i="7"/>
  <c r="K143" i="7"/>
  <c r="K287" i="7"/>
  <c r="E10" i="9"/>
  <c r="K334" i="7"/>
  <c r="K316" i="7"/>
  <c r="K214" i="7"/>
  <c r="K216" i="7"/>
  <c r="K176" i="7"/>
  <c r="K326" i="7"/>
  <c r="K289" i="7"/>
  <c r="K84" i="7"/>
  <c r="K242" i="7"/>
  <c r="K346" i="7"/>
  <c r="K271" i="7"/>
  <c r="K133" i="7"/>
  <c r="K61" i="7"/>
  <c r="K32" i="7"/>
  <c r="K210" i="7"/>
  <c r="K206" i="7"/>
  <c r="K266" i="7"/>
  <c r="K355" i="7"/>
  <c r="K275" i="7"/>
  <c r="K94" i="7"/>
  <c r="K303" i="7"/>
  <c r="K327" i="7"/>
  <c r="K191" i="7"/>
  <c r="K103" i="7"/>
  <c r="K348" i="7"/>
  <c r="K68" i="7"/>
  <c r="K189" i="7"/>
  <c r="K160" i="7"/>
  <c r="K209" i="7"/>
  <c r="K197" i="7"/>
  <c r="K263" i="7"/>
  <c r="K217" i="7"/>
  <c r="K86" i="7"/>
  <c r="K250" i="7"/>
  <c r="K307" i="7"/>
  <c r="K302" i="7"/>
  <c r="K21" i="7"/>
  <c r="K69" i="7"/>
  <c r="K23" i="7"/>
  <c r="K97" i="7"/>
  <c r="K146" i="7"/>
  <c r="K330" i="7"/>
  <c r="K309" i="7"/>
  <c r="K117" i="7"/>
  <c r="K318" i="7"/>
  <c r="K115" i="7"/>
  <c r="K219" i="7"/>
  <c r="K64" i="7"/>
  <c r="K261" i="7"/>
  <c r="K247" i="7"/>
  <c r="K283" i="7"/>
  <c r="K106" i="7"/>
  <c r="K239" i="7"/>
  <c r="K179" i="7"/>
  <c r="K112" i="7"/>
  <c r="K292" i="7"/>
  <c r="K33" i="7"/>
  <c r="K357" i="7"/>
  <c r="K26" i="7"/>
  <c r="K102" i="7"/>
  <c r="K19" i="7"/>
  <c r="K278" i="7"/>
  <c r="K386" i="7"/>
  <c r="K127" i="7"/>
  <c r="K175" i="7"/>
  <c r="K187" i="7"/>
  <c r="K120" i="7"/>
  <c r="K14" i="7"/>
  <c r="K205" i="7"/>
  <c r="K279" i="7"/>
  <c r="K98" i="7"/>
  <c r="K244" i="7"/>
  <c r="K126" i="7"/>
  <c r="K375" i="7"/>
  <c r="K370" i="7"/>
  <c r="K231" i="7"/>
  <c r="K99" i="7"/>
  <c r="K295" i="7"/>
  <c r="K91" i="7"/>
  <c r="K119" i="7"/>
  <c r="K82" i="7"/>
  <c r="K47" i="7"/>
  <c r="K141" i="7"/>
  <c r="K129" i="7"/>
  <c r="K265" i="7"/>
  <c r="K188" i="7"/>
  <c r="K184" i="7"/>
  <c r="K235" i="7"/>
  <c r="K213" i="7"/>
  <c r="K70" i="7"/>
  <c r="K50" i="7"/>
  <c r="K182" i="7"/>
  <c r="K162" i="7"/>
  <c r="K174" i="7"/>
  <c r="K154" i="7"/>
  <c r="K349" i="7"/>
  <c r="K337" i="7"/>
  <c r="K139" i="7"/>
  <c r="K77" i="7"/>
  <c r="K65" i="7"/>
  <c r="K137" i="7"/>
  <c r="K124" i="7"/>
  <c r="K42" i="7"/>
  <c r="K268" i="7"/>
  <c r="K317" i="7"/>
  <c r="K305" i="7"/>
  <c r="K54" i="7"/>
  <c r="K34" i="7"/>
  <c r="K46" i="7"/>
  <c r="K345" i="7"/>
  <c r="K285" i="7"/>
  <c r="K273" i="7"/>
  <c r="K136" i="7"/>
  <c r="K132" i="7"/>
  <c r="K128" i="7"/>
  <c r="K95" i="7"/>
  <c r="K59" i="7"/>
  <c r="K248" i="7"/>
  <c r="K193" i="7"/>
  <c r="K276" i="7"/>
  <c r="K352" i="7"/>
  <c r="K381" i="7"/>
  <c r="K167" i="7"/>
  <c r="K140" i="7"/>
  <c r="K253" i="7"/>
  <c r="K241" i="7"/>
  <c r="K365" i="7"/>
  <c r="K353" i="7"/>
  <c r="K37" i="7"/>
  <c r="K25" i="7"/>
  <c r="K340" i="7"/>
  <c r="K336" i="7"/>
  <c r="K63" i="7"/>
  <c r="K7" i="7"/>
  <c r="K135" i="7"/>
  <c r="K311" i="7"/>
  <c r="K378" i="7"/>
  <c r="K373" i="7"/>
  <c r="K138" i="7"/>
  <c r="K308" i="7"/>
  <c r="K304" i="7"/>
  <c r="K45" i="7"/>
  <c r="K288" i="7"/>
  <c r="K284" i="7"/>
  <c r="K280" i="7"/>
  <c r="K212" i="7"/>
  <c r="K208" i="7"/>
  <c r="K323" i="7"/>
  <c r="K277" i="7"/>
  <c r="K78" i="7"/>
  <c r="K58" i="7"/>
  <c r="K15" i="7"/>
  <c r="K220" i="7"/>
  <c r="K83" i="7"/>
  <c r="K194" i="7"/>
  <c r="K313" i="7"/>
  <c r="K149" i="7"/>
  <c r="K147" i="7"/>
  <c r="K227" i="7"/>
  <c r="K329" i="7"/>
  <c r="K297" i="7"/>
  <c r="K298" i="7"/>
  <c r="K105" i="7"/>
  <c r="K363" i="7"/>
  <c r="K251" i="7"/>
  <c r="K67" i="7"/>
  <c r="K29" i="7"/>
  <c r="K319" i="7"/>
  <c r="K114" i="7"/>
  <c r="K171" i="7"/>
  <c r="K72" i="7"/>
  <c r="K31" i="7"/>
  <c r="K153" i="7"/>
  <c r="K36" i="7"/>
  <c r="K198" i="7"/>
  <c r="K121" i="7"/>
  <c r="K320" i="7"/>
  <c r="K145" i="7"/>
  <c r="K92" i="7"/>
  <c r="K374" i="7"/>
  <c r="K203" i="7"/>
  <c r="K12" i="7"/>
  <c r="K80" i="7"/>
  <c r="K27" i="7"/>
  <c r="K301" i="7"/>
  <c r="K328" i="7"/>
  <c r="K73" i="7"/>
  <c r="K228" i="7"/>
  <c r="K155" i="7"/>
  <c r="K332" i="7"/>
  <c r="K312" i="7"/>
  <c r="K322" i="7"/>
  <c r="K344" i="7"/>
  <c r="K118" i="7"/>
  <c r="K296" i="7"/>
  <c r="K234" i="7"/>
  <c r="K382" i="7"/>
  <c r="K181" i="7"/>
  <c r="K223" i="7"/>
  <c r="K142" i="7"/>
  <c r="K333" i="7"/>
  <c r="K383" i="7"/>
  <c r="K226" i="7"/>
  <c r="K372" i="7"/>
  <c r="K286" i="7"/>
  <c r="K81" i="7"/>
  <c r="K28" i="7"/>
  <c r="K310" i="7"/>
  <c r="K11" i="7"/>
  <c r="K379" i="7"/>
  <c r="K195" i="7"/>
  <c r="K20" i="7"/>
  <c r="K366" i="7"/>
  <c r="K113" i="7"/>
  <c r="K107" i="7"/>
  <c r="K56" i="7"/>
  <c r="K384" i="7"/>
  <c r="K338" i="7"/>
  <c r="K293" i="7"/>
  <c r="K48" i="7"/>
  <c r="K236" i="7"/>
  <c r="K164" i="7"/>
  <c r="K358" i="7"/>
  <c r="K130" i="7"/>
  <c r="K125" i="7"/>
  <c r="K96" i="7"/>
  <c r="K16" i="7"/>
  <c r="K264" i="7"/>
  <c r="K158" i="7"/>
  <c r="K290" i="7"/>
  <c r="K93" i="7"/>
  <c r="K256" i="7"/>
  <c r="K232" i="7"/>
  <c r="K246" i="7"/>
  <c r="K89" i="7"/>
  <c r="K321" i="7"/>
  <c r="K169" i="7"/>
  <c r="K168" i="7"/>
  <c r="K170" i="7"/>
  <c r="K215" i="7"/>
  <c r="K74" i="7"/>
  <c r="K377" i="7"/>
  <c r="E51" i="9"/>
  <c r="L8" i="6" s="1"/>
  <c r="E44" i="9"/>
  <c r="R34" i="6" s="1"/>
  <c r="E24" i="9"/>
  <c r="E40" i="9"/>
  <c r="O31" i="6" s="1"/>
  <c r="E36" i="9"/>
  <c r="F5" i="9" s="1"/>
  <c r="E19" i="9"/>
  <c r="E47" i="9"/>
  <c r="E58" i="9"/>
  <c r="L1" i="9" s="1"/>
  <c r="E14" i="9"/>
  <c r="F8" i="6" s="1"/>
  <c r="E53" i="9"/>
  <c r="E50" i="9"/>
  <c r="O33" i="6" s="1"/>
  <c r="E46" i="9"/>
  <c r="E30" i="9"/>
  <c r="C2" i="7" s="1"/>
  <c r="E55" i="9"/>
  <c r="Q2" i="7" s="1"/>
  <c r="E25" i="9"/>
  <c r="E7" i="9"/>
  <c r="B1" i="15" s="1"/>
  <c r="E26" i="9"/>
  <c r="X8" i="6" s="1"/>
  <c r="E62" i="9"/>
  <c r="E61" i="9"/>
  <c r="F6" i="8" s="1"/>
  <c r="E45" i="9"/>
  <c r="E6" i="9"/>
  <c r="B2" i="8" s="1"/>
  <c r="E18" i="9"/>
  <c r="E59" i="9"/>
  <c r="C5" i="7" s="1"/>
  <c r="E16" i="9"/>
  <c r="Q33" i="6" s="1"/>
  <c r="E23" i="9"/>
  <c r="E35" i="9"/>
  <c r="F1" i="9" s="1"/>
  <c r="E43" i="9"/>
  <c r="B9" i="12" s="1"/>
  <c r="E56" i="9"/>
  <c r="E17" i="9"/>
  <c r="E12" i="9"/>
  <c r="E34" i="9"/>
  <c r="N6" i="7" s="1"/>
  <c r="E32" i="9"/>
  <c r="M4" i="7" s="1"/>
  <c r="E31" i="9"/>
  <c r="E54" i="9"/>
  <c r="B4" i="8" s="1"/>
  <c r="E37" i="9"/>
  <c r="F53" i="9" s="1"/>
  <c r="E20" i="9"/>
  <c r="P34" i="6" s="1"/>
  <c r="E22" i="9"/>
  <c r="E11" i="9"/>
  <c r="B6" i="6" s="1"/>
  <c r="E33" i="9"/>
  <c r="M6" i="7" s="1"/>
  <c r="E41" i="9"/>
  <c r="Q34" i="6" s="1"/>
  <c r="E27" i="9"/>
  <c r="E42" i="9"/>
  <c r="E6" i="7" s="1"/>
  <c r="E38" i="9"/>
  <c r="E9" i="9"/>
  <c r="E8" i="9"/>
  <c r="E60" i="9"/>
  <c r="F7" i="8" s="1"/>
  <c r="K52" i="7"/>
  <c r="K55" i="7"/>
  <c r="K222" i="7"/>
  <c r="K60" i="7"/>
  <c r="K62" i="7"/>
  <c r="K237" i="7"/>
  <c r="K88" i="7"/>
  <c r="K199" i="7"/>
  <c r="K178" i="7"/>
  <c r="K165" i="7"/>
  <c r="K22" i="7"/>
  <c r="K315" i="7"/>
  <c r="K134" i="7"/>
  <c r="K238" i="7"/>
  <c r="K17" i="7"/>
  <c r="K335" i="7"/>
  <c r="K233" i="7"/>
  <c r="K362" i="7"/>
  <c r="K172" i="7"/>
  <c r="K369" i="7"/>
  <c r="K90" i="7"/>
  <c r="K10" i="7"/>
  <c r="K325" i="7"/>
  <c r="K207" i="7"/>
  <c r="K351" i="7"/>
  <c r="K116" i="7"/>
  <c r="E15" i="9"/>
  <c r="I8" i="6" s="1"/>
  <c r="E48" i="9"/>
  <c r="K258" i="7"/>
  <c r="K359" i="7"/>
  <c r="K291" i="7"/>
  <c r="K324" i="7"/>
  <c r="K306" i="7"/>
  <c r="K156" i="7"/>
  <c r="K150" i="7"/>
  <c r="K314" i="7"/>
  <c r="K350" i="7"/>
  <c r="K100" i="7"/>
  <c r="K294" i="7"/>
  <c r="K66" i="7"/>
  <c r="K49" i="7"/>
  <c r="K282" i="7"/>
  <c r="K260" i="7"/>
  <c r="K186" i="7"/>
  <c r="K243" i="7"/>
  <c r="K101" i="7"/>
  <c r="K76" i="7"/>
  <c r="K380" i="7"/>
  <c r="K190" i="7"/>
  <c r="K41" i="7"/>
  <c r="K104" i="7"/>
  <c r="K240" i="7"/>
  <c r="K38" i="7"/>
  <c r="K39" i="7"/>
  <c r="K202" i="7"/>
  <c r="K144" i="7"/>
  <c r="K79" i="7"/>
  <c r="K180" i="7"/>
  <c r="E29" i="9"/>
  <c r="R6" i="6" s="1"/>
  <c r="E28" i="9"/>
  <c r="E39" i="9"/>
  <c r="B3" i="15" s="1"/>
  <c r="F15" i="3"/>
  <c r="Q15" i="3"/>
  <c r="F7" i="3"/>
  <c r="Q7" i="3"/>
  <c r="Q10" i="3"/>
  <c r="Q6" i="3"/>
  <c r="Q23" i="3"/>
  <c r="Q9" i="3"/>
  <c r="Q8" i="3"/>
  <c r="Q16" i="3"/>
  <c r="M359" i="13"/>
  <c r="M719" i="13"/>
  <c r="M711" i="13"/>
  <c r="M371" i="13"/>
  <c r="M327" i="13"/>
  <c r="Q11" i="3"/>
  <c r="Q18" i="3"/>
  <c r="M385" i="13"/>
  <c r="M708" i="13"/>
  <c r="M716" i="13"/>
  <c r="M331" i="13"/>
  <c r="M709" i="13"/>
  <c r="M324" i="13"/>
  <c r="I300" i="7"/>
  <c r="M380" i="13"/>
  <c r="I122" i="7"/>
  <c r="M340" i="13"/>
  <c r="M752" i="13"/>
  <c r="M344" i="13"/>
  <c r="M736" i="13"/>
  <c r="M707" i="13"/>
  <c r="M320" i="13"/>
  <c r="M751" i="13"/>
  <c r="M740" i="13"/>
  <c r="I101" i="7"/>
  <c r="I15" i="7"/>
  <c r="I81" i="7"/>
  <c r="M78" i="13" s="1"/>
  <c r="I206" i="7"/>
  <c r="J583" i="13" s="1"/>
  <c r="I54" i="7"/>
  <c r="M51" i="13" s="1"/>
  <c r="I110" i="7"/>
  <c r="I185" i="7"/>
  <c r="M739" i="13"/>
  <c r="I138" i="7"/>
  <c r="M748" i="13"/>
  <c r="I71" i="7"/>
  <c r="M448" i="13" s="1"/>
  <c r="I247" i="7"/>
  <c r="I210" i="7"/>
  <c r="J207" i="13" s="1"/>
  <c r="I191" i="7"/>
  <c r="I85" i="7"/>
  <c r="I252" i="7"/>
  <c r="M718" i="13"/>
  <c r="I74" i="7"/>
  <c r="I78" i="7"/>
  <c r="M75" i="13" s="1"/>
  <c r="I277" i="7"/>
  <c r="M710" i="13"/>
  <c r="I153" i="7"/>
  <c r="M744" i="13"/>
  <c r="I69" i="7"/>
  <c r="M66" i="13" s="1"/>
  <c r="I164" i="7"/>
  <c r="I104" i="7"/>
  <c r="I216" i="7"/>
  <c r="I121" i="7"/>
  <c r="I260" i="7"/>
  <c r="I250" i="7"/>
  <c r="I190" i="7"/>
  <c r="I269" i="7"/>
  <c r="I31" i="7"/>
  <c r="I48" i="7"/>
  <c r="I132" i="7"/>
  <c r="J509" i="13" s="1"/>
  <c r="I73" i="7"/>
  <c r="I55" i="7"/>
  <c r="I175" i="7"/>
  <c r="I68" i="7"/>
  <c r="J65" i="13" s="1"/>
  <c r="I146" i="7"/>
  <c r="I106" i="7"/>
  <c r="I86" i="7"/>
  <c r="I203" i="7"/>
  <c r="M200" i="13" s="1"/>
  <c r="I120" i="7"/>
  <c r="I96" i="7"/>
  <c r="I144" i="7"/>
  <c r="I201" i="7"/>
  <c r="J198" i="13" s="1"/>
  <c r="I268" i="7"/>
  <c r="I218" i="7"/>
  <c r="I285" i="7"/>
  <c r="I25" i="7"/>
  <c r="M22" i="13" s="1"/>
  <c r="I64" i="7"/>
  <c r="I145" i="7"/>
  <c r="I89" i="7"/>
  <c r="M86" i="13" s="1"/>
  <c r="I103" i="7"/>
  <c r="I199" i="7"/>
  <c r="I90" i="7"/>
  <c r="I173" i="7"/>
  <c r="I130" i="7"/>
  <c r="I143" i="7"/>
  <c r="I255" i="7"/>
  <c r="I60" i="7"/>
  <c r="I136" i="7"/>
  <c r="I93" i="7"/>
  <c r="I100" i="7"/>
  <c r="M477" i="13" s="1"/>
  <c r="I249" i="7"/>
  <c r="I226" i="7"/>
  <c r="I241" i="7"/>
  <c r="I209" i="7"/>
  <c r="I293" i="7"/>
  <c r="I42" i="7"/>
  <c r="M39" i="13" s="1"/>
  <c r="M756" i="13"/>
  <c r="I80" i="7"/>
  <c r="I170" i="7"/>
  <c r="I114" i="7"/>
  <c r="I119" i="7"/>
  <c r="I215" i="7"/>
  <c r="I98" i="7"/>
  <c r="I178" i="7"/>
  <c r="M175" i="13" s="1"/>
  <c r="I154" i="7"/>
  <c r="I162" i="7"/>
  <c r="I94" i="7"/>
  <c r="I32" i="7"/>
  <c r="I150" i="7"/>
  <c r="I254" i="7"/>
  <c r="I256" i="7"/>
  <c r="I88" i="7"/>
  <c r="M85" i="13" s="1"/>
  <c r="I84" i="7"/>
  <c r="I196" i="7"/>
  <c r="I258" i="7"/>
  <c r="I238" i="7"/>
  <c r="I192" i="7"/>
  <c r="I301" i="7"/>
  <c r="M712" i="13"/>
  <c r="I187" i="7"/>
  <c r="I45" i="7"/>
  <c r="M422" i="13" s="1"/>
  <c r="I95" i="7"/>
  <c r="M92" i="13" s="1"/>
  <c r="I17" i="7"/>
  <c r="M394" i="13" s="1"/>
  <c r="I167" i="7"/>
  <c r="I127" i="7"/>
  <c r="I231" i="7"/>
  <c r="I108" i="7"/>
  <c r="I24" i="7"/>
  <c r="I38" i="7"/>
  <c r="M415" i="13" s="1"/>
  <c r="I181" i="7"/>
  <c r="I263" i="7"/>
  <c r="I102" i="7"/>
  <c r="I286" i="7"/>
  <c r="I312" i="7"/>
  <c r="I77" i="7"/>
  <c r="I76" i="7"/>
  <c r="M73" i="13" s="1"/>
  <c r="I212" i="7"/>
  <c r="I266" i="7"/>
  <c r="I233" i="7"/>
  <c r="I205" i="7"/>
  <c r="I297" i="7"/>
  <c r="M728" i="13"/>
  <c r="I149" i="7"/>
  <c r="I22" i="7"/>
  <c r="I112" i="7"/>
  <c r="I41" i="7"/>
  <c r="M38" i="13" s="1"/>
  <c r="I177" i="7"/>
  <c r="I135" i="7"/>
  <c r="I239" i="7"/>
  <c r="I115" i="7"/>
  <c r="I37" i="7"/>
  <c r="I57" i="7"/>
  <c r="I204" i="7"/>
  <c r="I172" i="7"/>
  <c r="I310" i="7"/>
  <c r="I140" i="7"/>
  <c r="I70" i="7"/>
  <c r="I105" i="7"/>
  <c r="I228" i="7"/>
  <c r="I290" i="7"/>
  <c r="I230" i="7"/>
  <c r="I221" i="7"/>
  <c r="I305" i="7"/>
  <c r="I33" i="7"/>
  <c r="I118" i="7"/>
  <c r="I59" i="7"/>
  <c r="M436" i="13" s="1"/>
  <c r="I39" i="7"/>
  <c r="I151" i="7"/>
  <c r="I19" i="7"/>
  <c r="I128" i="7"/>
  <c r="I44" i="7"/>
  <c r="M41" i="13" s="1"/>
  <c r="I62" i="7"/>
  <c r="I35" i="7"/>
  <c r="M32" i="13" s="1"/>
  <c r="I279" i="7"/>
  <c r="M276" i="13" s="1"/>
  <c r="I189" i="7"/>
  <c r="I141" i="7"/>
  <c r="I92" i="7"/>
  <c r="I109" i="7"/>
  <c r="I222" i="7"/>
  <c r="I113" i="7"/>
  <c r="I244" i="7"/>
  <c r="I288" i="7"/>
  <c r="I198" i="7"/>
  <c r="J575" i="13" s="1"/>
  <c r="I261" i="7"/>
  <c r="I13" i="7"/>
  <c r="M390" i="13" s="1"/>
  <c r="I40" i="7"/>
  <c r="M417" i="13" s="1"/>
  <c r="I126" i="7"/>
  <c r="I65" i="7"/>
  <c r="I47" i="7"/>
  <c r="I159" i="7"/>
  <c r="I30" i="7"/>
  <c r="I142" i="7"/>
  <c r="I61" i="7"/>
  <c r="I72" i="7"/>
  <c r="I18" i="7"/>
  <c r="M15" i="13" s="1"/>
  <c r="I295" i="7"/>
  <c r="M672" i="13" s="1"/>
  <c r="I294" i="7"/>
  <c r="I75" i="7"/>
  <c r="I246" i="7"/>
  <c r="I163" i="7"/>
  <c r="I43" i="7"/>
  <c r="I193" i="7"/>
  <c r="I264" i="7"/>
  <c r="I29" i="7"/>
  <c r="I200" i="7"/>
  <c r="I262" i="7"/>
  <c r="M339" i="13"/>
  <c r="I46" i="7"/>
  <c r="I194" i="7"/>
  <c r="M571" i="13" s="1"/>
  <c r="I235" i="7"/>
  <c r="J587" i="13"/>
  <c r="M14" i="13"/>
  <c r="I134" i="7"/>
  <c r="I311" i="7"/>
  <c r="I99" i="7"/>
  <c r="I259" i="7"/>
  <c r="M256" i="13" s="1"/>
  <c r="M446" i="13"/>
  <c r="M732" i="13"/>
  <c r="J203" i="13"/>
  <c r="M387" i="13"/>
  <c r="I12" i="7"/>
  <c r="I157" i="7"/>
  <c r="I16" i="7"/>
  <c r="I67" i="7"/>
  <c r="I82" i="7"/>
  <c r="I129" i="7"/>
  <c r="I137" i="7"/>
  <c r="I176" i="7"/>
  <c r="I184" i="7"/>
  <c r="I182" i="7"/>
  <c r="I202" i="7"/>
  <c r="I309" i="7"/>
  <c r="I179" i="7"/>
  <c r="I287" i="7"/>
  <c r="I245" i="7"/>
  <c r="I282" i="7"/>
  <c r="I289" i="7"/>
  <c r="I280" i="7"/>
  <c r="I232" i="7"/>
  <c r="I165" i="7"/>
  <c r="I27" i="7"/>
  <c r="I21" i="7"/>
  <c r="I97" i="7"/>
  <c r="I14" i="7"/>
  <c r="I133" i="7"/>
  <c r="I160" i="7"/>
  <c r="I240" i="7"/>
  <c r="I273" i="7"/>
  <c r="I265" i="7"/>
  <c r="I306" i="7"/>
  <c r="I296" i="7"/>
  <c r="I219" i="7"/>
  <c r="I253" i="7"/>
  <c r="I267" i="7"/>
  <c r="I34" i="7"/>
  <c r="I28" i="7"/>
  <c r="I87" i="7"/>
  <c r="I158" i="7"/>
  <c r="I152" i="7"/>
  <c r="I79" i="7"/>
  <c r="I183" i="7"/>
  <c r="I36" i="7"/>
  <c r="I50" i="7"/>
  <c r="I26" i="7"/>
  <c r="I23" i="7"/>
  <c r="I63" i="7"/>
  <c r="I20" i="7"/>
  <c r="I156" i="7"/>
  <c r="I148" i="7"/>
  <c r="I111" i="7"/>
  <c r="I220" i="7"/>
  <c r="I242" i="7"/>
  <c r="I213" i="7"/>
  <c r="I281" i="7"/>
  <c r="I131" i="7"/>
  <c r="I147" i="7"/>
  <c r="I257" i="7"/>
  <c r="I224" i="7"/>
  <c r="I304" i="7"/>
  <c r="I284" i="7"/>
  <c r="I299" i="7"/>
  <c r="I53" i="7"/>
  <c r="I116" i="7"/>
  <c r="I56" i="7"/>
  <c r="J53" i="13" s="1"/>
  <c r="I188" i="7"/>
  <c r="I208" i="7"/>
  <c r="I248" i="7"/>
  <c r="I292" i="7"/>
  <c r="I139" i="7"/>
  <c r="I298" i="7"/>
  <c r="I195" i="7"/>
  <c r="I227" i="7"/>
  <c r="I214" i="7"/>
  <c r="I275" i="7"/>
  <c r="I7" i="7"/>
  <c r="I271" i="7"/>
  <c r="M268" i="13" s="1"/>
  <c r="I66" i="7"/>
  <c r="I166" i="7"/>
  <c r="I124" i="7"/>
  <c r="I186" i="7"/>
  <c r="I180" i="7"/>
  <c r="I197" i="7"/>
  <c r="I161" i="7"/>
  <c r="I91" i="7"/>
  <c r="I11" i="7"/>
  <c r="I155" i="7"/>
  <c r="I270" i="7"/>
  <c r="I207" i="7"/>
  <c r="I308" i="7"/>
  <c r="I302" i="7"/>
  <c r="I223" i="7"/>
  <c r="M600" i="13" s="1"/>
  <c r="I303" i="7"/>
  <c r="I283" i="7"/>
  <c r="I307" i="7"/>
  <c r="I58" i="7"/>
  <c r="I83" i="7"/>
  <c r="I174" i="7"/>
  <c r="I52" i="7"/>
  <c r="I107" i="7"/>
  <c r="I272" i="7"/>
  <c r="I278" i="7"/>
  <c r="I217" i="7"/>
  <c r="I236" i="7"/>
  <c r="I276" i="7"/>
  <c r="I251" i="7"/>
  <c r="I291" i="7"/>
  <c r="I51" i="7"/>
  <c r="I49" i="7"/>
  <c r="I117" i="7"/>
  <c r="I229" i="7"/>
  <c r="I125" i="7"/>
  <c r="I168" i="7"/>
  <c r="I169" i="7"/>
  <c r="I225" i="7"/>
  <c r="I123" i="7"/>
  <c r="I237" i="7"/>
  <c r="I171" i="7"/>
  <c r="I234" i="7"/>
  <c r="I274" i="7"/>
  <c r="I211" i="7"/>
  <c r="I243" i="7"/>
  <c r="Q19" i="3"/>
  <c r="M578" i="13"/>
  <c r="Q4" i="3"/>
  <c r="Q17" i="3"/>
  <c r="M191" i="13"/>
  <c r="J376" i="13"/>
  <c r="J368" i="13"/>
  <c r="J352" i="13"/>
  <c r="J724" i="13"/>
  <c r="J708" i="13"/>
  <c r="J748" i="13"/>
  <c r="J372" i="13"/>
  <c r="J344" i="13"/>
  <c r="J360" i="13"/>
  <c r="J732" i="13"/>
  <c r="J336" i="13"/>
  <c r="J328" i="13"/>
  <c r="G202" i="13"/>
  <c r="J740" i="13"/>
  <c r="J716" i="13"/>
  <c r="J756" i="13"/>
  <c r="M203" i="13"/>
  <c r="F334" i="6"/>
  <c r="H330" i="6"/>
  <c r="J704" i="13"/>
  <c r="M583" i="13"/>
  <c r="F382" i="13"/>
  <c r="J382" i="13" s="1"/>
  <c r="G370" i="13"/>
  <c r="H221" i="6"/>
  <c r="J385" i="13"/>
  <c r="G337" i="13"/>
  <c r="G369" i="13"/>
  <c r="J749" i="13" s="1"/>
  <c r="F141" i="13"/>
  <c r="G270" i="13"/>
  <c r="H157" i="6"/>
  <c r="J329" i="13"/>
  <c r="F338" i="6"/>
  <c r="F211" i="6"/>
  <c r="F187" i="13"/>
  <c r="F9" i="13"/>
  <c r="F350" i="13"/>
  <c r="J730" i="13" s="1"/>
  <c r="F305" i="13"/>
  <c r="F227" i="13"/>
  <c r="G353" i="13"/>
  <c r="J332" i="13"/>
  <c r="F347" i="6"/>
  <c r="G241" i="13"/>
  <c r="F204" i="13"/>
  <c r="F126" i="13"/>
  <c r="F212" i="13"/>
  <c r="F102" i="13"/>
  <c r="F40" i="13"/>
  <c r="H114" i="6"/>
  <c r="H349" i="6"/>
  <c r="G240" i="13"/>
  <c r="G273" i="13"/>
  <c r="F374" i="6"/>
  <c r="G361" i="13"/>
  <c r="H335" i="6"/>
  <c r="F237" i="6"/>
  <c r="F192" i="13"/>
  <c r="G173" i="13"/>
  <c r="F102" i="6"/>
  <c r="H82" i="6"/>
  <c r="F40" i="6"/>
  <c r="H225" i="6"/>
  <c r="F134" i="13"/>
  <c r="H50" i="6"/>
  <c r="F24" i="3"/>
  <c r="F26" i="3" s="1"/>
  <c r="F384" i="6"/>
  <c r="G375" i="13"/>
  <c r="J375" i="13" s="1"/>
  <c r="H377" i="6"/>
  <c r="H362" i="6"/>
  <c r="G347" i="13"/>
  <c r="J727" i="13" s="1"/>
  <c r="H344" i="6"/>
  <c r="H341" i="6"/>
  <c r="F293" i="13"/>
  <c r="F240" i="6"/>
  <c r="G218" i="13"/>
  <c r="G212" i="13"/>
  <c r="F215" i="6"/>
  <c r="F203" i="6"/>
  <c r="B6" i="7"/>
  <c r="G123" i="13"/>
  <c r="F125" i="6"/>
  <c r="H41" i="6"/>
  <c r="G29" i="13"/>
  <c r="F26" i="13"/>
  <c r="F15" i="13"/>
  <c r="J5" i="13"/>
  <c r="F251" i="13"/>
  <c r="G248" i="13"/>
  <c r="F70" i="6"/>
  <c r="F44" i="6"/>
  <c r="H13" i="6"/>
  <c r="G383" i="13"/>
  <c r="J763" i="13" s="1"/>
  <c r="G346" i="13"/>
  <c r="J718" i="13"/>
  <c r="H334" i="6"/>
  <c r="F262" i="13"/>
  <c r="F248" i="13"/>
  <c r="G245" i="13"/>
  <c r="G242" i="13"/>
  <c r="F223" i="13"/>
  <c r="F159" i="13"/>
  <c r="F144" i="13"/>
  <c r="G82" i="13"/>
  <c r="J739" i="13"/>
  <c r="F346" i="13"/>
  <c r="F349" i="6"/>
  <c r="J709" i="13"/>
  <c r="F314" i="13"/>
  <c r="F265" i="13"/>
  <c r="J265" i="13" s="1"/>
  <c r="F241" i="6"/>
  <c r="G208" i="13"/>
  <c r="G199" i="13"/>
  <c r="G107" i="13"/>
  <c r="F109" i="6"/>
  <c r="F82" i="13"/>
  <c r="F52" i="13"/>
  <c r="F38" i="13"/>
  <c r="H33" i="6"/>
  <c r="F21" i="13"/>
  <c r="G379" i="13"/>
  <c r="J379" i="13" s="1"/>
  <c r="F373" i="13"/>
  <c r="J373" i="13" s="1"/>
  <c r="F219" i="13"/>
  <c r="F370" i="13"/>
  <c r="F361" i="13"/>
  <c r="F360" i="6"/>
  <c r="J728" i="13"/>
  <c r="F216" i="13"/>
  <c r="G204" i="13"/>
  <c r="F176" i="13"/>
  <c r="F165" i="13"/>
  <c r="G74" i="13"/>
  <c r="M587" i="13"/>
  <c r="J338" i="13"/>
  <c r="M575" i="13"/>
  <c r="F383" i="6"/>
  <c r="J736" i="13"/>
  <c r="G351" i="13"/>
  <c r="J731" i="13" s="1"/>
  <c r="H345" i="6"/>
  <c r="H343" i="6"/>
  <c r="J327" i="13"/>
  <c r="G302" i="13"/>
  <c r="H293" i="6"/>
  <c r="H270" i="6"/>
  <c r="H249" i="6"/>
  <c r="F239" i="13"/>
  <c r="F236" i="6"/>
  <c r="F216" i="6"/>
  <c r="F212" i="6"/>
  <c r="H205" i="6"/>
  <c r="H200" i="6"/>
  <c r="G114" i="13"/>
  <c r="F117" i="13"/>
  <c r="F67" i="13"/>
  <c r="F12" i="13"/>
  <c r="M12" i="13" s="1"/>
  <c r="F10" i="6"/>
  <c r="G377" i="13"/>
  <c r="H371" i="6"/>
  <c r="J364" i="13"/>
  <c r="G355" i="13"/>
  <c r="J355" i="13" s="1"/>
  <c r="F356" i="6"/>
  <c r="F353" i="6"/>
  <c r="J340" i="13"/>
  <c r="F343" i="6"/>
  <c r="F328" i="6"/>
  <c r="F280" i="13"/>
  <c r="F258" i="13"/>
  <c r="F229" i="6"/>
  <c r="H226" i="6"/>
  <c r="G214" i="13"/>
  <c r="G210" i="13"/>
  <c r="F184" i="13"/>
  <c r="F171" i="13"/>
  <c r="G168" i="13"/>
  <c r="F155" i="13"/>
  <c r="F100" i="13"/>
  <c r="G4" i="13"/>
  <c r="J760" i="13"/>
  <c r="G378" i="13"/>
  <c r="J758" i="13" s="1"/>
  <c r="H381" i="6"/>
  <c r="F374" i="13"/>
  <c r="H373" i="6"/>
  <c r="F365" i="13"/>
  <c r="G362" i="13"/>
  <c r="M362" i="13" s="1"/>
  <c r="G343" i="13"/>
  <c r="J343" i="13" s="1"/>
  <c r="F341" i="13"/>
  <c r="J341" i="13" s="1"/>
  <c r="F337" i="13"/>
  <c r="F335" i="6"/>
  <c r="H333" i="6"/>
  <c r="H301" i="6"/>
  <c r="F289" i="13"/>
  <c r="F260" i="13"/>
  <c r="G213" i="13"/>
  <c r="G205" i="13"/>
  <c r="F204" i="6"/>
  <c r="G193" i="13"/>
  <c r="H184" i="6"/>
  <c r="F170" i="13"/>
  <c r="H165" i="6"/>
  <c r="G157" i="13"/>
  <c r="F156" i="6"/>
  <c r="F147" i="13"/>
  <c r="H149" i="6"/>
  <c r="F90" i="6"/>
  <c r="F72" i="13"/>
  <c r="F65" i="6"/>
  <c r="F56" i="13"/>
  <c r="G50" i="13"/>
  <c r="F43" i="13"/>
  <c r="H45" i="6"/>
  <c r="F388" i="6"/>
  <c r="F385" i="6"/>
  <c r="G354" i="13"/>
  <c r="F357" i="6"/>
  <c r="G345" i="13"/>
  <c r="H339" i="6"/>
  <c r="F306" i="13"/>
  <c r="F245" i="6"/>
  <c r="G217" i="13"/>
  <c r="H214" i="6"/>
  <c r="H212" i="6"/>
  <c r="H208" i="6"/>
  <c r="F206" i="6"/>
  <c r="F172" i="13"/>
  <c r="H168" i="6"/>
  <c r="F93" i="6"/>
  <c r="F78" i="13"/>
  <c r="F58" i="6"/>
  <c r="F381" i="6"/>
  <c r="H376" i="6"/>
  <c r="F352" i="6"/>
  <c r="H336" i="6"/>
  <c r="J324" i="13"/>
  <c r="F313" i="13"/>
  <c r="F281" i="13"/>
  <c r="G278" i="13"/>
  <c r="F280" i="6"/>
  <c r="H277" i="6"/>
  <c r="G262" i="13"/>
  <c r="H254" i="6"/>
  <c r="F233" i="6"/>
  <c r="H203" i="6"/>
  <c r="H177" i="6"/>
  <c r="F101" i="13"/>
  <c r="M481" i="13" s="1"/>
  <c r="H86" i="6"/>
  <c r="H70" i="6"/>
  <c r="F62" i="13"/>
  <c r="F23" i="13"/>
  <c r="J700" i="13"/>
  <c r="J320" i="13"/>
  <c r="M636" i="13"/>
  <c r="J330" i="13"/>
  <c r="J710" i="13"/>
  <c r="F4" i="13"/>
  <c r="H387" i="6"/>
  <c r="F386" i="6"/>
  <c r="G374" i="13"/>
  <c r="M374" i="13" s="1"/>
  <c r="H378" i="6"/>
  <c r="F372" i="6"/>
  <c r="G365" i="13"/>
  <c r="M745" i="13" s="1"/>
  <c r="F369" i="6"/>
  <c r="F362" i="13"/>
  <c r="H364" i="6"/>
  <c r="F363" i="6"/>
  <c r="H361" i="6"/>
  <c r="F353" i="13"/>
  <c r="H355" i="6"/>
  <c r="F354" i="6"/>
  <c r="G342" i="13"/>
  <c r="J722" i="13" s="1"/>
  <c r="H346" i="6"/>
  <c r="F340" i="6"/>
  <c r="G333" i="13"/>
  <c r="J713" i="13" s="1"/>
  <c r="F337" i="6"/>
  <c r="H332" i="6"/>
  <c r="F331" i="6"/>
  <c r="H329" i="6"/>
  <c r="H325" i="6"/>
  <c r="F318" i="13"/>
  <c r="F316" i="13"/>
  <c r="H310" i="6"/>
  <c r="F296" i="13"/>
  <c r="F296" i="6"/>
  <c r="F288" i="6"/>
  <c r="F273" i="13"/>
  <c r="F273" i="6"/>
  <c r="F263" i="13"/>
  <c r="F261" i="6"/>
  <c r="H241" i="6"/>
  <c r="G236" i="13"/>
  <c r="H227" i="6"/>
  <c r="G222" i="13"/>
  <c r="H238" i="6"/>
  <c r="G233" i="13"/>
  <c r="H229" i="6"/>
  <c r="G224" i="13"/>
  <c r="F220" i="6"/>
  <c r="F215" i="13"/>
  <c r="H385" i="6"/>
  <c r="F377" i="13"/>
  <c r="G363" i="13"/>
  <c r="J743" i="13" s="1"/>
  <c r="F364" i="6"/>
  <c r="F361" i="6"/>
  <c r="F354" i="13"/>
  <c r="H353" i="6"/>
  <c r="F345" i="13"/>
  <c r="F332" i="6"/>
  <c r="F329" i="6"/>
  <c r="F327" i="6"/>
  <c r="F325" i="6"/>
  <c r="G310" i="13"/>
  <c r="F298" i="13"/>
  <c r="F290" i="13"/>
  <c r="F282" i="13"/>
  <c r="H285" i="6"/>
  <c r="F277" i="13"/>
  <c r="F255" i="13"/>
  <c r="G252" i="13"/>
  <c r="H257" i="6"/>
  <c r="F376" i="6"/>
  <c r="F373" i="6"/>
  <c r="F366" i="13"/>
  <c r="M366" i="13" s="1"/>
  <c r="H365" i="6"/>
  <c r="J359" i="13"/>
  <c r="F357" i="13"/>
  <c r="J357" i="13" s="1"/>
  <c r="F344" i="6"/>
  <c r="F341" i="6"/>
  <c r="F334" i="13"/>
  <c r="M714" i="13" s="1"/>
  <c r="J707" i="13"/>
  <c r="F325" i="13"/>
  <c r="M325" i="13" s="1"/>
  <c r="F284" i="13"/>
  <c r="F272" i="6"/>
  <c r="F257" i="6"/>
  <c r="F248" i="6"/>
  <c r="H237" i="6"/>
  <c r="G232" i="13"/>
  <c r="G381" i="13"/>
  <c r="M381" i="13" s="1"/>
  <c r="G358" i="13"/>
  <c r="M738" i="13" s="1"/>
  <c r="G349" i="13"/>
  <c r="M349" i="13" s="1"/>
  <c r="G326" i="13"/>
  <c r="M706" i="13" s="1"/>
  <c r="G323" i="13"/>
  <c r="M323" i="13" s="1"/>
  <c r="F321" i="13"/>
  <c r="F319" i="13"/>
  <c r="M319" i="13" s="1"/>
  <c r="G317" i="13"/>
  <c r="F312" i="13"/>
  <c r="M312" i="13" s="1"/>
  <c r="F300" i="13"/>
  <c r="F274" i="13"/>
  <c r="F264" i="13"/>
  <c r="H234" i="6"/>
  <c r="G229" i="13"/>
  <c r="F213" i="6"/>
  <c r="F208" i="13"/>
  <c r="H10" i="6"/>
  <c r="G367" i="13"/>
  <c r="J747" i="13" s="1"/>
  <c r="F368" i="6"/>
  <c r="F365" i="6"/>
  <c r="H357" i="6"/>
  <c r="G335" i="13"/>
  <c r="J335" i="13" s="1"/>
  <c r="F336" i="6"/>
  <c r="F333" i="6"/>
  <c r="H317" i="6"/>
  <c r="F309" i="13"/>
  <c r="F297" i="13"/>
  <c r="F297" i="6"/>
  <c r="F266" i="13"/>
  <c r="H269" i="6"/>
  <c r="F254" i="13"/>
  <c r="F252" i="6"/>
  <c r="F380" i="6"/>
  <c r="F377" i="6"/>
  <c r="H369" i="6"/>
  <c r="F348" i="6"/>
  <c r="F345" i="6"/>
  <c r="H337" i="6"/>
  <c r="J331" i="13"/>
  <c r="G294" i="13"/>
  <c r="H294" i="6"/>
  <c r="G286" i="13"/>
  <c r="H286" i="6"/>
  <c r="F281" i="6"/>
  <c r="F264" i="6"/>
  <c r="H261" i="6"/>
  <c r="F244" i="13"/>
  <c r="H242" i="6"/>
  <c r="G237" i="13"/>
  <c r="H233" i="6"/>
  <c r="G228" i="13"/>
  <c r="H216" i="6"/>
  <c r="G211" i="13"/>
  <c r="G225" i="13"/>
  <c r="G201" i="13"/>
  <c r="F196" i="13"/>
  <c r="F194" i="13"/>
  <c r="F188" i="13"/>
  <c r="F185" i="13"/>
  <c r="F225" i="6"/>
  <c r="F208" i="6"/>
  <c r="F205" i="6"/>
  <c r="F168" i="13"/>
  <c r="F157" i="13"/>
  <c r="G149" i="13"/>
  <c r="F138" i="13"/>
  <c r="F132" i="13"/>
  <c r="F119" i="13"/>
  <c r="F114" i="13"/>
  <c r="H107" i="6"/>
  <c r="F97" i="6"/>
  <c r="F86" i="13"/>
  <c r="F84" i="13"/>
  <c r="F69" i="13"/>
  <c r="G59" i="13"/>
  <c r="G54" i="13"/>
  <c r="G47" i="13"/>
  <c r="H130" i="6"/>
  <c r="F99" i="13"/>
  <c r="H102" i="6"/>
  <c r="F94" i="13"/>
  <c r="H91" i="6"/>
  <c r="G71" i="13"/>
  <c r="H66" i="6"/>
  <c r="F49" i="13"/>
  <c r="G25" i="13"/>
  <c r="F14" i="13"/>
  <c r="G91" i="13"/>
  <c r="F81" i="13"/>
  <c r="F81" i="6"/>
  <c r="G66" i="13"/>
  <c r="H54" i="6"/>
  <c r="F49" i="6"/>
  <c r="G41" i="13"/>
  <c r="F36" i="13"/>
  <c r="F27" i="13"/>
  <c r="F25" i="13"/>
  <c r="F19" i="13"/>
  <c r="H21" i="6"/>
  <c r="F8" i="13"/>
  <c r="F167" i="13"/>
  <c r="F156" i="13"/>
  <c r="F148" i="13"/>
  <c r="F145" i="13"/>
  <c r="F137" i="13"/>
  <c r="F118" i="13"/>
  <c r="F113" i="13"/>
  <c r="F110" i="13"/>
  <c r="F83" i="13"/>
  <c r="G58" i="13"/>
  <c r="F51" i="13"/>
  <c r="F46" i="13"/>
  <c r="G238" i="13"/>
  <c r="F210" i="6"/>
  <c r="G189" i="13"/>
  <c r="F180" i="13"/>
  <c r="G177" i="13"/>
  <c r="F169" i="13"/>
  <c r="F164" i="13"/>
  <c r="G161" i="13"/>
  <c r="F153" i="13"/>
  <c r="F142" i="13"/>
  <c r="G139" i="13"/>
  <c r="H123" i="6"/>
  <c r="F115" i="13"/>
  <c r="G98" i="13"/>
  <c r="H98" i="6"/>
  <c r="G75" i="13"/>
  <c r="G70" i="13"/>
  <c r="F68" i="13"/>
  <c r="G43" i="13"/>
  <c r="F46" i="6"/>
  <c r="F29" i="13"/>
  <c r="G13" i="13"/>
  <c r="F10" i="13"/>
  <c r="G206" i="13"/>
  <c r="F207" i="6"/>
  <c r="F200" i="6"/>
  <c r="F183" i="13"/>
  <c r="F179" i="6"/>
  <c r="F150" i="13"/>
  <c r="F139" i="13"/>
  <c r="F133" i="13"/>
  <c r="F130" i="13"/>
  <c r="F98" i="13"/>
  <c r="H95" i="6"/>
  <c r="G87" i="13"/>
  <c r="G55" i="13"/>
  <c r="H29" i="6"/>
  <c r="J356" i="13"/>
  <c r="J371" i="13"/>
  <c r="J751" i="13"/>
  <c r="J719" i="13"/>
  <c r="J339" i="13"/>
  <c r="J380" i="13"/>
  <c r="J752" i="13"/>
  <c r="J348" i="13"/>
  <c r="J720" i="13"/>
  <c r="J744" i="13"/>
  <c r="J712" i="13"/>
  <c r="J711" i="13"/>
  <c r="F310" i="13"/>
  <c r="F308" i="13"/>
  <c r="H308" i="6"/>
  <c r="G303" i="13"/>
  <c r="F301" i="13"/>
  <c r="F294" i="13"/>
  <c r="H292" i="6"/>
  <c r="G287" i="13"/>
  <c r="F285" i="13"/>
  <c r="F278" i="13"/>
  <c r="H276" i="6"/>
  <c r="G271" i="13"/>
  <c r="F269" i="13"/>
  <c r="F247" i="6"/>
  <c r="F242" i="13"/>
  <c r="G234" i="13"/>
  <c r="G321" i="13"/>
  <c r="M321" i="13" s="1"/>
  <c r="G318" i="13"/>
  <c r="M698" i="13" s="1"/>
  <c r="F315" i="13"/>
  <c r="G313" i="13"/>
  <c r="M693" i="13" s="1"/>
  <c r="H313" i="6"/>
  <c r="G306" i="13"/>
  <c r="F308" i="6"/>
  <c r="H306" i="6"/>
  <c r="F299" i="13"/>
  <c r="G297" i="13"/>
  <c r="H297" i="6"/>
  <c r="G290" i="13"/>
  <c r="F292" i="6"/>
  <c r="H290" i="6"/>
  <c r="H281" i="6"/>
  <c r="G274" i="13"/>
  <c r="F276" i="6"/>
  <c r="H274" i="6"/>
  <c r="H262" i="6"/>
  <c r="H258" i="6"/>
  <c r="F243" i="6"/>
  <c r="F238" i="13"/>
  <c r="G230" i="13"/>
  <c r="H320" i="6"/>
  <c r="G315" i="13"/>
  <c r="M315" i="13" s="1"/>
  <c r="F304" i="13"/>
  <c r="H304" i="6"/>
  <c r="G299" i="13"/>
  <c r="F288" i="13"/>
  <c r="H288" i="6"/>
  <c r="G283" i="13"/>
  <c r="F272" i="13"/>
  <c r="H272" i="6"/>
  <c r="G267" i="13"/>
  <c r="H266" i="6"/>
  <c r="H264" i="6"/>
  <c r="G259" i="13"/>
  <c r="H260" i="6"/>
  <c r="G255" i="13"/>
  <c r="H256" i="6"/>
  <c r="G251" i="13"/>
  <c r="F254" i="6"/>
  <c r="F249" i="13"/>
  <c r="H252" i="6"/>
  <c r="G247" i="13"/>
  <c r="J627" i="13" s="1"/>
  <c r="G226" i="13"/>
  <c r="G316" i="13"/>
  <c r="M316" i="13" s="1"/>
  <c r="F311" i="13"/>
  <c r="G309" i="13"/>
  <c r="H309" i="6"/>
  <c r="F295" i="13"/>
  <c r="G293" i="13"/>
  <c r="F279" i="13"/>
  <c r="G277" i="13"/>
  <c r="F262" i="6"/>
  <c r="F257" i="13"/>
  <c r="F258" i="6"/>
  <c r="F253" i="13"/>
  <c r="F250" i="6"/>
  <c r="F245" i="13"/>
  <c r="H248" i="6"/>
  <c r="G243" i="13"/>
  <c r="G322" i="13"/>
  <c r="M322" i="13" s="1"/>
  <c r="H316" i="6"/>
  <c r="G311" i="13"/>
  <c r="F302" i="13"/>
  <c r="H300" i="6"/>
  <c r="G295" i="13"/>
  <c r="F286" i="13"/>
  <c r="H284" i="6"/>
  <c r="G279" i="13"/>
  <c r="F270" i="13"/>
  <c r="H268" i="6"/>
  <c r="G263" i="13"/>
  <c r="F266" i="6"/>
  <c r="F261" i="13"/>
  <c r="F246" i="6"/>
  <c r="F241" i="13"/>
  <c r="H244" i="6"/>
  <c r="G239" i="13"/>
  <c r="H324" i="6"/>
  <c r="G314" i="13"/>
  <c r="M694" i="13" s="1"/>
  <c r="F307" i="13"/>
  <c r="H305" i="6"/>
  <c r="G298" i="13"/>
  <c r="H289" i="6"/>
  <c r="G282" i="13"/>
  <c r="H273" i="6"/>
  <c r="G266" i="13"/>
  <c r="G258" i="13"/>
  <c r="G254" i="13"/>
  <c r="G250" i="13"/>
  <c r="G246" i="13"/>
  <c r="F242" i="6"/>
  <c r="F237" i="13"/>
  <c r="H240" i="6"/>
  <c r="G235" i="13"/>
  <c r="H312" i="6"/>
  <c r="G307" i="13"/>
  <c r="H296" i="6"/>
  <c r="G291" i="13"/>
  <c r="H280" i="6"/>
  <c r="G275" i="13"/>
  <c r="F238" i="6"/>
  <c r="F233" i="13"/>
  <c r="F317" i="13"/>
  <c r="F255" i="6"/>
  <c r="F250" i="13"/>
  <c r="F251" i="6"/>
  <c r="F246" i="13"/>
  <c r="F234" i="6"/>
  <c r="F229" i="13"/>
  <c r="F225" i="13"/>
  <c r="F221" i="13"/>
  <c r="F217" i="13"/>
  <c r="F213" i="13"/>
  <c r="F209" i="13"/>
  <c r="F197" i="13"/>
  <c r="H199" i="6"/>
  <c r="G192" i="13"/>
  <c r="F196" i="6"/>
  <c r="H192" i="6"/>
  <c r="G185" i="13"/>
  <c r="F187" i="6"/>
  <c r="H185" i="6"/>
  <c r="F178" i="13"/>
  <c r="G176" i="13"/>
  <c r="F180" i="6"/>
  <c r="H176" i="6"/>
  <c r="G169" i="13"/>
  <c r="F171" i="6"/>
  <c r="H169" i="6"/>
  <c r="F162" i="13"/>
  <c r="F160" i="13"/>
  <c r="F158" i="13"/>
  <c r="H161" i="6"/>
  <c r="H159" i="6"/>
  <c r="G154" i="13"/>
  <c r="G145" i="13"/>
  <c r="F143" i="13"/>
  <c r="H146" i="6"/>
  <c r="F141" i="6"/>
  <c r="F134" i="6"/>
  <c r="H115" i="6"/>
  <c r="G110" i="13"/>
  <c r="F79" i="6"/>
  <c r="F74" i="13"/>
  <c r="H183" i="6"/>
  <c r="G178" i="13"/>
  <c r="H167" i="6"/>
  <c r="G162" i="13"/>
  <c r="H163" i="6"/>
  <c r="G158" i="13"/>
  <c r="H148" i="6"/>
  <c r="G143" i="13"/>
  <c r="F112" i="6"/>
  <c r="F107" i="13"/>
  <c r="H27" i="6"/>
  <c r="G22" i="13"/>
  <c r="H24" i="6"/>
  <c r="G19" i="13"/>
  <c r="F16" i="6"/>
  <c r="F11" i="13"/>
  <c r="F234" i="13"/>
  <c r="F230" i="13"/>
  <c r="F226" i="13"/>
  <c r="F222" i="13"/>
  <c r="F218" i="13"/>
  <c r="F214" i="13"/>
  <c r="F190" i="13"/>
  <c r="G188" i="13"/>
  <c r="H188" i="6"/>
  <c r="G181" i="13"/>
  <c r="H172" i="6"/>
  <c r="G165" i="13"/>
  <c r="G153" i="13"/>
  <c r="F149" i="13"/>
  <c r="H152" i="6"/>
  <c r="G147" i="13"/>
  <c r="H143" i="6"/>
  <c r="G138" i="13"/>
  <c r="F135" i="13"/>
  <c r="G133" i="13"/>
  <c r="H138" i="6"/>
  <c r="G130" i="13"/>
  <c r="H133" i="6"/>
  <c r="G128" i="13"/>
  <c r="F122" i="13"/>
  <c r="F106" i="13"/>
  <c r="F103" i="13"/>
  <c r="H68" i="6"/>
  <c r="G63" i="13"/>
  <c r="F38" i="6"/>
  <c r="F33" i="13"/>
  <c r="G231" i="13"/>
  <c r="G227" i="13"/>
  <c r="G223" i="13"/>
  <c r="G219" i="13"/>
  <c r="G215" i="13"/>
  <c r="H195" i="6"/>
  <c r="G190" i="13"/>
  <c r="F181" i="13"/>
  <c r="F179" i="13"/>
  <c r="H179" i="6"/>
  <c r="G174" i="13"/>
  <c r="J174" i="13" s="1"/>
  <c r="F163" i="13"/>
  <c r="H156" i="6"/>
  <c r="G151" i="13"/>
  <c r="H145" i="6"/>
  <c r="G140" i="13"/>
  <c r="F133" i="6"/>
  <c r="F128" i="13"/>
  <c r="F130" i="6"/>
  <c r="F125" i="13"/>
  <c r="G117" i="13"/>
  <c r="H122" i="6"/>
  <c r="H117" i="6"/>
  <c r="G112" i="13"/>
  <c r="G196" i="13"/>
  <c r="F186" i="13"/>
  <c r="G184" i="13"/>
  <c r="H160" i="6"/>
  <c r="G155" i="13"/>
  <c r="F145" i="6"/>
  <c r="F140" i="13"/>
  <c r="H132" i="6"/>
  <c r="G127" i="13"/>
  <c r="H129" i="6"/>
  <c r="G124" i="13"/>
  <c r="F117" i="6"/>
  <c r="F112" i="13"/>
  <c r="F114" i="6"/>
  <c r="F109" i="13"/>
  <c r="M109" i="13" s="1"/>
  <c r="F63" i="6"/>
  <c r="F58" i="13"/>
  <c r="G260" i="13"/>
  <c r="F193" i="13"/>
  <c r="H191" i="6"/>
  <c r="G186" i="13"/>
  <c r="F177" i="13"/>
  <c r="H175" i="6"/>
  <c r="G170" i="13"/>
  <c r="F161" i="13"/>
  <c r="H164" i="6"/>
  <c r="G159" i="13"/>
  <c r="F146" i="13"/>
  <c r="H147" i="6"/>
  <c r="G142" i="13"/>
  <c r="G137" i="13"/>
  <c r="H142" i="6"/>
  <c r="H137" i="6"/>
  <c r="G132" i="13"/>
  <c r="F132" i="6"/>
  <c r="F127" i="13"/>
  <c r="F121" i="13"/>
  <c r="F116" i="13"/>
  <c r="H116" i="6"/>
  <c r="G111" i="13"/>
  <c r="H113" i="6"/>
  <c r="G108" i="13"/>
  <c r="G105" i="13"/>
  <c r="H110" i="6"/>
  <c r="H100" i="6"/>
  <c r="G95" i="13"/>
  <c r="F95" i="6"/>
  <c r="F90" i="13"/>
  <c r="H196" i="6"/>
  <c r="H180" i="6"/>
  <c r="F152" i="13"/>
  <c r="H153" i="6"/>
  <c r="H151" i="6"/>
  <c r="G146" i="13"/>
  <c r="H139" i="6"/>
  <c r="G121" i="13"/>
  <c r="H126" i="6"/>
  <c r="F110" i="6"/>
  <c r="F105" i="13"/>
  <c r="G197" i="13"/>
  <c r="F189" i="13"/>
  <c r="H187" i="6"/>
  <c r="G182" i="13"/>
  <c r="F173" i="13"/>
  <c r="H171" i="6"/>
  <c r="G166" i="13"/>
  <c r="F154" i="13"/>
  <c r="H155" i="6"/>
  <c r="G150" i="13"/>
  <c r="H141" i="6"/>
  <c r="G136" i="13"/>
  <c r="F131" i="13"/>
  <c r="H131" i="6"/>
  <c r="G126" i="13"/>
  <c r="F123" i="13"/>
  <c r="H84" i="6"/>
  <c r="G79" i="13"/>
  <c r="H125" i="6"/>
  <c r="G120" i="13"/>
  <c r="F111" i="13"/>
  <c r="H109" i="6"/>
  <c r="G104" i="13"/>
  <c r="F95" i="13"/>
  <c r="F93" i="13"/>
  <c r="M473" i="13" s="1"/>
  <c r="H93" i="6"/>
  <c r="G88" i="13"/>
  <c r="F79" i="13"/>
  <c r="F77" i="13"/>
  <c r="H77" i="6"/>
  <c r="G72" i="13"/>
  <c r="F70" i="13"/>
  <c r="F63" i="13"/>
  <c r="F61" i="13"/>
  <c r="M441" i="13" s="1"/>
  <c r="H61" i="6"/>
  <c r="G56" i="13"/>
  <c r="F54" i="13"/>
  <c r="F47" i="13"/>
  <c r="F45" i="13"/>
  <c r="H121" i="6"/>
  <c r="G116" i="13"/>
  <c r="H105" i="6"/>
  <c r="G100" i="13"/>
  <c r="F91" i="13"/>
  <c r="F89" i="13"/>
  <c r="H89" i="6"/>
  <c r="G84" i="13"/>
  <c r="F75" i="13"/>
  <c r="F73" i="13"/>
  <c r="H73" i="6"/>
  <c r="G68" i="13"/>
  <c r="F66" i="13"/>
  <c r="F59" i="13"/>
  <c r="F57" i="13"/>
  <c r="H57" i="6"/>
  <c r="G52" i="13"/>
  <c r="F50" i="13"/>
  <c r="G32" i="13"/>
  <c r="H37" i="6"/>
  <c r="G135" i="13"/>
  <c r="G119" i="13"/>
  <c r="G103" i="13"/>
  <c r="F96" i="13"/>
  <c r="G94" i="13"/>
  <c r="H94" i="6"/>
  <c r="F80" i="13"/>
  <c r="G78" i="13"/>
  <c r="H78" i="6"/>
  <c r="F64" i="13"/>
  <c r="G62" i="13"/>
  <c r="H62" i="6"/>
  <c r="F48" i="13"/>
  <c r="G46" i="13"/>
  <c r="H43" i="6"/>
  <c r="G38" i="13"/>
  <c r="H101" i="6"/>
  <c r="G96" i="13"/>
  <c r="F87" i="13"/>
  <c r="H85" i="6"/>
  <c r="G80" i="13"/>
  <c r="F71" i="13"/>
  <c r="M71" i="13" s="1"/>
  <c r="H69" i="6"/>
  <c r="G64" i="13"/>
  <c r="F55" i="13"/>
  <c r="H53" i="6"/>
  <c r="G48" i="13"/>
  <c r="F42" i="13"/>
  <c r="F28" i="13"/>
  <c r="F18" i="6"/>
  <c r="F13" i="13"/>
  <c r="G131" i="13"/>
  <c r="F124" i="13"/>
  <c r="G122" i="13"/>
  <c r="G115" i="13"/>
  <c r="F108" i="13"/>
  <c r="G106" i="13"/>
  <c r="H106" i="6"/>
  <c r="G99" i="13"/>
  <c r="H90" i="6"/>
  <c r="G83" i="13"/>
  <c r="H74" i="6"/>
  <c r="G67" i="13"/>
  <c r="H58" i="6"/>
  <c r="G51" i="13"/>
  <c r="H49" i="6"/>
  <c r="G44" i="13"/>
  <c r="G42" i="13"/>
  <c r="H47" i="6"/>
  <c r="H42" i="6"/>
  <c r="G37" i="13"/>
  <c r="F36" i="6"/>
  <c r="F31" i="13"/>
  <c r="H97" i="6"/>
  <c r="G92" i="13"/>
  <c r="H81" i="6"/>
  <c r="G76" i="13"/>
  <c r="H65" i="6"/>
  <c r="G60" i="13"/>
  <c r="H39" i="6"/>
  <c r="G34" i="13"/>
  <c r="H22" i="6"/>
  <c r="G17" i="13"/>
  <c r="H134" i="6"/>
  <c r="H118" i="6"/>
  <c r="H44" i="6"/>
  <c r="G39" i="13"/>
  <c r="F35" i="6"/>
  <c r="F30" i="13"/>
  <c r="G33" i="13"/>
  <c r="H32" i="6"/>
  <c r="G27" i="13"/>
  <c r="F16" i="13"/>
  <c r="H17" i="6"/>
  <c r="H15" i="6"/>
  <c r="G10" i="13"/>
  <c r="H36" i="6"/>
  <c r="G31" i="13"/>
  <c r="F20" i="13"/>
  <c r="F18" i="13"/>
  <c r="H19" i="6"/>
  <c r="G14" i="13"/>
  <c r="F37" i="13"/>
  <c r="H40" i="6"/>
  <c r="G35" i="13"/>
  <c r="F24" i="13"/>
  <c r="F22" i="13"/>
  <c r="H25" i="6"/>
  <c r="H23" i="6"/>
  <c r="G18" i="13"/>
  <c r="G9" i="13"/>
  <c r="F7" i="13"/>
  <c r="H12" i="6"/>
  <c r="G7" i="13"/>
  <c r="F32" i="13"/>
  <c r="H31" i="6"/>
  <c r="G26" i="13"/>
  <c r="H16" i="6"/>
  <c r="G11" i="13"/>
  <c r="F34" i="13"/>
  <c r="H35" i="6"/>
  <c r="G30" i="13"/>
  <c r="G21" i="13"/>
  <c r="F17" i="13"/>
  <c r="H20" i="6"/>
  <c r="G15" i="13"/>
  <c r="H11" i="6"/>
  <c r="G6" i="13"/>
  <c r="H28" i="6"/>
  <c r="G23" i="13"/>
  <c r="F11" i="6"/>
  <c r="F6" i="13"/>
  <c r="U34" i="6" l="1"/>
  <c r="T8" i="6"/>
  <c r="E8" i="6"/>
  <c r="U6" i="7"/>
  <c r="V13" i="6"/>
  <c r="V15" i="6"/>
  <c r="V17" i="6"/>
  <c r="J99" i="6"/>
  <c r="J59" i="6"/>
  <c r="J358" i="6"/>
  <c r="J244" i="6"/>
  <c r="J324" i="6"/>
  <c r="J265" i="6"/>
  <c r="J271" i="6"/>
  <c r="J261" i="6"/>
  <c r="J38" i="6"/>
  <c r="J345" i="6"/>
  <c r="J340" i="6"/>
  <c r="J117" i="6"/>
  <c r="V28" i="6"/>
  <c r="J35" i="6"/>
  <c r="J82" i="6"/>
  <c r="J144" i="6"/>
  <c r="J74" i="6"/>
  <c r="J11" i="6"/>
  <c r="J16" i="6"/>
  <c r="J51" i="6"/>
  <c r="J89" i="6"/>
  <c r="J95" i="6"/>
  <c r="J85" i="6"/>
  <c r="J291" i="6"/>
  <c r="V11" i="6"/>
  <c r="J382" i="6"/>
  <c r="J94" i="6"/>
  <c r="J92" i="6"/>
  <c r="J98" i="6"/>
  <c r="J96" i="6"/>
  <c r="J362" i="6"/>
  <c r="J347" i="6"/>
  <c r="J48" i="6"/>
  <c r="J257" i="6"/>
  <c r="V24" i="6"/>
  <c r="J128" i="6"/>
  <c r="J243" i="6"/>
  <c r="J139" i="6"/>
  <c r="J255" i="6"/>
  <c r="J134" i="6"/>
  <c r="J196" i="6"/>
  <c r="J266" i="6"/>
  <c r="J163" i="6"/>
  <c r="J336" i="6"/>
  <c r="J79" i="6"/>
  <c r="J309" i="6"/>
  <c r="J206" i="6"/>
  <c r="J268" i="6"/>
  <c r="V10" i="6"/>
  <c r="J57" i="6"/>
  <c r="J13" i="6"/>
  <c r="J30" i="6"/>
  <c r="J259" i="6"/>
  <c r="J217" i="6"/>
  <c r="J287" i="6"/>
  <c r="J88" i="6"/>
  <c r="J211" i="6"/>
  <c r="J46" i="6"/>
  <c r="J386" i="6"/>
  <c r="J156" i="6"/>
  <c r="J226" i="6"/>
  <c r="J288" i="6"/>
  <c r="J123" i="6"/>
  <c r="J275" i="6"/>
  <c r="J294" i="6"/>
  <c r="J292" i="6"/>
  <c r="J298" i="6"/>
  <c r="J296" i="6"/>
  <c r="J33" i="6"/>
  <c r="J334" i="6"/>
  <c r="J249" i="6"/>
  <c r="J384" i="6"/>
  <c r="J113" i="6"/>
  <c r="J126" i="6"/>
  <c r="J252" i="6"/>
  <c r="J189" i="6"/>
  <c r="J330" i="6"/>
  <c r="J61" i="6"/>
  <c r="J250" i="6"/>
  <c r="J262" i="6"/>
  <c r="J143" i="6"/>
  <c r="V26" i="6"/>
  <c r="J307" i="6"/>
  <c r="J366" i="6"/>
  <c r="J122" i="6"/>
  <c r="J270" i="6"/>
  <c r="J151" i="6"/>
  <c r="J269" i="6"/>
  <c r="J381" i="6"/>
  <c r="J70" i="6"/>
  <c r="J120" i="6"/>
  <c r="J153" i="6"/>
  <c r="J90" i="6"/>
  <c r="J216" i="6"/>
  <c r="J352" i="6"/>
  <c r="J356" i="6"/>
  <c r="J161" i="6"/>
  <c r="J295" i="6"/>
  <c r="J224" i="6"/>
  <c r="J360" i="6"/>
  <c r="J364" i="6"/>
  <c r="J233" i="6"/>
  <c r="J303" i="6"/>
  <c r="J104" i="6"/>
  <c r="J71" i="6"/>
  <c r="J353" i="6"/>
  <c r="J180" i="6"/>
  <c r="J361" i="6"/>
  <c r="J305" i="6"/>
  <c r="J311" i="6"/>
  <c r="J301" i="6"/>
  <c r="J314" i="6"/>
  <c r="J195" i="6"/>
  <c r="J380" i="6"/>
  <c r="J254" i="6"/>
  <c r="J199" i="6"/>
  <c r="V18" i="6"/>
  <c r="J365" i="6"/>
  <c r="J385" i="6"/>
  <c r="J312" i="6"/>
  <c r="J137" i="6"/>
  <c r="V9" i="6"/>
  <c r="J200" i="6"/>
  <c r="J67" i="6"/>
  <c r="J22" i="6"/>
  <c r="J322" i="6"/>
  <c r="J145" i="6"/>
  <c r="J279" i="6"/>
  <c r="J272" i="6"/>
  <c r="J344" i="6"/>
  <c r="J348" i="6"/>
  <c r="J350" i="6"/>
  <c r="J84" i="6"/>
  <c r="J218" i="6"/>
  <c r="J375" i="6"/>
  <c r="J47" i="6"/>
  <c r="J32" i="6"/>
  <c r="J289" i="6"/>
  <c r="J290" i="6"/>
  <c r="J383" i="6"/>
  <c r="V19" i="6"/>
  <c r="J83" i="6"/>
  <c r="J100" i="6"/>
  <c r="J170" i="6"/>
  <c r="J232" i="6"/>
  <c r="J187" i="6"/>
  <c r="J321" i="6"/>
  <c r="J186" i="6"/>
  <c r="J110" i="6"/>
  <c r="J172" i="6"/>
  <c r="J178" i="6"/>
  <c r="J176" i="6"/>
  <c r="J115" i="6"/>
  <c r="J44" i="6"/>
  <c r="J329" i="6"/>
  <c r="J135" i="6"/>
  <c r="J256" i="6"/>
  <c r="J315" i="6"/>
  <c r="J245" i="6"/>
  <c r="V22" i="6"/>
  <c r="J133" i="6"/>
  <c r="J373" i="6"/>
  <c r="J182" i="6"/>
  <c r="J72" i="6"/>
  <c r="J215" i="6"/>
  <c r="J367" i="6"/>
  <c r="J267" i="6"/>
  <c r="J31" i="6"/>
  <c r="J212" i="6"/>
  <c r="J277" i="6"/>
  <c r="J34" i="6"/>
  <c r="J158" i="6"/>
  <c r="J167" i="6"/>
  <c r="J319" i="6"/>
  <c r="J78" i="6"/>
  <c r="J105" i="6"/>
  <c r="J106" i="6"/>
  <c r="J15" i="6"/>
  <c r="J355" i="6"/>
  <c r="J191" i="6"/>
  <c r="J238" i="6"/>
  <c r="J183" i="6"/>
  <c r="J112" i="6"/>
  <c r="J42" i="6"/>
  <c r="J337" i="6"/>
  <c r="V12" i="6"/>
  <c r="J263" i="6"/>
  <c r="J351" i="6"/>
  <c r="J379" i="6"/>
  <c r="J357" i="6"/>
  <c r="J132" i="6"/>
  <c r="J197" i="6"/>
  <c r="J18" i="6"/>
  <c r="J185" i="6"/>
  <c r="J142" i="6"/>
  <c r="J146" i="6"/>
  <c r="J107" i="6"/>
  <c r="J374" i="6"/>
  <c r="J388" i="6"/>
  <c r="J276" i="6"/>
  <c r="J152" i="6"/>
  <c r="J339" i="6"/>
  <c r="J222" i="6"/>
  <c r="J231" i="6"/>
  <c r="J73" i="6"/>
  <c r="J326" i="6"/>
  <c r="J169" i="6"/>
  <c r="J234" i="6"/>
  <c r="J58" i="6"/>
  <c r="J36" i="6"/>
  <c r="J181" i="6"/>
  <c r="J302" i="6"/>
  <c r="J247" i="6"/>
  <c r="J240" i="6"/>
  <c r="J251" i="6"/>
  <c r="J316" i="6"/>
  <c r="V14" i="6"/>
  <c r="J125" i="6"/>
  <c r="J328" i="6"/>
  <c r="J80" i="6"/>
  <c r="J198" i="6"/>
  <c r="J138" i="6"/>
  <c r="J49" i="6"/>
  <c r="J203" i="6"/>
  <c r="J320" i="6"/>
  <c r="J140" i="6"/>
  <c r="J205" i="6"/>
  <c r="J26" i="6"/>
  <c r="J308" i="6"/>
  <c r="J278" i="6"/>
  <c r="J282" i="6"/>
  <c r="J354" i="6"/>
  <c r="J155" i="6"/>
  <c r="J220" i="6"/>
  <c r="J221" i="6"/>
  <c r="J25" i="6"/>
  <c r="J102" i="6"/>
  <c r="J111" i="6"/>
  <c r="J293" i="6"/>
  <c r="J368" i="6"/>
  <c r="J56" i="6"/>
  <c r="J53" i="6"/>
  <c r="J236" i="6"/>
  <c r="J109" i="6"/>
  <c r="J75" i="6"/>
  <c r="J29" i="6"/>
  <c r="J190" i="6"/>
  <c r="J130" i="6"/>
  <c r="J40" i="6"/>
  <c r="J54" i="6"/>
  <c r="J68" i="6"/>
  <c r="J260" i="6"/>
  <c r="J136" i="6"/>
  <c r="J323" i="6"/>
  <c r="J116" i="6"/>
  <c r="J81" i="6"/>
  <c r="J210" i="6"/>
  <c r="J346" i="6"/>
  <c r="J91" i="6"/>
  <c r="J86" i="6"/>
  <c r="J159" i="6"/>
  <c r="J280" i="6"/>
  <c r="J19" i="6"/>
  <c r="J286" i="6"/>
  <c r="J162" i="6"/>
  <c r="J235" i="6"/>
  <c r="J12" i="6"/>
  <c r="J297" i="6"/>
  <c r="J101" i="6"/>
  <c r="J299" i="6"/>
  <c r="J20" i="6"/>
  <c r="J184" i="6"/>
  <c r="J177" i="6"/>
  <c r="J114" i="6"/>
  <c r="J304" i="6"/>
  <c r="J376" i="6"/>
  <c r="J64" i="6"/>
  <c r="J129" i="6"/>
  <c r="J194" i="6"/>
  <c r="J377" i="6"/>
  <c r="J332" i="6"/>
  <c r="V27" i="6"/>
  <c r="V23" i="6"/>
  <c r="J264" i="6"/>
  <c r="J387" i="6"/>
  <c r="J127" i="6"/>
  <c r="J209" i="6"/>
  <c r="J274" i="6"/>
  <c r="J317" i="6"/>
  <c r="J121" i="6"/>
  <c r="J150" i="6"/>
  <c r="J223" i="6"/>
  <c r="J65" i="6"/>
  <c r="J318" i="6"/>
  <c r="J97" i="6"/>
  <c r="J93" i="6"/>
  <c r="J369" i="6"/>
  <c r="J219" i="6"/>
  <c r="J164" i="6"/>
  <c r="J165" i="6"/>
  <c r="J370" i="6"/>
  <c r="J283" i="6"/>
  <c r="J343" i="6"/>
  <c r="J241" i="6"/>
  <c r="J242" i="6"/>
  <c r="J335" i="6"/>
  <c r="J60" i="6"/>
  <c r="J124" i="6"/>
  <c r="J253" i="6"/>
  <c r="J10" i="6"/>
  <c r="J63" i="6"/>
  <c r="V21" i="6"/>
  <c r="J202" i="6"/>
  <c r="J338" i="6"/>
  <c r="J62" i="6"/>
  <c r="J371" i="6"/>
  <c r="J204" i="6"/>
  <c r="J208" i="6"/>
  <c r="J331" i="6"/>
  <c r="V16" i="6"/>
  <c r="J281" i="6"/>
  <c r="J149" i="6"/>
  <c r="J325" i="6"/>
  <c r="J39" i="6"/>
  <c r="J284" i="6"/>
  <c r="J285" i="6"/>
  <c r="J43" i="6"/>
  <c r="J166" i="6"/>
  <c r="J175" i="6"/>
  <c r="J168" i="6"/>
  <c r="J52" i="6"/>
  <c r="J66" i="6"/>
  <c r="J21" i="6"/>
  <c r="J300" i="6"/>
  <c r="J173" i="6"/>
  <c r="J378" i="6"/>
  <c r="J342" i="6"/>
  <c r="J193" i="6"/>
  <c r="J258" i="6"/>
  <c r="J24" i="6"/>
  <c r="J14" i="6"/>
  <c r="V20" i="6"/>
  <c r="J207" i="6"/>
  <c r="J359" i="6"/>
  <c r="J69" i="6"/>
  <c r="J248" i="6"/>
  <c r="J273" i="6"/>
  <c r="J141" i="6"/>
  <c r="J55" i="6"/>
  <c r="J313" i="6"/>
  <c r="J214" i="6"/>
  <c r="J154" i="6"/>
  <c r="J171" i="6"/>
  <c r="J147" i="6"/>
  <c r="J225" i="6"/>
  <c r="J157" i="6"/>
  <c r="J333" i="6"/>
  <c r="J50" i="6"/>
  <c r="J228" i="6"/>
  <c r="J229" i="6"/>
  <c r="J341" i="6"/>
  <c r="J372" i="6"/>
  <c r="J179" i="6"/>
  <c r="J108" i="6"/>
  <c r="J306" i="6"/>
  <c r="J23" i="6"/>
  <c r="J363" i="6"/>
  <c r="J188" i="6"/>
  <c r="J192" i="6"/>
  <c r="J76" i="6"/>
  <c r="J118" i="6"/>
  <c r="J201" i="6"/>
  <c r="V25" i="6"/>
  <c r="J41" i="6"/>
  <c r="J9" i="6"/>
  <c r="J37" i="6"/>
  <c r="J87" i="6"/>
  <c r="J227" i="6"/>
  <c r="J77" i="6"/>
  <c r="J45" i="6"/>
  <c r="J148" i="6"/>
  <c r="J213" i="6"/>
  <c r="J17" i="6"/>
  <c r="J246" i="6"/>
  <c r="J103" i="6"/>
  <c r="J160" i="6"/>
  <c r="J27" i="6"/>
  <c r="J230" i="6"/>
  <c r="J239" i="6"/>
  <c r="J327" i="6"/>
  <c r="J131" i="6"/>
  <c r="J310" i="6"/>
  <c r="J174" i="6"/>
  <c r="J119" i="6"/>
  <c r="J237" i="6"/>
  <c r="J349" i="6"/>
  <c r="J28" i="6"/>
  <c r="Y34" i="6"/>
  <c r="Y8" i="6"/>
  <c r="Q6" i="7"/>
  <c r="C4" i="7"/>
  <c r="T34" i="6"/>
  <c r="S8" i="6"/>
  <c r="W34" i="6"/>
  <c r="U8" i="6"/>
  <c r="AU101" i="14"/>
  <c r="AE6" i="6"/>
  <c r="C2" i="14"/>
  <c r="BG149" i="14"/>
  <c r="O17" i="14"/>
  <c r="G6" i="14"/>
  <c r="W32" i="14"/>
  <c r="K11" i="14"/>
  <c r="AE51" i="14"/>
  <c r="BK167" i="14"/>
  <c r="AI62" i="14"/>
  <c r="AM74" i="14"/>
  <c r="AY116" i="14"/>
  <c r="AQ87" i="14"/>
  <c r="S24" i="14"/>
  <c r="AA41" i="14"/>
  <c r="BC132" i="14"/>
  <c r="BO186" i="14"/>
  <c r="BK172" i="14"/>
  <c r="K16" i="14"/>
  <c r="C7" i="14"/>
  <c r="BG154" i="14"/>
  <c r="AQ92" i="14"/>
  <c r="AA46" i="14"/>
  <c r="AU106" i="14"/>
  <c r="BC137" i="14"/>
  <c r="AE56" i="14"/>
  <c r="AY121" i="14"/>
  <c r="O22" i="14"/>
  <c r="AM79" i="14"/>
  <c r="AI67" i="14"/>
  <c r="W37" i="14"/>
  <c r="AE31" i="6"/>
  <c r="G11" i="14"/>
  <c r="BO191" i="14"/>
  <c r="S29" i="14"/>
  <c r="C6" i="8"/>
  <c r="D6" i="7"/>
  <c r="R8" i="6"/>
  <c r="S34" i="6"/>
  <c r="L6" i="7"/>
  <c r="O6" i="6"/>
  <c r="B8" i="6"/>
  <c r="M195" i="13"/>
  <c r="O34" i="6"/>
  <c r="B6" i="8"/>
  <c r="C8" i="6"/>
  <c r="C6" i="7"/>
  <c r="T6" i="7"/>
  <c r="D8" i="6"/>
  <c r="M527" i="13"/>
  <c r="M95" i="13"/>
  <c r="M483" i="13"/>
  <c r="J618" i="13"/>
  <c r="M482" i="13"/>
  <c r="M478" i="13"/>
  <c r="M101" i="13"/>
  <c r="M480" i="13"/>
  <c r="M519" i="13"/>
  <c r="M492" i="13"/>
  <c r="M99" i="13"/>
  <c r="M142" i="13"/>
  <c r="M515" i="13"/>
  <c r="M98" i="13"/>
  <c r="M140" i="13"/>
  <c r="M475" i="13"/>
  <c r="J202" i="13"/>
  <c r="J228" i="13"/>
  <c r="J632" i="13"/>
  <c r="M656" i="13"/>
  <c r="J646" i="13"/>
  <c r="J635" i="13"/>
  <c r="M207" i="13"/>
  <c r="M292" i="13"/>
  <c r="J252" i="13"/>
  <c r="M455" i="13"/>
  <c r="M135" i="13"/>
  <c r="J291" i="13"/>
  <c r="J201" i="13"/>
  <c r="J663" i="13"/>
  <c r="J247" i="13"/>
  <c r="M580" i="13"/>
  <c r="M198" i="13"/>
  <c r="M509" i="13"/>
  <c r="M522" i="13"/>
  <c r="M451" i="13"/>
  <c r="M81" i="13"/>
  <c r="M56" i="13"/>
  <c r="M133" i="13"/>
  <c r="M34" i="13"/>
  <c r="M141" i="13"/>
  <c r="M110" i="13"/>
  <c r="M392" i="13"/>
  <c r="M692" i="13"/>
  <c r="M753" i="13"/>
  <c r="M317" i="13"/>
  <c r="U37" i="6" a="1"/>
  <c r="U37" i="6" s="1"/>
  <c r="T37" i="6" a="1"/>
  <c r="T37" i="6" s="1"/>
  <c r="W37" i="6" a="1"/>
  <c r="W37" i="6" s="1"/>
  <c r="X37" i="6" a="1"/>
  <c r="X37" i="6" s="1"/>
  <c r="S37" i="6" a="1"/>
  <c r="S37" i="6" s="1"/>
  <c r="M746" i="13"/>
  <c r="M382" i="13"/>
  <c r="M310" i="13"/>
  <c r="M725" i="13"/>
  <c r="M353" i="13"/>
  <c r="M370" i="13"/>
  <c r="M334" i="13"/>
  <c r="M705" i="13"/>
  <c r="M373" i="13"/>
  <c r="M350" i="13"/>
  <c r="M699" i="13"/>
  <c r="M357" i="13"/>
  <c r="M311" i="13"/>
  <c r="M734" i="13"/>
  <c r="M757" i="13"/>
  <c r="M741" i="13"/>
  <c r="M737" i="13"/>
  <c r="M346" i="13"/>
  <c r="M721" i="13"/>
  <c r="M341" i="13"/>
  <c r="M762" i="13"/>
  <c r="M337" i="13"/>
  <c r="M730" i="13"/>
  <c r="J188" i="13"/>
  <c r="M383" i="13"/>
  <c r="M314" i="13"/>
  <c r="M361" i="13"/>
  <c r="M358" i="13"/>
  <c r="M326" i="13"/>
  <c r="M335" i="13"/>
  <c r="M717" i="13"/>
  <c r="M754" i="13"/>
  <c r="M375" i="13"/>
  <c r="M354" i="13"/>
  <c r="M729" i="13"/>
  <c r="M702" i="13"/>
  <c r="M378" i="13"/>
  <c r="M715" i="13"/>
  <c r="M723" i="13"/>
  <c r="M345" i="13"/>
  <c r="M369" i="13"/>
  <c r="M750" i="13"/>
  <c r="M377" i="13"/>
  <c r="M733" i="13"/>
  <c r="M351" i="13"/>
  <c r="M318" i="13"/>
  <c r="M363" i="13"/>
  <c r="M731" i="13"/>
  <c r="M743" i="13"/>
  <c r="M313" i="13"/>
  <c r="M695" i="13"/>
  <c r="M333" i="13"/>
  <c r="M696" i="13"/>
  <c r="M690" i="13"/>
  <c r="M343" i="13"/>
  <c r="M761" i="13"/>
  <c r="M703" i="13"/>
  <c r="M367" i="13"/>
  <c r="M758" i="13"/>
  <c r="M749" i="13"/>
  <c r="M365" i="13"/>
  <c r="M701" i="13"/>
  <c r="M691" i="13"/>
  <c r="M755" i="13"/>
  <c r="M355" i="13"/>
  <c r="M379" i="13"/>
  <c r="M697" i="13"/>
  <c r="M747" i="13"/>
  <c r="M726" i="13"/>
  <c r="M742" i="13"/>
  <c r="M347" i="13"/>
  <c r="M713" i="13"/>
  <c r="M763" i="13"/>
  <c r="M727" i="13"/>
  <c r="M759" i="13"/>
  <c r="M722" i="13"/>
  <c r="M735" i="13"/>
  <c r="M342" i="13"/>
  <c r="M520" i="13"/>
  <c r="M117" i="13"/>
  <c r="M100" i="13"/>
  <c r="M89" i="13"/>
  <c r="M138" i="13"/>
  <c r="M147" i="13"/>
  <c r="M470" i="13"/>
  <c r="M93" i="13"/>
  <c r="M82" i="13"/>
  <c r="X35" i="6" a="1"/>
  <c r="X35" i="6" s="1"/>
  <c r="W35" i="6" a="1"/>
  <c r="W35" i="6" s="1"/>
  <c r="W36" i="6" a="1"/>
  <c r="W36" i="6" s="1"/>
  <c r="T36" i="6" a="1"/>
  <c r="T36" i="6" s="1"/>
  <c r="S35" i="6" a="1"/>
  <c r="S35" i="6" s="1"/>
  <c r="U36" i="6" a="1"/>
  <c r="U36" i="6" s="1"/>
  <c r="X36" i="6" a="1"/>
  <c r="X36" i="6" s="1"/>
  <c r="T35" i="6" a="1"/>
  <c r="T35" i="6" s="1"/>
  <c r="S36" i="6" a="1"/>
  <c r="S36" i="6" s="1"/>
  <c r="U35" i="6" a="1"/>
  <c r="U35" i="6" s="1"/>
  <c r="J283" i="13"/>
  <c r="M530" i="13"/>
  <c r="M106" i="13"/>
  <c r="J302" i="13"/>
  <c r="M491" i="13"/>
  <c r="M438" i="13"/>
  <c r="J258" i="13"/>
  <c r="M489" i="13"/>
  <c r="M87" i="13"/>
  <c r="M19" i="13"/>
  <c r="M103" i="13"/>
  <c r="M74" i="13"/>
  <c r="J633" i="13"/>
  <c r="M119" i="13"/>
  <c r="M62" i="13"/>
  <c r="J677" i="13"/>
  <c r="J361" i="13"/>
  <c r="M10" i="13"/>
  <c r="H65" i="13"/>
  <c r="O65" i="13" s="1"/>
  <c r="J554" i="13"/>
  <c r="J541" i="13"/>
  <c r="J182" i="13"/>
  <c r="J445" i="13"/>
  <c r="M469" i="13"/>
  <c r="M466" i="13"/>
  <c r="M431" i="13"/>
  <c r="J567" i="13"/>
  <c r="M521" i="13"/>
  <c r="M555" i="13"/>
  <c r="M129" i="13"/>
  <c r="M419" i="13"/>
  <c r="J196" i="13"/>
  <c r="J297" i="13"/>
  <c r="J213" i="13"/>
  <c r="J129" i="13"/>
  <c r="M513" i="13"/>
  <c r="M399" i="13"/>
  <c r="J689" i="13"/>
  <c r="J687" i="13"/>
  <c r="J290" i="13"/>
  <c r="J285" i="13"/>
  <c r="J282" i="13"/>
  <c r="J274" i="13"/>
  <c r="J266" i="13"/>
  <c r="J645" i="13"/>
  <c r="J263" i="13"/>
  <c r="J257" i="13"/>
  <c r="J255" i="13"/>
  <c r="J631" i="13"/>
  <c r="J249" i="13"/>
  <c r="J246" i="13"/>
  <c r="J244" i="13"/>
  <c r="J241" i="13"/>
  <c r="J238" i="13"/>
  <c r="J610" i="13"/>
  <c r="J605" i="13"/>
  <c r="J603" i="13"/>
  <c r="J219" i="13"/>
  <c r="J595" i="13"/>
  <c r="J593" i="13"/>
  <c r="J589" i="13"/>
  <c r="J576" i="13"/>
  <c r="J193" i="13"/>
  <c r="J568" i="13"/>
  <c r="J187" i="13"/>
  <c r="J564" i="13"/>
  <c r="J550" i="13"/>
  <c r="J549" i="13"/>
  <c r="J164" i="13"/>
  <c r="J161" i="13"/>
  <c r="M498" i="13"/>
  <c r="M111" i="13"/>
  <c r="M77" i="13"/>
  <c r="M661" i="13"/>
  <c r="J477" i="13"/>
  <c r="J465" i="13"/>
  <c r="J85" i="13"/>
  <c r="J97" i="13"/>
  <c r="M150" i="13"/>
  <c r="J629" i="13"/>
  <c r="J562" i="13"/>
  <c r="J215" i="13"/>
  <c r="M458" i="13"/>
  <c r="M61" i="13"/>
  <c r="J195" i="13"/>
  <c r="J209" i="13"/>
  <c r="J581" i="13"/>
  <c r="M467" i="13"/>
  <c r="M118" i="13"/>
  <c r="M462" i="13"/>
  <c r="M90" i="13"/>
  <c r="J643" i="13"/>
  <c r="J223" i="13"/>
  <c r="M472" i="13"/>
  <c r="M497" i="13"/>
  <c r="J573" i="13"/>
  <c r="M648" i="13"/>
  <c r="J253" i="13"/>
  <c r="M68" i="13"/>
  <c r="J637" i="13"/>
  <c r="M97" i="13"/>
  <c r="M457" i="13"/>
  <c r="J662" i="13"/>
  <c r="M499" i="13"/>
  <c r="J170" i="13"/>
  <c r="M454" i="13"/>
  <c r="M402" i="13"/>
  <c r="M669" i="13"/>
  <c r="J225" i="13"/>
  <c r="M453" i="13"/>
  <c r="J665" i="13"/>
  <c r="J433" i="13"/>
  <c r="M58" i="13"/>
  <c r="J670" i="13"/>
  <c r="J230" i="13"/>
  <c r="J578" i="13"/>
  <c r="J251" i="13"/>
  <c r="J169" i="13"/>
  <c r="J582" i="13"/>
  <c r="J608" i="13"/>
  <c r="J682" i="13"/>
  <c r="M37" i="13"/>
  <c r="J307" i="13"/>
  <c r="J654" i="13"/>
  <c r="M486" i="13"/>
  <c r="M465" i="13"/>
  <c r="M442" i="13"/>
  <c r="J184" i="13"/>
  <c r="J624" i="13"/>
  <c r="M42" i="13"/>
  <c r="J621" i="13"/>
  <c r="M35" i="13"/>
  <c r="M461" i="13"/>
  <c r="M412" i="13"/>
  <c r="M414" i="13"/>
  <c r="M102" i="13"/>
  <c r="M421" i="13"/>
  <c r="J599" i="13"/>
  <c r="M395" i="13"/>
  <c r="M305" i="13"/>
  <c r="M418" i="13"/>
  <c r="J638" i="13"/>
  <c r="J544" i="13"/>
  <c r="M220" i="13"/>
  <c r="M139" i="13"/>
  <c r="M518" i="13"/>
  <c r="M479" i="13"/>
  <c r="M107" i="13"/>
  <c r="M487" i="13"/>
  <c r="M490" i="13"/>
  <c r="M112" i="13"/>
  <c r="M424" i="13"/>
  <c r="M44" i="13"/>
  <c r="M495" i="13"/>
  <c r="M115" i="13"/>
  <c r="M146" i="13"/>
  <c r="M526" i="13"/>
  <c r="M65" i="13"/>
  <c r="M445" i="13"/>
  <c r="M59" i="13"/>
  <c r="M439" i="13"/>
  <c r="M410" i="13"/>
  <c r="M30" i="13"/>
  <c r="M67" i="13"/>
  <c r="M447" i="13"/>
  <c r="M21" i="13"/>
  <c r="M401" i="13"/>
  <c r="M409" i="13"/>
  <c r="M29" i="13"/>
  <c r="J167" i="13"/>
  <c r="J547" i="13"/>
  <c r="M127" i="13"/>
  <c r="M507" i="13"/>
  <c r="J200" i="13"/>
  <c r="J580" i="13"/>
  <c r="J552" i="13"/>
  <c r="J172" i="13"/>
  <c r="M503" i="13"/>
  <c r="M123" i="13"/>
  <c r="J276" i="13"/>
  <c r="J656" i="13"/>
  <c r="M137" i="13"/>
  <c r="M517" i="13"/>
  <c r="J616" i="13"/>
  <c r="J236" i="13"/>
  <c r="J294" i="13"/>
  <c r="J674" i="13"/>
  <c r="M485" i="13"/>
  <c r="M105" i="13"/>
  <c r="J159" i="13"/>
  <c r="J539" i="13"/>
  <c r="M432" i="13"/>
  <c r="M52" i="13"/>
  <c r="J309" i="13"/>
  <c r="J292" i="13"/>
  <c r="J672" i="13"/>
  <c r="M449" i="13"/>
  <c r="M69" i="13"/>
  <c r="M125" i="13"/>
  <c r="M505" i="13"/>
  <c r="M512" i="13"/>
  <c r="M132" i="13"/>
  <c r="J298" i="13"/>
  <c r="J678" i="13"/>
  <c r="M531" i="13"/>
  <c r="M151" i="13"/>
  <c r="M450" i="13"/>
  <c r="M70" i="13"/>
  <c r="M396" i="13"/>
  <c r="M16" i="13"/>
  <c r="J218" i="13"/>
  <c r="J598" i="13"/>
  <c r="M504" i="13"/>
  <c r="M124" i="13"/>
  <c r="J569" i="13"/>
  <c r="J189" i="13"/>
  <c r="J555" i="13"/>
  <c r="J175" i="13"/>
  <c r="M437" i="13"/>
  <c r="M57" i="13"/>
  <c r="M148" i="13"/>
  <c r="M528" i="13"/>
  <c r="J227" i="13"/>
  <c r="J607" i="13"/>
  <c r="J235" i="13"/>
  <c r="J615" i="13"/>
  <c r="M83" i="13"/>
  <c r="M463" i="13"/>
  <c r="M425" i="13"/>
  <c r="M45" i="13"/>
  <c r="M407" i="13"/>
  <c r="M27" i="13"/>
  <c r="J186" i="13"/>
  <c r="J566" i="13"/>
  <c r="M416" i="13"/>
  <c r="M36" i="13"/>
  <c r="J667" i="13"/>
  <c r="J287" i="13"/>
  <c r="J640" i="13"/>
  <c r="J260" i="13"/>
  <c r="J212" i="13"/>
  <c r="J592" i="13"/>
  <c r="J206" i="13"/>
  <c r="J586" i="13"/>
  <c r="M408" i="13"/>
  <c r="M28" i="13"/>
  <c r="J626" i="13"/>
  <c r="M156" i="13"/>
  <c r="M536" i="13"/>
  <c r="M54" i="13"/>
  <c r="M434" i="13"/>
  <c r="J178" i="13"/>
  <c r="J558" i="13"/>
  <c r="M91" i="13"/>
  <c r="M471" i="13"/>
  <c r="M116" i="13"/>
  <c r="M496" i="13"/>
  <c r="M143" i="13"/>
  <c r="M523" i="13"/>
  <c r="J671" i="13"/>
  <c r="M649" i="13"/>
  <c r="M423" i="13"/>
  <c r="M43" i="13"/>
  <c r="M406" i="13"/>
  <c r="M26" i="13"/>
  <c r="J160" i="13"/>
  <c r="J540" i="13"/>
  <c r="J243" i="13"/>
  <c r="J623" i="13"/>
  <c r="M131" i="13"/>
  <c r="M511" i="13"/>
  <c r="J259" i="13"/>
  <c r="J639" i="13"/>
  <c r="M6" i="13"/>
  <c r="M386" i="13"/>
  <c r="M72" i="13"/>
  <c r="M452" i="13"/>
  <c r="J612" i="13"/>
  <c r="J232" i="13"/>
  <c r="J197" i="13"/>
  <c r="J577" i="13"/>
  <c r="J261" i="13"/>
  <c r="J641" i="13"/>
  <c r="J191" i="13"/>
  <c r="J571" i="13"/>
  <c r="J190" i="13"/>
  <c r="J570" i="13"/>
  <c r="M476" i="13"/>
  <c r="M96" i="13"/>
  <c r="J688" i="13"/>
  <c r="J308" i="13"/>
  <c r="M40" i="13"/>
  <c r="M420" i="13"/>
  <c r="J636" i="13"/>
  <c r="J256" i="13"/>
  <c r="M152" i="13"/>
  <c r="M532" i="13"/>
  <c r="M23" i="13"/>
  <c r="M403" i="13"/>
  <c r="M25" i="13"/>
  <c r="M405" i="13"/>
  <c r="M393" i="13"/>
  <c r="M13" i="13"/>
  <c r="J651" i="13"/>
  <c r="J271" i="13"/>
  <c r="M122" i="13"/>
  <c r="M502" i="13"/>
  <c r="M48" i="13"/>
  <c r="M428" i="13"/>
  <c r="J649" i="13"/>
  <c r="J269" i="13"/>
  <c r="J660" i="13"/>
  <c r="J280" i="13"/>
  <c r="M8" i="13"/>
  <c r="M388" i="13"/>
  <c r="M63" i="13"/>
  <c r="M443" i="13"/>
  <c r="M136" i="13"/>
  <c r="M516" i="13"/>
  <c r="J601" i="13"/>
  <c r="J221" i="13"/>
  <c r="M108" i="13"/>
  <c r="M488" i="13"/>
  <c r="M47" i="13"/>
  <c r="M427" i="13"/>
  <c r="M411" i="13"/>
  <c r="M31" i="13"/>
  <c r="J617" i="13"/>
  <c r="J237" i="13"/>
  <c r="J229" i="13"/>
  <c r="J609" i="13"/>
  <c r="J199" i="13"/>
  <c r="J579" i="13"/>
  <c r="M154" i="13"/>
  <c r="M534" i="13"/>
  <c r="J545" i="13"/>
  <c r="J165" i="13"/>
  <c r="J655" i="13"/>
  <c r="J275" i="13"/>
  <c r="J163" i="13"/>
  <c r="J543" i="13"/>
  <c r="J597" i="13"/>
  <c r="J217" i="13"/>
  <c r="J231" i="13"/>
  <c r="J611" i="13"/>
  <c r="J226" i="13"/>
  <c r="J606" i="13"/>
  <c r="M104" i="13"/>
  <c r="M484" i="13"/>
  <c r="J680" i="13"/>
  <c r="J300" i="13"/>
  <c r="M88" i="13"/>
  <c r="M468" i="13"/>
  <c r="J669" i="13"/>
  <c r="J289" i="13"/>
  <c r="J634" i="13"/>
  <c r="J254" i="13"/>
  <c r="M525" i="13"/>
  <c r="M145" i="13"/>
  <c r="M33" i="13"/>
  <c r="M413" i="13"/>
  <c r="J644" i="13"/>
  <c r="J264" i="13"/>
  <c r="J537" i="13"/>
  <c r="J157" i="13"/>
  <c r="J277" i="13"/>
  <c r="J657" i="13"/>
  <c r="J559" i="13"/>
  <c r="J179" i="13"/>
  <c r="M9" i="13"/>
  <c r="M389" i="13"/>
  <c r="J208" i="13"/>
  <c r="J588" i="13"/>
  <c r="J542" i="13"/>
  <c r="J162" i="13"/>
  <c r="J168" i="13"/>
  <c r="J548" i="13"/>
  <c r="M114" i="13"/>
  <c r="M494" i="13"/>
  <c r="J288" i="13"/>
  <c r="J668" i="13"/>
  <c r="M49" i="13"/>
  <c r="M429" i="13"/>
  <c r="J220" i="13"/>
  <c r="J600" i="13"/>
  <c r="J538" i="13"/>
  <c r="J158" i="13"/>
  <c r="J268" i="13"/>
  <c r="J648" i="13"/>
  <c r="M384" i="13"/>
  <c r="M4" i="13"/>
  <c r="J625" i="13"/>
  <c r="J245" i="13"/>
  <c r="M144" i="13"/>
  <c r="M524" i="13"/>
  <c r="M153" i="13"/>
  <c r="M533" i="13"/>
  <c r="J560" i="13"/>
  <c r="J180" i="13"/>
  <c r="J250" i="13"/>
  <c r="J630" i="13"/>
  <c r="M130" i="13"/>
  <c r="M510" i="13"/>
  <c r="J286" i="13"/>
  <c r="J666" i="13"/>
  <c r="J561" i="13"/>
  <c r="J181" i="13"/>
  <c r="J304" i="13"/>
  <c r="J684" i="13"/>
  <c r="J686" i="13"/>
  <c r="J306" i="13"/>
  <c r="J234" i="13"/>
  <c r="J614" i="13"/>
  <c r="M46" i="13"/>
  <c r="M426" i="13"/>
  <c r="J551" i="13"/>
  <c r="J171" i="13"/>
  <c r="J299" i="13"/>
  <c r="J679" i="13"/>
  <c r="J194" i="13"/>
  <c r="J574" i="13"/>
  <c r="J652" i="13"/>
  <c r="J272" i="13"/>
  <c r="J585" i="13"/>
  <c r="J205" i="13"/>
  <c r="M508" i="13"/>
  <c r="M128" i="13"/>
  <c r="M17" i="13"/>
  <c r="M397" i="13"/>
  <c r="M456" i="13"/>
  <c r="M76" i="13"/>
  <c r="J216" i="13"/>
  <c r="J596" i="13"/>
  <c r="M391" i="13"/>
  <c r="M11" i="13"/>
  <c r="J279" i="13"/>
  <c r="J659" i="13"/>
  <c r="J553" i="13"/>
  <c r="J173" i="13"/>
  <c r="M64" i="13"/>
  <c r="M444" i="13"/>
  <c r="J650" i="13"/>
  <c r="J270" i="13"/>
  <c r="J653" i="13"/>
  <c r="J273" i="13"/>
  <c r="M80" i="13"/>
  <c r="M460" i="13"/>
  <c r="J305" i="13"/>
  <c r="J685" i="13"/>
  <c r="J177" i="13"/>
  <c r="J557" i="13"/>
  <c r="J591" i="13"/>
  <c r="J211" i="13"/>
  <c r="J185" i="13"/>
  <c r="J565" i="13"/>
  <c r="J278" i="13"/>
  <c r="J658" i="13"/>
  <c r="M60" i="13"/>
  <c r="M440" i="13"/>
  <c r="M149" i="13"/>
  <c r="M529" i="13"/>
  <c r="J673" i="13"/>
  <c r="J293" i="13"/>
  <c r="M94" i="13"/>
  <c r="M474" i="13"/>
  <c r="J622" i="13"/>
  <c r="J242" i="13"/>
  <c r="M514" i="13"/>
  <c r="M134" i="13"/>
  <c r="J295" i="13"/>
  <c r="J675" i="13"/>
  <c r="M50" i="13"/>
  <c r="M430" i="13"/>
  <c r="J681" i="13"/>
  <c r="J301" i="13"/>
  <c r="J628" i="13"/>
  <c r="J248" i="13"/>
  <c r="M120" i="13"/>
  <c r="M500" i="13"/>
  <c r="J222" i="13"/>
  <c r="J602" i="13"/>
  <c r="J613" i="13"/>
  <c r="J233" i="13"/>
  <c r="M435" i="13"/>
  <c r="M55" i="13"/>
  <c r="J204" i="13"/>
  <c r="J584" i="13"/>
  <c r="J563" i="13"/>
  <c r="J183" i="13"/>
  <c r="J604" i="13"/>
  <c r="J224" i="13"/>
  <c r="M53" i="13"/>
  <c r="M433" i="13"/>
  <c r="J676" i="13"/>
  <c r="J296" i="13"/>
  <c r="J210" i="13"/>
  <c r="J590" i="13"/>
  <c r="M400" i="13"/>
  <c r="M20" i="13"/>
  <c r="M155" i="13"/>
  <c r="M535" i="13"/>
  <c r="J303" i="13"/>
  <c r="J683" i="13"/>
  <c r="M398" i="13"/>
  <c r="M18" i="13"/>
  <c r="J664" i="13"/>
  <c r="J284" i="13"/>
  <c r="M506" i="13"/>
  <c r="M126" i="13"/>
  <c r="J620" i="13"/>
  <c r="J240" i="13"/>
  <c r="J546" i="13"/>
  <c r="J166" i="13"/>
  <c r="J214" i="13"/>
  <c r="J594" i="13"/>
  <c r="J267" i="13"/>
  <c r="J647" i="13"/>
  <c r="M501" i="13"/>
  <c r="M121" i="13"/>
  <c r="J192" i="13"/>
  <c r="J572" i="13"/>
  <c r="M113" i="13"/>
  <c r="M493" i="13"/>
  <c r="J281" i="13"/>
  <c r="J661" i="13"/>
  <c r="J239" i="13"/>
  <c r="J619" i="13"/>
  <c r="F6" i="7"/>
  <c r="M464" i="13"/>
  <c r="M84" i="13"/>
  <c r="J642" i="13"/>
  <c r="J262" i="13"/>
  <c r="M404" i="13"/>
  <c r="M24" i="13"/>
  <c r="J556" i="13"/>
  <c r="J176" i="13"/>
  <c r="M459" i="13"/>
  <c r="M79" i="13"/>
  <c r="J735" i="13"/>
  <c r="J762" i="13"/>
  <c r="J350" i="13"/>
  <c r="H29" i="13"/>
  <c r="O29" i="13" s="1"/>
  <c r="I179" i="13"/>
  <c r="P179" i="13" s="1"/>
  <c r="B24" i="3"/>
  <c r="L29" i="7" s="1"/>
  <c r="H97" i="13"/>
  <c r="O97" i="13" s="1"/>
  <c r="H375" i="13"/>
  <c r="O375" i="13" s="1"/>
  <c r="H325" i="13"/>
  <c r="I243" i="13"/>
  <c r="P243" i="13" s="1"/>
  <c r="I114" i="13"/>
  <c r="P114" i="13" s="1"/>
  <c r="H36" i="13"/>
  <c r="O36" i="13" s="1"/>
  <c r="I24" i="13"/>
  <c r="P24" i="13" s="1"/>
  <c r="H99" i="13"/>
  <c r="O99" i="13" s="1"/>
  <c r="I78" i="13"/>
  <c r="P78" i="13" s="1"/>
  <c r="I325" i="13"/>
  <c r="P325" i="13" s="1"/>
  <c r="H50" i="13"/>
  <c r="O50" i="13" s="1"/>
  <c r="I337" i="13"/>
  <c r="P337" i="13" s="1"/>
  <c r="I318" i="13"/>
  <c r="P318" i="13" s="1"/>
  <c r="H9" i="13"/>
  <c r="O9" i="13" s="1"/>
  <c r="I207" i="13"/>
  <c r="P207" i="13" s="1"/>
  <c r="H176" i="13"/>
  <c r="O176" i="13" s="1"/>
  <c r="H309" i="13"/>
  <c r="O309" i="13" s="1"/>
  <c r="I310" i="13"/>
  <c r="P310" i="13" s="1"/>
  <c r="H207" i="13"/>
  <c r="O207" i="13" s="1"/>
  <c r="H148" i="13"/>
  <c r="O148" i="13" s="1"/>
  <c r="H167" i="13"/>
  <c r="O167" i="13" s="1"/>
  <c r="H160" i="13"/>
  <c r="O160" i="13" s="1"/>
  <c r="H62" i="13"/>
  <c r="O62" i="13" s="1"/>
  <c r="H193" i="13"/>
  <c r="O193" i="13" s="1"/>
  <c r="H184" i="13"/>
  <c r="O184" i="13" s="1"/>
  <c r="H113" i="13"/>
  <c r="O113" i="13" s="1"/>
  <c r="I83" i="13"/>
  <c r="P83" i="13" s="1"/>
  <c r="H260" i="13"/>
  <c r="O260" i="13" s="1"/>
  <c r="I381" i="13"/>
  <c r="P381" i="13" s="1"/>
  <c r="I4" i="13"/>
  <c r="P4" i="13" s="1"/>
  <c r="J460" i="13"/>
  <c r="I141" i="13"/>
  <c r="P141" i="13" s="1"/>
  <c r="I369" i="13"/>
  <c r="P369" i="13" s="1"/>
  <c r="H356" i="13"/>
  <c r="O356" i="13" s="1"/>
  <c r="I374" i="13"/>
  <c r="P374" i="13" s="1"/>
  <c r="I354" i="13"/>
  <c r="P354" i="13" s="1"/>
  <c r="H91" i="13"/>
  <c r="O91" i="13" s="1"/>
  <c r="I161" i="13"/>
  <c r="P161" i="13" s="1"/>
  <c r="H212" i="13"/>
  <c r="O212" i="13" s="1"/>
  <c r="H248" i="13"/>
  <c r="O248" i="13" s="1"/>
  <c r="H369" i="13"/>
  <c r="O369" i="13" s="1"/>
  <c r="I305" i="13"/>
  <c r="P305" i="13" s="1"/>
  <c r="I29" i="13"/>
  <c r="P29" i="13" s="1"/>
  <c r="H200" i="13"/>
  <c r="O200" i="13" s="1"/>
  <c r="I338" i="13"/>
  <c r="P338" i="13" s="1"/>
  <c r="H216" i="13"/>
  <c r="O216" i="13" s="1"/>
  <c r="H300" i="13"/>
  <c r="O300" i="13" s="1"/>
  <c r="H306" i="13"/>
  <c r="O306" i="13" s="1"/>
  <c r="H8" i="13"/>
  <c r="O8" i="13" s="1"/>
  <c r="H49" i="13"/>
  <c r="H114" i="13"/>
  <c r="O114" i="13" s="1"/>
  <c r="H130" i="13"/>
  <c r="O130" i="13" s="1"/>
  <c r="I149" i="13"/>
  <c r="P149" i="13" s="1"/>
  <c r="I169" i="13"/>
  <c r="P169" i="13" s="1"/>
  <c r="H221" i="13"/>
  <c r="O221" i="13" s="1"/>
  <c r="H4" i="13"/>
  <c r="M7" i="3" s="1" a="1"/>
  <c r="H293" i="13"/>
  <c r="O293" i="13" s="1"/>
  <c r="H43" i="13"/>
  <c r="O43" i="13" s="1"/>
  <c r="H139" i="13"/>
  <c r="H340" i="13"/>
  <c r="O340" i="13" s="1"/>
  <c r="H352" i="13"/>
  <c r="O352" i="13" s="1"/>
  <c r="H273" i="13"/>
  <c r="O273" i="13" s="1"/>
  <c r="H240" i="13"/>
  <c r="O240" i="13" s="1"/>
  <c r="H40" i="13"/>
  <c r="O40" i="13" s="1"/>
  <c r="H355" i="13"/>
  <c r="I265" i="13"/>
  <c r="P265" i="13" s="1"/>
  <c r="H346" i="13"/>
  <c r="H46" i="13"/>
  <c r="O46" i="13" s="1"/>
  <c r="H256" i="13"/>
  <c r="O256" i="13" s="1"/>
  <c r="M289" i="13"/>
  <c r="I94" i="13"/>
  <c r="P94" i="13" s="1"/>
  <c r="I75" i="13"/>
  <c r="P75" i="13" s="1"/>
  <c r="H165" i="13"/>
  <c r="O165" i="13" s="1"/>
  <c r="I192" i="13"/>
  <c r="P192" i="13" s="1"/>
  <c r="H319" i="13"/>
  <c r="O319" i="13" s="1"/>
  <c r="H202" i="13"/>
  <c r="O202" i="13" s="1"/>
  <c r="I25" i="13"/>
  <c r="P25" i="13" s="1"/>
  <c r="I81" i="13"/>
  <c r="P81" i="13" s="1"/>
  <c r="H67" i="13"/>
  <c r="O67" i="13" s="1"/>
  <c r="H247" i="13"/>
  <c r="O247" i="13" s="1"/>
  <c r="H259" i="13"/>
  <c r="O259" i="13" s="1"/>
  <c r="H276" i="13"/>
  <c r="O276" i="13" s="1"/>
  <c r="I346" i="13"/>
  <c r="P346" i="13" s="1"/>
  <c r="I69" i="13"/>
  <c r="P69" i="13" s="1"/>
  <c r="H152" i="13"/>
  <c r="O152" i="13" s="1"/>
  <c r="I230" i="13"/>
  <c r="P230" i="13" s="1"/>
  <c r="H25" i="13"/>
  <c r="O25" i="13" s="1"/>
  <c r="H102" i="13"/>
  <c r="O102" i="13" s="1"/>
  <c r="I256" i="13"/>
  <c r="P256" i="13" s="1"/>
  <c r="H382" i="13"/>
  <c r="O382" i="13" s="1"/>
  <c r="H227" i="13"/>
  <c r="O227" i="13" s="1"/>
  <c r="H81" i="13"/>
  <c r="O81" i="13" s="1"/>
  <c r="I355" i="13"/>
  <c r="P355" i="13" s="1"/>
  <c r="J351" i="13"/>
  <c r="H243" i="13"/>
  <c r="O243" i="13" s="1"/>
  <c r="H330" i="13"/>
  <c r="O330" i="13" s="1"/>
  <c r="H134" i="13"/>
  <c r="O134" i="13" s="1"/>
  <c r="H205" i="13"/>
  <c r="O205" i="13" s="1"/>
  <c r="I54" i="13"/>
  <c r="P54" i="13" s="1"/>
  <c r="I200" i="13"/>
  <c r="P200" i="13" s="1"/>
  <c r="I172" i="13"/>
  <c r="P172" i="13" s="1"/>
  <c r="H144" i="13"/>
  <c r="O144" i="13" s="1"/>
  <c r="H199" i="13"/>
  <c r="O199" i="13" s="1"/>
  <c r="H210" i="13"/>
  <c r="O210" i="13" s="1"/>
  <c r="I43" i="13"/>
  <c r="P43" i="13" s="1"/>
  <c r="I350" i="13"/>
  <c r="P350" i="13" s="1"/>
  <c r="I240" i="13"/>
  <c r="P240" i="13" s="1"/>
  <c r="I66" i="13"/>
  <c r="P66" i="13" s="1"/>
  <c r="I247" i="13"/>
  <c r="P247" i="13" s="1"/>
  <c r="I177" i="13"/>
  <c r="P177" i="13" s="1"/>
  <c r="I280" i="13"/>
  <c r="P280" i="13" s="1"/>
  <c r="H373" i="13"/>
  <c r="O373" i="13" s="1"/>
  <c r="H351" i="13"/>
  <c r="H61" i="13"/>
  <c r="O61" i="13" s="1"/>
  <c r="H189" i="13"/>
  <c r="O189" i="13" s="1"/>
  <c r="I65" i="13"/>
  <c r="P65" i="13" s="1"/>
  <c r="H272" i="13"/>
  <c r="O272" i="13" s="1"/>
  <c r="I382" i="13"/>
  <c r="P382" i="13" s="1"/>
  <c r="H366" i="13"/>
  <c r="O366" i="13" s="1"/>
  <c r="H296" i="13"/>
  <c r="O296" i="13" s="1"/>
  <c r="H16" i="13"/>
  <c r="O16" i="13" s="1"/>
  <c r="I87" i="13"/>
  <c r="P87" i="13" s="1"/>
  <c r="H316" i="13"/>
  <c r="O316" i="13" s="1"/>
  <c r="H368" i="13"/>
  <c r="O368" i="13" s="1"/>
  <c r="H85" i="13"/>
  <c r="O85" i="13" s="1"/>
  <c r="H225" i="13"/>
  <c r="O225" i="13" s="1"/>
  <c r="H203" i="13"/>
  <c r="O203" i="13" s="1"/>
  <c r="H82" i="13"/>
  <c r="O82" i="13" s="1"/>
  <c r="H19" i="13"/>
  <c r="O19" i="13" s="1"/>
  <c r="I340" i="13"/>
  <c r="P340" i="13" s="1"/>
  <c r="H198" i="13"/>
  <c r="O198" i="13" s="1"/>
  <c r="H204" i="13"/>
  <c r="O204" i="13" s="1"/>
  <c r="H28" i="13"/>
  <c r="O28" i="13" s="1"/>
  <c r="H172" i="13"/>
  <c r="O172" i="13" s="1"/>
  <c r="H324" i="13"/>
  <c r="O324" i="13" s="1"/>
  <c r="I198" i="13"/>
  <c r="P198" i="13" s="1"/>
  <c r="I40" i="13"/>
  <c r="P40" i="13" s="1"/>
  <c r="H12" i="13"/>
  <c r="O12" i="13" s="1"/>
  <c r="I89" i="13"/>
  <c r="P89" i="13" s="1"/>
  <c r="I144" i="13"/>
  <c r="P144" i="13" s="1"/>
  <c r="H183" i="13"/>
  <c r="O183" i="13" s="1"/>
  <c r="H231" i="13"/>
  <c r="O231" i="13" s="1"/>
  <c r="I248" i="13"/>
  <c r="P248" i="13" s="1"/>
  <c r="H320" i="13"/>
  <c r="O320" i="13" s="1"/>
  <c r="I139" i="13"/>
  <c r="P139" i="13" s="1"/>
  <c r="H281" i="13"/>
  <c r="O281" i="13" s="1"/>
  <c r="H344" i="13"/>
  <c r="O344" i="13" s="1"/>
  <c r="H286" i="13"/>
  <c r="O286" i="13" s="1"/>
  <c r="H353" i="13"/>
  <c r="O353" i="13" s="1"/>
  <c r="J347" i="13"/>
  <c r="I232" i="13"/>
  <c r="P232" i="13" s="1"/>
  <c r="H347" i="13"/>
  <c r="I292" i="13"/>
  <c r="P292" i="13" s="1"/>
  <c r="I199" i="13"/>
  <c r="P199" i="13" s="1"/>
  <c r="I336" i="13"/>
  <c r="P336" i="13" s="1"/>
  <c r="I342" i="13"/>
  <c r="P342" i="13" s="1"/>
  <c r="H206" i="13"/>
  <c r="O206" i="13" s="1"/>
  <c r="I344" i="13"/>
  <c r="P344" i="13" s="1"/>
  <c r="H364" i="13"/>
  <c r="O364" i="13" s="1"/>
  <c r="H357" i="13"/>
  <c r="O357" i="13" s="1"/>
  <c r="H327" i="13"/>
  <c r="O327" i="13" s="1"/>
  <c r="I193" i="13"/>
  <c r="P193" i="13" s="1"/>
  <c r="I204" i="13"/>
  <c r="P204" i="13" s="1"/>
  <c r="H331" i="13"/>
  <c r="O331" i="13" s="1"/>
  <c r="H362" i="13"/>
  <c r="O362" i="13" s="1"/>
  <c r="J413" i="13"/>
  <c r="I176" i="13"/>
  <c r="P176" i="13" s="1"/>
  <c r="I316" i="13"/>
  <c r="P316" i="13" s="1"/>
  <c r="I373" i="13"/>
  <c r="P373" i="13" s="1"/>
  <c r="H348" i="13"/>
  <c r="O348" i="13" s="1"/>
  <c r="I101" i="13"/>
  <c r="P101" i="13" s="1"/>
  <c r="H59" i="13"/>
  <c r="O59" i="13" s="1"/>
  <c r="J486" i="13"/>
  <c r="H71" i="13"/>
  <c r="O71" i="13" s="1"/>
  <c r="H294" i="13"/>
  <c r="O294" i="13" s="1"/>
  <c r="I331" i="13"/>
  <c r="P331" i="13" s="1"/>
  <c r="I334" i="13"/>
  <c r="P334" i="13" s="1"/>
  <c r="H236" i="13"/>
  <c r="O236" i="13" s="1"/>
  <c r="H305" i="13"/>
  <c r="H41" i="13"/>
  <c r="O41" i="13" s="1"/>
  <c r="I332" i="13"/>
  <c r="P332" i="13" s="1"/>
  <c r="H75" i="13"/>
  <c r="O75" i="13" s="1"/>
  <c r="I134" i="13"/>
  <c r="P134" i="13" s="1"/>
  <c r="I368" i="13"/>
  <c r="P368" i="13" s="1"/>
  <c r="I380" i="13"/>
  <c r="P380" i="13" s="1"/>
  <c r="H336" i="13"/>
  <c r="O336" i="13" s="1"/>
  <c r="H98" i="13"/>
  <c r="O98" i="13" s="1"/>
  <c r="I138" i="13"/>
  <c r="P138" i="13" s="1"/>
  <c r="I286" i="13"/>
  <c r="P286" i="13" s="1"/>
  <c r="I296" i="13"/>
  <c r="P296" i="13" s="1"/>
  <c r="H157" i="13"/>
  <c r="O157" i="13" s="1"/>
  <c r="H329" i="13"/>
  <c r="O329" i="13" s="1"/>
  <c r="H161" i="13"/>
  <c r="O161" i="13" s="1"/>
  <c r="H185" i="13"/>
  <c r="O185" i="13" s="1"/>
  <c r="H268" i="13"/>
  <c r="O268" i="13" s="1"/>
  <c r="I206" i="13"/>
  <c r="P206" i="13" s="1"/>
  <c r="H363" i="13"/>
  <c r="O363" i="13" s="1"/>
  <c r="H274" i="13"/>
  <c r="O274" i="13" s="1"/>
  <c r="I349" i="13"/>
  <c r="P349" i="13" s="1"/>
  <c r="H377" i="13"/>
  <c r="O377" i="13" s="1"/>
  <c r="I188" i="13"/>
  <c r="P188" i="13" s="1"/>
  <c r="I352" i="13"/>
  <c r="P352" i="13" s="1"/>
  <c r="I363" i="13"/>
  <c r="P363" i="13" s="1"/>
  <c r="H86" i="13"/>
  <c r="O86" i="13" s="1"/>
  <c r="I98" i="13"/>
  <c r="P98" i="13" s="1"/>
  <c r="I171" i="13"/>
  <c r="P171" i="13" s="1"/>
  <c r="I322" i="13"/>
  <c r="P322" i="13" s="1"/>
  <c r="I379" i="13"/>
  <c r="P379" i="13" s="1"/>
  <c r="M281" i="13"/>
  <c r="H244" i="13"/>
  <c r="O244" i="13" s="1"/>
  <c r="I372" i="13"/>
  <c r="P372" i="13" s="1"/>
  <c r="H220" i="13"/>
  <c r="O220" i="13" s="1"/>
  <c r="I212" i="13"/>
  <c r="P212" i="13" s="1"/>
  <c r="I19" i="13"/>
  <c r="P19" i="13" s="1"/>
  <c r="H379" i="13"/>
  <c r="O379" i="13" s="1"/>
  <c r="H292" i="13"/>
  <c r="O292" i="13" s="1"/>
  <c r="H201" i="13"/>
  <c r="O201" i="13" s="1"/>
  <c r="H345" i="13"/>
  <c r="O345" i="13" s="1"/>
  <c r="I224" i="13"/>
  <c r="P224" i="13" s="1"/>
  <c r="I273" i="13"/>
  <c r="P273" i="13" s="1"/>
  <c r="H118" i="13"/>
  <c r="O118" i="13" s="1"/>
  <c r="I259" i="13"/>
  <c r="P259" i="13" s="1"/>
  <c r="H70" i="13"/>
  <c r="O70" i="13" s="1"/>
  <c r="I231" i="13"/>
  <c r="P231" i="13" s="1"/>
  <c r="I309" i="13"/>
  <c r="P309" i="13" s="1"/>
  <c r="I357" i="13"/>
  <c r="P357" i="13" s="1"/>
  <c r="M202" i="13"/>
  <c r="M582" i="13"/>
  <c r="H47" i="13"/>
  <c r="O47" i="13" s="1"/>
  <c r="I236" i="13"/>
  <c r="P236" i="13" s="1"/>
  <c r="I8" i="13"/>
  <c r="P8" i="13" s="1"/>
  <c r="I201" i="13"/>
  <c r="P201" i="13" s="1"/>
  <c r="H234" i="13"/>
  <c r="O234" i="13" s="1"/>
  <c r="I361" i="13"/>
  <c r="P361" i="13" s="1"/>
  <c r="J515" i="13"/>
  <c r="I333" i="13"/>
  <c r="P333" i="13" s="1"/>
  <c r="H361" i="13"/>
  <c r="O361" i="13" s="1"/>
  <c r="I347" i="13"/>
  <c r="P347" i="13" s="1"/>
  <c r="M685" i="13"/>
  <c r="I97" i="13"/>
  <c r="P97" i="13" s="1"/>
  <c r="H337" i="13"/>
  <c r="O337" i="13" s="1"/>
  <c r="J124" i="13"/>
  <c r="H322" i="13"/>
  <c r="O322" i="13" s="1"/>
  <c r="H333" i="13"/>
  <c r="O333" i="13" s="1"/>
  <c r="I145" i="13"/>
  <c r="P145" i="13" s="1"/>
  <c r="H289" i="13"/>
  <c r="O289" i="13" s="1"/>
  <c r="H372" i="13"/>
  <c r="O372" i="13" s="1"/>
  <c r="H349" i="13"/>
  <c r="H365" i="13"/>
  <c r="O365" i="13" s="1"/>
  <c r="I383" i="13"/>
  <c r="P383" i="13" s="1"/>
  <c r="H262" i="13"/>
  <c r="O262" i="13" s="1"/>
  <c r="I203" i="13"/>
  <c r="P203" i="13" s="1"/>
  <c r="I220" i="13"/>
  <c r="P220" i="13" s="1"/>
  <c r="H314" i="13"/>
  <c r="O314" i="13" s="1"/>
  <c r="I351" i="13"/>
  <c r="P351" i="13" s="1"/>
  <c r="I313" i="13"/>
  <c r="P313" i="13" s="1"/>
  <c r="I5" i="13"/>
  <c r="P5" i="13" s="1"/>
  <c r="H211" i="13"/>
  <c r="O211" i="13" s="1"/>
  <c r="H208" i="13"/>
  <c r="O208" i="13" s="1"/>
  <c r="J483" i="13"/>
  <c r="I345" i="13"/>
  <c r="P345" i="13" s="1"/>
  <c r="I244" i="13"/>
  <c r="P244" i="13" s="1"/>
  <c r="I358" i="13"/>
  <c r="P358" i="13" s="1"/>
  <c r="H215" i="13"/>
  <c r="O215" i="13" s="1"/>
  <c r="I49" i="13"/>
  <c r="P49" i="13" s="1"/>
  <c r="I223" i="13"/>
  <c r="P223" i="13" s="1"/>
  <c r="M687" i="13"/>
  <c r="H310" i="13"/>
  <c r="O310" i="13" s="1"/>
  <c r="H381" i="13"/>
  <c r="O381" i="13" s="1"/>
  <c r="H141" i="13"/>
  <c r="O141" i="13" s="1"/>
  <c r="H313" i="13"/>
  <c r="O313" i="13" s="1"/>
  <c r="H338" i="13"/>
  <c r="O338" i="13" s="1"/>
  <c r="I12" i="13"/>
  <c r="P12" i="13" s="1"/>
  <c r="I210" i="13"/>
  <c r="P210" i="13" s="1"/>
  <c r="H280" i="13"/>
  <c r="J369" i="13"/>
  <c r="I157" i="13"/>
  <c r="P157" i="13" s="1"/>
  <c r="I142" i="13"/>
  <c r="P142" i="13" s="1"/>
  <c r="I341" i="13"/>
  <c r="P341" i="13" s="1"/>
  <c r="I21" i="13"/>
  <c r="P21" i="13" s="1"/>
  <c r="I32" i="13"/>
  <c r="P32" i="13" s="1"/>
  <c r="I86" i="13"/>
  <c r="P86" i="13" s="1"/>
  <c r="H126" i="13"/>
  <c r="O126" i="13" s="1"/>
  <c r="I211" i="13"/>
  <c r="P211" i="13" s="1"/>
  <c r="H187" i="13"/>
  <c r="O187" i="13" s="1"/>
  <c r="H341" i="13"/>
  <c r="O341" i="13" s="1"/>
  <c r="I365" i="13"/>
  <c r="P365" i="13" s="1"/>
  <c r="H318" i="13"/>
  <c r="O318" i="13" s="1"/>
  <c r="I262" i="13"/>
  <c r="P262" i="13" s="1"/>
  <c r="J759" i="13"/>
  <c r="H78" i="13"/>
  <c r="O78" i="13" s="1"/>
  <c r="I130" i="13"/>
  <c r="P130" i="13" s="1"/>
  <c r="M577" i="13"/>
  <c r="I329" i="13"/>
  <c r="P329" i="13" s="1"/>
  <c r="J82" i="13"/>
  <c r="I36" i="13"/>
  <c r="P36" i="13" s="1"/>
  <c r="I216" i="13"/>
  <c r="P216" i="13" s="1"/>
  <c r="I324" i="13"/>
  <c r="P324" i="13" s="1"/>
  <c r="H277" i="13"/>
  <c r="O277" i="13" s="1"/>
  <c r="I281" i="13"/>
  <c r="P281" i="13" s="1"/>
  <c r="H339" i="13"/>
  <c r="O339" i="13" s="1"/>
  <c r="I356" i="13"/>
  <c r="P356" i="13" s="1"/>
  <c r="I82" i="13"/>
  <c r="P82" i="13" s="1"/>
  <c r="H34" i="13"/>
  <c r="O34" i="13" s="1"/>
  <c r="H223" i="13"/>
  <c r="O223" i="13" s="1"/>
  <c r="H194" i="13"/>
  <c r="O194" i="13" s="1"/>
  <c r="M675" i="13"/>
  <c r="I366" i="13"/>
  <c r="P366" i="13" s="1"/>
  <c r="J25" i="13"/>
  <c r="H323" i="13"/>
  <c r="O323" i="13" s="1"/>
  <c r="H164" i="13"/>
  <c r="O164" i="13" s="1"/>
  <c r="H326" i="13"/>
  <c r="O326" i="13" s="1"/>
  <c r="H367" i="13"/>
  <c r="O367" i="13" s="1"/>
  <c r="H190" i="13"/>
  <c r="O190" i="13" s="1"/>
  <c r="H158" i="13"/>
  <c r="O158" i="13" s="1"/>
  <c r="H255" i="13"/>
  <c r="O255" i="13" s="1"/>
  <c r="I132" i="13"/>
  <c r="P132" i="13" s="1"/>
  <c r="H151" i="13"/>
  <c r="O151" i="13" s="1"/>
  <c r="I194" i="13"/>
  <c r="P194" i="13" s="1"/>
  <c r="H239" i="13"/>
  <c r="O239" i="13" s="1"/>
  <c r="I319" i="13"/>
  <c r="P319" i="13" s="1"/>
  <c r="J365" i="13"/>
  <c r="I102" i="13"/>
  <c r="P102" i="13" s="1"/>
  <c r="H69" i="13"/>
  <c r="O69" i="13" s="1"/>
  <c r="J105" i="13"/>
  <c r="H168" i="13"/>
  <c r="O168" i="13" s="1"/>
  <c r="H153" i="13"/>
  <c r="O153" i="13" s="1"/>
  <c r="H278" i="13"/>
  <c r="O278" i="13" s="1"/>
  <c r="J141" i="13"/>
  <c r="J521" i="13"/>
  <c r="H32" i="13"/>
  <c r="O32" i="13" s="1"/>
  <c r="H7" i="13"/>
  <c r="O7" i="13" s="1"/>
  <c r="I255" i="13"/>
  <c r="P255" i="13" s="1"/>
  <c r="J695" i="13"/>
  <c r="I274" i="13"/>
  <c r="H301" i="13"/>
  <c r="O301" i="13" s="1"/>
  <c r="H350" i="13"/>
  <c r="O350" i="13" s="1"/>
  <c r="J745" i="13"/>
  <c r="J753" i="13"/>
  <c r="J374" i="13"/>
  <c r="H265" i="13"/>
  <c r="O265" i="13" s="1"/>
  <c r="H10" i="13"/>
  <c r="O10" i="13" s="1"/>
  <c r="H53" i="13"/>
  <c r="O53" i="13" s="1"/>
  <c r="H142" i="13"/>
  <c r="O142" i="13" s="1"/>
  <c r="I202" i="13"/>
  <c r="P202" i="13" s="1"/>
  <c r="I269" i="13"/>
  <c r="P269" i="13" s="1"/>
  <c r="I278" i="13"/>
  <c r="P278" i="13" s="1"/>
  <c r="J755" i="13"/>
  <c r="J345" i="13"/>
  <c r="J741" i="13"/>
  <c r="H66" i="13"/>
  <c r="O66" i="13" s="1"/>
  <c r="I153" i="13"/>
  <c r="P153" i="13" s="1"/>
  <c r="I164" i="13"/>
  <c r="P164" i="13" s="1"/>
  <c r="H269" i="13"/>
  <c r="O269" i="13" s="1"/>
  <c r="H288" i="13"/>
  <c r="O288" i="13" s="1"/>
  <c r="J367" i="13"/>
  <c r="J346" i="13"/>
  <c r="H63" i="13"/>
  <c r="O63" i="13" s="1"/>
  <c r="H93" i="13"/>
  <c r="O93" i="13" s="1"/>
  <c r="H209" i="13"/>
  <c r="O209" i="13" s="1"/>
  <c r="I377" i="13"/>
  <c r="P377" i="13" s="1"/>
  <c r="I276" i="13"/>
  <c r="P276" i="13" s="1"/>
  <c r="M679" i="13"/>
  <c r="I367" i="13"/>
  <c r="P367" i="13" s="1"/>
  <c r="I326" i="13"/>
  <c r="P326" i="13" s="1"/>
  <c r="H342" i="13"/>
  <c r="O342" i="13" s="1"/>
  <c r="H371" i="13"/>
  <c r="M628" i="13"/>
  <c r="I71" i="13"/>
  <c r="P71" i="13" s="1"/>
  <c r="I17" i="13"/>
  <c r="P17" i="13" s="1"/>
  <c r="J526" i="13"/>
  <c r="M566" i="13"/>
  <c r="I160" i="13"/>
  <c r="P160" i="13" s="1"/>
  <c r="I165" i="13"/>
  <c r="P165" i="13" s="1"/>
  <c r="H222" i="13"/>
  <c r="O222" i="13" s="1"/>
  <c r="I110" i="13"/>
  <c r="P110" i="13" s="1"/>
  <c r="I168" i="13"/>
  <c r="P168" i="13" s="1"/>
  <c r="M567" i="13"/>
  <c r="M187" i="13"/>
  <c r="H188" i="13"/>
  <c r="O188" i="13" s="1"/>
  <c r="H155" i="13"/>
  <c r="O155" i="13" s="1"/>
  <c r="I293" i="13"/>
  <c r="P293" i="13" s="1"/>
  <c r="I375" i="13"/>
  <c r="P375" i="13" s="1"/>
  <c r="I330" i="13"/>
  <c r="P330" i="13" s="1"/>
  <c r="H195" i="13"/>
  <c r="O195" i="13" s="1"/>
  <c r="I320" i="13"/>
  <c r="P320" i="13" s="1"/>
  <c r="J387" i="13"/>
  <c r="I44" i="13"/>
  <c r="P44" i="13" s="1"/>
  <c r="J444" i="13"/>
  <c r="I91" i="13"/>
  <c r="P91" i="13" s="1"/>
  <c r="J496" i="13"/>
  <c r="H312" i="13"/>
  <c r="O312" i="13" s="1"/>
  <c r="I290" i="13"/>
  <c r="P290" i="13" s="1"/>
  <c r="I263" i="13"/>
  <c r="P263" i="13" s="1"/>
  <c r="I174" i="13"/>
  <c r="P174" i="13" s="1"/>
  <c r="I41" i="13"/>
  <c r="P41" i="13" s="1"/>
  <c r="H264" i="13"/>
  <c r="O264" i="13" s="1"/>
  <c r="M240" i="13"/>
  <c r="M620" i="13"/>
  <c r="H22" i="13"/>
  <c r="O22" i="13" s="1"/>
  <c r="H224" i="13"/>
  <c r="O224" i="13" s="1"/>
  <c r="I362" i="13"/>
  <c r="P362" i="13" s="1"/>
  <c r="I360" i="13"/>
  <c r="P360" i="13" s="1"/>
  <c r="I252" i="13"/>
  <c r="P252" i="13" s="1"/>
  <c r="H359" i="13"/>
  <c r="O359" i="13" s="1"/>
  <c r="I376" i="13"/>
  <c r="P376" i="13" s="1"/>
  <c r="H354" i="13"/>
  <c r="O354" i="13" s="1"/>
  <c r="I328" i="13"/>
  <c r="P328" i="13" s="1"/>
  <c r="H378" i="13"/>
  <c r="O378" i="13" s="1"/>
  <c r="J40" i="13"/>
  <c r="J420" i="13"/>
  <c r="H147" i="13"/>
  <c r="O147" i="13" s="1"/>
  <c r="I315" i="13"/>
  <c r="P315" i="13" s="1"/>
  <c r="J514" i="13"/>
  <c r="J134" i="13"/>
  <c r="J102" i="13"/>
  <c r="J482" i="13"/>
  <c r="H76" i="13"/>
  <c r="O76" i="13" s="1"/>
  <c r="J422" i="13"/>
  <c r="I47" i="13"/>
  <c r="P47" i="13" s="1"/>
  <c r="J140" i="13"/>
  <c r="H181" i="13"/>
  <c r="O181" i="13" s="1"/>
  <c r="I327" i="13"/>
  <c r="P327" i="13" s="1"/>
  <c r="H275" i="13"/>
  <c r="O275" i="13" s="1"/>
  <c r="J370" i="13"/>
  <c r="J750" i="13"/>
  <c r="M592" i="13"/>
  <c r="M212" i="13"/>
  <c r="J410" i="13"/>
  <c r="I27" i="13"/>
  <c r="P27" i="13" s="1"/>
  <c r="H42" i="13"/>
  <c r="O42" i="13" s="1"/>
  <c r="I95" i="13"/>
  <c r="P95" i="13" s="1"/>
  <c r="H177" i="13"/>
  <c r="O177" i="13" s="1"/>
  <c r="H192" i="13"/>
  <c r="O192" i="13" s="1"/>
  <c r="I335" i="13"/>
  <c r="P335" i="13" s="1"/>
  <c r="I359" i="13"/>
  <c r="P359" i="13" s="1"/>
  <c r="I370" i="13"/>
  <c r="P370" i="13" s="1"/>
  <c r="H343" i="13"/>
  <c r="O343" i="13" s="1"/>
  <c r="I85" i="13"/>
  <c r="P85" i="13" s="1"/>
  <c r="I126" i="13"/>
  <c r="P126" i="13" s="1"/>
  <c r="H335" i="13"/>
  <c r="H370" i="13"/>
  <c r="O370" i="13" s="1"/>
  <c r="M204" i="13"/>
  <c r="M584" i="13"/>
  <c r="M248" i="13"/>
  <c r="H304" i="13"/>
  <c r="O304" i="13" s="1"/>
  <c r="M596" i="13"/>
  <c r="M216" i="13"/>
  <c r="M199" i="13"/>
  <c r="M579" i="13"/>
  <c r="I22" i="13"/>
  <c r="P22" i="13" s="1"/>
  <c r="I46" i="13"/>
  <c r="P46" i="13" s="1"/>
  <c r="J391" i="13"/>
  <c r="I53" i="13"/>
  <c r="P53" i="13" s="1"/>
  <c r="H38" i="13"/>
  <c r="O38" i="13" s="1"/>
  <c r="H111" i="13"/>
  <c r="O111" i="13" s="1"/>
  <c r="I291" i="13"/>
  <c r="P291" i="13" s="1"/>
  <c r="H328" i="13"/>
  <c r="O328" i="13" s="1"/>
  <c r="H376" i="13"/>
  <c r="I294" i="13"/>
  <c r="I323" i="13"/>
  <c r="P323" i="13" s="1"/>
  <c r="H383" i="13"/>
  <c r="O383" i="13" s="1"/>
  <c r="H374" i="13"/>
  <c r="O374" i="13" s="1"/>
  <c r="I312" i="13"/>
  <c r="P312" i="13" s="1"/>
  <c r="J462" i="13"/>
  <c r="I50" i="13"/>
  <c r="P50" i="13" s="1"/>
  <c r="I158" i="13"/>
  <c r="P158" i="13" s="1"/>
  <c r="I353" i="13"/>
  <c r="P353" i="13" s="1"/>
  <c r="I378" i="13"/>
  <c r="P378" i="13" s="1"/>
  <c r="I264" i="13"/>
  <c r="P264" i="13" s="1"/>
  <c r="J139" i="13"/>
  <c r="J383" i="13"/>
  <c r="J524" i="13"/>
  <c r="J144" i="13"/>
  <c r="I167" i="13"/>
  <c r="P167" i="13" s="1"/>
  <c r="H143" i="13"/>
  <c r="O143" i="13" s="1"/>
  <c r="H180" i="13"/>
  <c r="O180" i="13" s="1"/>
  <c r="H332" i="13"/>
  <c r="H267" i="13"/>
  <c r="O267" i="13" s="1"/>
  <c r="H290" i="13"/>
  <c r="O290" i="13" s="1"/>
  <c r="H5" i="13"/>
  <c r="J721" i="13"/>
  <c r="M265" i="13"/>
  <c r="M645" i="13"/>
  <c r="J726" i="13"/>
  <c r="I70" i="13"/>
  <c r="P70" i="13" s="1"/>
  <c r="H79" i="13"/>
  <c r="O79" i="13" s="1"/>
  <c r="I117" i="13"/>
  <c r="P117" i="13" s="1"/>
  <c r="H291" i="13"/>
  <c r="O291" i="13" s="1"/>
  <c r="H283" i="13"/>
  <c r="O283" i="13" s="1"/>
  <c r="J715" i="13"/>
  <c r="H380" i="13"/>
  <c r="O380" i="13" s="1"/>
  <c r="J717" i="13"/>
  <c r="J337" i="13"/>
  <c r="M551" i="13"/>
  <c r="M171" i="13"/>
  <c r="M205" i="13"/>
  <c r="M585" i="13"/>
  <c r="H17" i="13"/>
  <c r="O17" i="13" s="1"/>
  <c r="H150" i="13"/>
  <c r="O150" i="13" s="1"/>
  <c r="H137" i="13"/>
  <c r="O137" i="13" s="1"/>
  <c r="H159" i="13"/>
  <c r="O159" i="13" s="1"/>
  <c r="I155" i="13"/>
  <c r="P155" i="13" s="1"/>
  <c r="I151" i="13"/>
  <c r="P151" i="13" s="1"/>
  <c r="I180" i="13"/>
  <c r="P180" i="13" s="1"/>
  <c r="H110" i="13"/>
  <c r="O110" i="13" s="1"/>
  <c r="I215" i="13"/>
  <c r="P215" i="13" s="1"/>
  <c r="M210" i="13"/>
  <c r="M590" i="13"/>
  <c r="I15" i="13"/>
  <c r="P15" i="13" s="1"/>
  <c r="I76" i="13"/>
  <c r="P76" i="13" s="1"/>
  <c r="H64" i="13"/>
  <c r="O64" i="13" s="1"/>
  <c r="J501" i="13"/>
  <c r="M246" i="13"/>
  <c r="I239" i="13"/>
  <c r="P239" i="13" s="1"/>
  <c r="I267" i="13"/>
  <c r="P267" i="13" s="1"/>
  <c r="H285" i="13"/>
  <c r="O285" i="13" s="1"/>
  <c r="I205" i="13"/>
  <c r="P205" i="13" s="1"/>
  <c r="I59" i="13"/>
  <c r="P59" i="13" s="1"/>
  <c r="I185" i="13"/>
  <c r="P185" i="13" s="1"/>
  <c r="J754" i="13"/>
  <c r="J737" i="13"/>
  <c r="M552" i="13"/>
  <c r="M172" i="13"/>
  <c r="J12" i="13"/>
  <c r="J392" i="13"/>
  <c r="H131" i="13"/>
  <c r="O131" i="13" s="1"/>
  <c r="H132" i="13"/>
  <c r="I268" i="13"/>
  <c r="P268" i="13" s="1"/>
  <c r="H297" i="13"/>
  <c r="O297" i="13" s="1"/>
  <c r="H321" i="13"/>
  <c r="O321" i="13" s="1"/>
  <c r="J333" i="13"/>
  <c r="M642" i="13"/>
  <c r="M262" i="13"/>
  <c r="J723" i="13"/>
  <c r="I42" i="13"/>
  <c r="P42" i="13" s="1"/>
  <c r="H96" i="13"/>
  <c r="O96" i="13" s="1"/>
  <c r="I162" i="13"/>
  <c r="P162" i="13" s="1"/>
  <c r="M659" i="13"/>
  <c r="H251" i="13"/>
  <c r="O251" i="13" s="1"/>
  <c r="H145" i="13"/>
  <c r="O145" i="13" s="1"/>
  <c r="H149" i="13"/>
  <c r="O149" i="13" s="1"/>
  <c r="J378" i="13"/>
  <c r="H23" i="13"/>
  <c r="O23" i="13" s="1"/>
  <c r="J398" i="13"/>
  <c r="H35" i="13"/>
  <c r="O35" i="13" s="1"/>
  <c r="I20" i="13"/>
  <c r="P20" i="13" s="1"/>
  <c r="I92" i="13"/>
  <c r="P92" i="13" s="1"/>
  <c r="H44" i="13"/>
  <c r="O44" i="13" s="1"/>
  <c r="H56" i="13"/>
  <c r="O56" i="13" s="1"/>
  <c r="H120" i="13"/>
  <c r="O120" i="13" s="1"/>
  <c r="H279" i="13"/>
  <c r="O279" i="13" s="1"/>
  <c r="I60" i="13"/>
  <c r="P60" i="13" s="1"/>
  <c r="I111" i="13"/>
  <c r="P111" i="13" s="1"/>
  <c r="H138" i="13"/>
  <c r="O138" i="13" s="1"/>
  <c r="H178" i="13"/>
  <c r="O178" i="13" s="1"/>
  <c r="J478" i="13"/>
  <c r="J481" i="13"/>
  <c r="J101" i="13"/>
  <c r="M280" i="13"/>
  <c r="M660" i="13"/>
  <c r="I227" i="13"/>
  <c r="P227" i="13" s="1"/>
  <c r="H133" i="13"/>
  <c r="O133" i="13" s="1"/>
  <c r="I133" i="13"/>
  <c r="P133" i="13" s="1"/>
  <c r="H270" i="13"/>
  <c r="O270" i="13" s="1"/>
  <c r="I270" i="13"/>
  <c r="P270" i="13" s="1"/>
  <c r="H302" i="13"/>
  <c r="O302" i="13" s="1"/>
  <c r="I302" i="13"/>
  <c r="P302" i="13" s="1"/>
  <c r="I26" i="13"/>
  <c r="P26" i="13" s="1"/>
  <c r="H26" i="13"/>
  <c r="O26" i="13" s="1"/>
  <c r="J386" i="13"/>
  <c r="H156" i="13"/>
  <c r="I156" i="13"/>
  <c r="P156" i="13" s="1"/>
  <c r="H284" i="13"/>
  <c r="I284" i="13"/>
  <c r="P284" i="13" s="1"/>
  <c r="I14" i="13"/>
  <c r="P14" i="13" s="1"/>
  <c r="H14" i="13"/>
  <c r="O14" i="13" s="1"/>
  <c r="I38" i="13"/>
  <c r="P38" i="13" s="1"/>
  <c r="I55" i="13"/>
  <c r="P55" i="13" s="1"/>
  <c r="H55" i="13"/>
  <c r="O55" i="13" s="1"/>
  <c r="I146" i="13"/>
  <c r="P146" i="13" s="1"/>
  <c r="H169" i="13"/>
  <c r="H235" i="13"/>
  <c r="O235" i="13" s="1"/>
  <c r="I235" i="13"/>
  <c r="P235" i="13" s="1"/>
  <c r="H24" i="13"/>
  <c r="O24" i="13" s="1"/>
  <c r="H87" i="13"/>
  <c r="O87" i="13" s="1"/>
  <c r="H73" i="13"/>
  <c r="O73" i="13" s="1"/>
  <c r="H95" i="13"/>
  <c r="O95" i="13" s="1"/>
  <c r="I121" i="13"/>
  <c r="P121" i="13" s="1"/>
  <c r="H20" i="13"/>
  <c r="O20" i="13" s="1"/>
  <c r="H21" i="13"/>
  <c r="O21" i="13" s="1"/>
  <c r="H146" i="13"/>
  <c r="O146" i="13" s="1"/>
  <c r="H18" i="13"/>
  <c r="O18" i="13" s="1"/>
  <c r="H27" i="13"/>
  <c r="O27" i="13" s="1"/>
  <c r="I28" i="13"/>
  <c r="P28" i="13" s="1"/>
  <c r="I62" i="13"/>
  <c r="P62" i="13" s="1"/>
  <c r="H94" i="13"/>
  <c r="O94" i="13" s="1"/>
  <c r="H219" i="13"/>
  <c r="O219" i="13" s="1"/>
  <c r="I219" i="13"/>
  <c r="P219" i="13" s="1"/>
  <c r="J118" i="13"/>
  <c r="J498" i="13"/>
  <c r="M608" i="13"/>
  <c r="M228" i="13"/>
  <c r="M588" i="13"/>
  <c r="M208" i="13"/>
  <c r="M612" i="13"/>
  <c r="M232" i="13"/>
  <c r="J334" i="13"/>
  <c r="J714" i="13"/>
  <c r="I10" i="13"/>
  <c r="P10" i="13" s="1"/>
  <c r="I34" i="13"/>
  <c r="P34" i="13" s="1"/>
  <c r="J108" i="13"/>
  <c r="J511" i="13"/>
  <c r="H80" i="13"/>
  <c r="O80" i="13" s="1"/>
  <c r="H52" i="13"/>
  <c r="O52" i="13" s="1"/>
  <c r="H100" i="13"/>
  <c r="O100" i="13" s="1"/>
  <c r="H186" i="13"/>
  <c r="O186" i="13" s="1"/>
  <c r="M570" i="13"/>
  <c r="M558" i="13"/>
  <c r="H295" i="13"/>
  <c r="O295" i="13" s="1"/>
  <c r="J98" i="13"/>
  <c r="J81" i="13"/>
  <c r="J461" i="13"/>
  <c r="J449" i="13"/>
  <c r="J69" i="13"/>
  <c r="J363" i="13"/>
  <c r="J699" i="13"/>
  <c r="J319" i="13"/>
  <c r="J354" i="13"/>
  <c r="J734" i="13"/>
  <c r="M604" i="13"/>
  <c r="M224" i="13"/>
  <c r="M206" i="13"/>
  <c r="M586" i="13"/>
  <c r="M574" i="13"/>
  <c r="M194" i="13"/>
  <c r="M632" i="13"/>
  <c r="M252" i="13"/>
  <c r="H37" i="13"/>
  <c r="O37" i="13" s="1"/>
  <c r="H84" i="13"/>
  <c r="O84" i="13" s="1"/>
  <c r="H88" i="13"/>
  <c r="O88" i="13" s="1"/>
  <c r="I251" i="13"/>
  <c r="P251" i="13" s="1"/>
  <c r="I195" i="13"/>
  <c r="H174" i="13"/>
  <c r="O174" i="13" s="1"/>
  <c r="J523" i="13"/>
  <c r="I297" i="13"/>
  <c r="P297" i="13" s="1"/>
  <c r="I306" i="13"/>
  <c r="P306" i="13" s="1"/>
  <c r="H232" i="13"/>
  <c r="H299" i="13"/>
  <c r="O299" i="13" s="1"/>
  <c r="I339" i="13"/>
  <c r="P339" i="13" s="1"/>
  <c r="I371" i="13"/>
  <c r="P371" i="13" s="1"/>
  <c r="H334" i="13"/>
  <c r="O334" i="13" s="1"/>
  <c r="M164" i="13"/>
  <c r="M544" i="13"/>
  <c r="J148" i="13"/>
  <c r="J528" i="13"/>
  <c r="J36" i="13"/>
  <c r="J416" i="13"/>
  <c r="B53" i="6"/>
  <c r="L133" i="7"/>
  <c r="B355" i="6"/>
  <c r="B167" i="6"/>
  <c r="J466" i="13"/>
  <c r="J86" i="13"/>
  <c r="M537" i="13"/>
  <c r="M157" i="13"/>
  <c r="J703" i="13"/>
  <c r="J323" i="13"/>
  <c r="I63" i="13"/>
  <c r="P63" i="13" s="1"/>
  <c r="H103" i="13"/>
  <c r="O103" i="13" s="1"/>
  <c r="H135" i="13"/>
  <c r="O135" i="13" s="1"/>
  <c r="I277" i="13"/>
  <c r="P277" i="13" s="1"/>
  <c r="I300" i="13"/>
  <c r="P300" i="13" s="1"/>
  <c r="I321" i="13"/>
  <c r="P321" i="13" s="1"/>
  <c r="H360" i="13"/>
  <c r="O360" i="13" s="1"/>
  <c r="I283" i="13"/>
  <c r="P283" i="13" s="1"/>
  <c r="I301" i="13"/>
  <c r="P301" i="13" s="1"/>
  <c r="I289" i="13"/>
  <c r="P289" i="13" s="1"/>
  <c r="J156" i="13"/>
  <c r="J536" i="13"/>
  <c r="J41" i="13"/>
  <c r="J421" i="13"/>
  <c r="M168" i="13"/>
  <c r="M548" i="13"/>
  <c r="M581" i="13"/>
  <c r="M201" i="13"/>
  <c r="M244" i="13"/>
  <c r="M624" i="13"/>
  <c r="M644" i="13"/>
  <c r="M264" i="13"/>
  <c r="J706" i="13"/>
  <c r="J326" i="13"/>
  <c r="B113" i="6"/>
  <c r="L234" i="7"/>
  <c r="I39" i="13"/>
  <c r="P39" i="13" s="1"/>
  <c r="J502" i="13"/>
  <c r="H57" i="13"/>
  <c r="O57" i="13" s="1"/>
  <c r="I118" i="13"/>
  <c r="P118" i="13" s="1"/>
  <c r="H116" i="13"/>
  <c r="O116" i="13" s="1"/>
  <c r="H121" i="13"/>
  <c r="O121" i="13" s="1"/>
  <c r="H170" i="13"/>
  <c r="O170" i="13" s="1"/>
  <c r="M538" i="13"/>
  <c r="H266" i="13"/>
  <c r="O266" i="13" s="1"/>
  <c r="H298" i="13"/>
  <c r="O298" i="13" s="1"/>
  <c r="J691" i="13"/>
  <c r="I343" i="13"/>
  <c r="P343" i="13" s="1"/>
  <c r="J409" i="13"/>
  <c r="J29" i="13"/>
  <c r="M167" i="13"/>
  <c r="M547" i="13"/>
  <c r="J405" i="13"/>
  <c r="J729" i="13"/>
  <c r="J349" i="13"/>
  <c r="M664" i="13"/>
  <c r="M284" i="13"/>
  <c r="J377" i="13"/>
  <c r="J757" i="13"/>
  <c r="I228" i="13"/>
  <c r="P228" i="13" s="1"/>
  <c r="I311" i="13"/>
  <c r="P311" i="13" s="1"/>
  <c r="I348" i="13"/>
  <c r="P348" i="13" s="1"/>
  <c r="I364" i="13"/>
  <c r="P364" i="13" s="1"/>
  <c r="I285" i="13"/>
  <c r="P285" i="13" s="1"/>
  <c r="M560" i="13"/>
  <c r="M180" i="13"/>
  <c r="J388" i="13"/>
  <c r="J8" i="13"/>
  <c r="J429" i="13"/>
  <c r="J49" i="13"/>
  <c r="J114" i="13"/>
  <c r="J494" i="13"/>
  <c r="M211" i="13"/>
  <c r="M591" i="13"/>
  <c r="M680" i="13"/>
  <c r="M300" i="13"/>
  <c r="J738" i="13"/>
  <c r="J358" i="13"/>
  <c r="J325" i="13"/>
  <c r="J705" i="13"/>
  <c r="J366" i="13"/>
  <c r="J746" i="13"/>
  <c r="J725" i="13"/>
  <c r="J411" i="13"/>
  <c r="H48" i="13"/>
  <c r="O48" i="13" s="1"/>
  <c r="H89" i="13"/>
  <c r="O89" i="13" s="1"/>
  <c r="I68" i="13"/>
  <c r="P68" i="13" s="1"/>
  <c r="H72" i="13"/>
  <c r="O72" i="13" s="1"/>
  <c r="I104" i="13"/>
  <c r="P104" i="13" s="1"/>
  <c r="I181" i="13"/>
  <c r="P181" i="13" s="1"/>
  <c r="I208" i="13"/>
  <c r="P208" i="13" s="1"/>
  <c r="H252" i="13"/>
  <c r="H307" i="13"/>
  <c r="O307" i="13" s="1"/>
  <c r="H228" i="13"/>
  <c r="H263" i="13"/>
  <c r="O263" i="13" s="1"/>
  <c r="H308" i="13"/>
  <c r="O308" i="13" s="1"/>
  <c r="H358" i="13"/>
  <c r="M183" i="13"/>
  <c r="M563" i="13"/>
  <c r="J423" i="13"/>
  <c r="J43" i="13"/>
  <c r="J519" i="13"/>
  <c r="J493" i="13"/>
  <c r="J113" i="13"/>
  <c r="J692" i="13"/>
  <c r="J312" i="13"/>
  <c r="J381" i="13"/>
  <c r="J761" i="13"/>
  <c r="M273" i="13"/>
  <c r="M653" i="13"/>
  <c r="J742" i="13"/>
  <c r="J362" i="13"/>
  <c r="J4" i="13"/>
  <c r="J384" i="13"/>
  <c r="J342" i="13"/>
  <c r="M236" i="13"/>
  <c r="M616" i="13"/>
  <c r="M296" i="13"/>
  <c r="M676" i="13"/>
  <c r="J353" i="13"/>
  <c r="J733" i="13"/>
  <c r="J17" i="13"/>
  <c r="J34" i="13"/>
  <c r="J7" i="13"/>
  <c r="H30" i="13"/>
  <c r="I30" i="13"/>
  <c r="H15" i="13"/>
  <c r="J42" i="13"/>
  <c r="J71" i="13"/>
  <c r="J451" i="13"/>
  <c r="J476" i="13"/>
  <c r="H54" i="13"/>
  <c r="O54" i="13" s="1"/>
  <c r="J458" i="13"/>
  <c r="J78" i="13"/>
  <c r="J59" i="13"/>
  <c r="J439" i="13"/>
  <c r="I79" i="13"/>
  <c r="P79" i="13" s="1"/>
  <c r="J100" i="13"/>
  <c r="J480" i="13"/>
  <c r="H39" i="13"/>
  <c r="J457" i="13"/>
  <c r="J77" i="13"/>
  <c r="I99" i="13"/>
  <c r="P99" i="13" s="1"/>
  <c r="M166" i="13"/>
  <c r="M546" i="13"/>
  <c r="H105" i="13"/>
  <c r="I105" i="13"/>
  <c r="P105" i="13" s="1"/>
  <c r="I137" i="13"/>
  <c r="P137" i="13" s="1"/>
  <c r="I72" i="13"/>
  <c r="P72" i="13" s="1"/>
  <c r="J488" i="13"/>
  <c r="I124" i="13"/>
  <c r="P124" i="13" s="1"/>
  <c r="J142" i="13"/>
  <c r="J522" i="13"/>
  <c r="H58" i="13"/>
  <c r="O58" i="13" s="1"/>
  <c r="I58" i="13"/>
  <c r="P58" i="13" s="1"/>
  <c r="H117" i="13"/>
  <c r="O117" i="13" s="1"/>
  <c r="M186" i="13"/>
  <c r="J492" i="13"/>
  <c r="J151" i="13"/>
  <c r="J531" i="13"/>
  <c r="J33" i="13"/>
  <c r="I73" i="13"/>
  <c r="P73" i="13" s="1"/>
  <c r="M190" i="13"/>
  <c r="I11" i="13"/>
  <c r="H11" i="13"/>
  <c r="H107" i="13"/>
  <c r="O107" i="13" s="1"/>
  <c r="I107" i="13"/>
  <c r="P107" i="13" s="1"/>
  <c r="H104" i="13"/>
  <c r="O104" i="13" s="1"/>
  <c r="J143" i="13"/>
  <c r="M169" i="13"/>
  <c r="M549" i="13"/>
  <c r="M197" i="13"/>
  <c r="M609" i="13"/>
  <c r="M229" i="13"/>
  <c r="I275" i="13"/>
  <c r="P275" i="13" s="1"/>
  <c r="J317" i="13"/>
  <c r="J697" i="13"/>
  <c r="H171" i="13"/>
  <c r="H233" i="13"/>
  <c r="O233" i="13" s="1"/>
  <c r="I233" i="13"/>
  <c r="P233" i="13" s="1"/>
  <c r="M630" i="13"/>
  <c r="I186" i="13"/>
  <c r="P186" i="13" s="1"/>
  <c r="M239" i="13"/>
  <c r="M619" i="13"/>
  <c r="M270" i="13"/>
  <c r="M650" i="13"/>
  <c r="M243" i="13"/>
  <c r="M623" i="13"/>
  <c r="M606" i="13"/>
  <c r="H249" i="13"/>
  <c r="O249" i="13" s="1"/>
  <c r="I249" i="13"/>
  <c r="P249" i="13" s="1"/>
  <c r="M267" i="13"/>
  <c r="M647" i="13"/>
  <c r="H162" i="13"/>
  <c r="O162" i="13" s="1"/>
  <c r="J318" i="13"/>
  <c r="J698" i="13"/>
  <c r="M651" i="13"/>
  <c r="M294" i="13"/>
  <c r="M674" i="13"/>
  <c r="I314" i="13"/>
  <c r="P314" i="13" s="1"/>
  <c r="H311" i="13"/>
  <c r="O311" i="13" s="1"/>
  <c r="I272" i="13"/>
  <c r="P272" i="13" s="1"/>
  <c r="H315" i="13"/>
  <c r="O315" i="13" s="1"/>
  <c r="I288" i="13"/>
  <c r="P288" i="13" s="1"/>
  <c r="J21" i="13"/>
  <c r="J401" i="13"/>
  <c r="J32" i="13"/>
  <c r="J9" i="13"/>
  <c r="J389" i="13"/>
  <c r="J22" i="13"/>
  <c r="J16" i="13"/>
  <c r="J396" i="13"/>
  <c r="J419" i="13"/>
  <c r="J39" i="13"/>
  <c r="J414" i="13"/>
  <c r="J31" i="13"/>
  <c r="J428" i="13"/>
  <c r="J80" i="13"/>
  <c r="J412" i="13"/>
  <c r="J441" i="13"/>
  <c r="J61" i="13"/>
  <c r="J79" i="13"/>
  <c r="J459" i="13"/>
  <c r="J503" i="13"/>
  <c r="J123" i="13"/>
  <c r="I77" i="13"/>
  <c r="P77" i="13" s="1"/>
  <c r="H108" i="13"/>
  <c r="H124" i="13"/>
  <c r="M541" i="13"/>
  <c r="M161" i="13"/>
  <c r="H68" i="13"/>
  <c r="I106" i="13"/>
  <c r="P106" i="13" s="1"/>
  <c r="I122" i="13"/>
  <c r="P122" i="13" s="1"/>
  <c r="M179" i="13"/>
  <c r="M559" i="13"/>
  <c r="H33" i="13"/>
  <c r="I33" i="13"/>
  <c r="P33" i="13" s="1"/>
  <c r="J513" i="13"/>
  <c r="J133" i="13"/>
  <c r="J149" i="13"/>
  <c r="J529" i="13"/>
  <c r="M165" i="13"/>
  <c r="M545" i="13"/>
  <c r="M214" i="13"/>
  <c r="M594" i="13"/>
  <c r="J399" i="13"/>
  <c r="J19" i="13"/>
  <c r="I64" i="13"/>
  <c r="I113" i="13"/>
  <c r="P113" i="13" s="1"/>
  <c r="M542" i="13"/>
  <c r="I52" i="13"/>
  <c r="P52" i="13" s="1"/>
  <c r="J110" i="13"/>
  <c r="J490" i="13"/>
  <c r="J525" i="13"/>
  <c r="J145" i="13"/>
  <c r="M158" i="13"/>
  <c r="M185" i="13"/>
  <c r="M565" i="13"/>
  <c r="M209" i="13"/>
  <c r="M589" i="13"/>
  <c r="H179" i="13"/>
  <c r="O179" i="13" s="1"/>
  <c r="H229" i="13"/>
  <c r="O229" i="13" s="1"/>
  <c r="I229" i="13"/>
  <c r="P229" i="13" s="1"/>
  <c r="I209" i="13"/>
  <c r="P209" i="13" s="1"/>
  <c r="M254" i="13"/>
  <c r="M634" i="13"/>
  <c r="M307" i="13"/>
  <c r="J322" i="13"/>
  <c r="J702" i="13"/>
  <c r="I234" i="13"/>
  <c r="P234" i="13" s="1"/>
  <c r="M251" i="13"/>
  <c r="M631" i="13"/>
  <c r="I317" i="13"/>
  <c r="P317" i="13" s="1"/>
  <c r="I170" i="13"/>
  <c r="P170" i="13" s="1"/>
  <c r="M610" i="13"/>
  <c r="H287" i="13"/>
  <c r="O287" i="13" s="1"/>
  <c r="I287" i="13"/>
  <c r="P287" i="13" s="1"/>
  <c r="H303" i="13"/>
  <c r="O303" i="13" s="1"/>
  <c r="I303" i="13"/>
  <c r="P303" i="13" s="1"/>
  <c r="J321" i="13"/>
  <c r="J701" i="13"/>
  <c r="I254" i="13"/>
  <c r="P254" i="13" s="1"/>
  <c r="I298" i="13"/>
  <c r="P298" i="13" s="1"/>
  <c r="I304" i="13"/>
  <c r="P304" i="13" s="1"/>
  <c r="J24" i="13"/>
  <c r="J404" i="13"/>
  <c r="H31" i="13"/>
  <c r="O31" i="13" s="1"/>
  <c r="I31" i="13"/>
  <c r="P31" i="13" s="1"/>
  <c r="J38" i="13"/>
  <c r="J418" i="13"/>
  <c r="J84" i="13"/>
  <c r="J464" i="13"/>
  <c r="J45" i="13"/>
  <c r="J425" i="13"/>
  <c r="J63" i="13"/>
  <c r="J104" i="13"/>
  <c r="J484" i="13"/>
  <c r="J506" i="13"/>
  <c r="J126" i="13"/>
  <c r="M173" i="13"/>
  <c r="M553" i="13"/>
  <c r="H77" i="13"/>
  <c r="O77" i="13" s="1"/>
  <c r="I108" i="13"/>
  <c r="J470" i="13"/>
  <c r="J90" i="13"/>
  <c r="J491" i="13"/>
  <c r="J127" i="13"/>
  <c r="J146" i="13"/>
  <c r="H106" i="13"/>
  <c r="O106" i="13" s="1"/>
  <c r="H122" i="13"/>
  <c r="O122" i="13" s="1"/>
  <c r="H140" i="13"/>
  <c r="I140" i="13"/>
  <c r="P140" i="13" s="1"/>
  <c r="M181" i="13"/>
  <c r="J103" i="13"/>
  <c r="J135" i="13"/>
  <c r="J153" i="13"/>
  <c r="J533" i="13"/>
  <c r="M218" i="13"/>
  <c r="M598" i="13"/>
  <c r="I148" i="13"/>
  <c r="P148" i="13" s="1"/>
  <c r="M160" i="13"/>
  <c r="M540" i="13"/>
  <c r="H175" i="13"/>
  <c r="I175" i="13"/>
  <c r="P175" i="13" s="1"/>
  <c r="M593" i="13"/>
  <c r="M213" i="13"/>
  <c r="M258" i="13"/>
  <c r="M638" i="13"/>
  <c r="I197" i="13"/>
  <c r="P197" i="13" s="1"/>
  <c r="M241" i="13"/>
  <c r="M621" i="13"/>
  <c r="M682" i="13"/>
  <c r="M302" i="13"/>
  <c r="I213" i="13"/>
  <c r="P213" i="13" s="1"/>
  <c r="M245" i="13"/>
  <c r="M625" i="13"/>
  <c r="I159" i="13"/>
  <c r="P159" i="13" s="1"/>
  <c r="M652" i="13"/>
  <c r="M272" i="13"/>
  <c r="H317" i="13"/>
  <c r="O317" i="13" s="1"/>
  <c r="M618" i="13"/>
  <c r="M238" i="13"/>
  <c r="I225" i="13"/>
  <c r="P225" i="13" s="1"/>
  <c r="H254" i="13"/>
  <c r="O254" i="13" s="1"/>
  <c r="M658" i="13"/>
  <c r="M278" i="13"/>
  <c r="I279" i="13"/>
  <c r="P279" i="13" s="1"/>
  <c r="I37" i="13"/>
  <c r="J60" i="13"/>
  <c r="J440" i="13"/>
  <c r="J472" i="13"/>
  <c r="J92" i="13"/>
  <c r="J417" i="13"/>
  <c r="J51" i="13"/>
  <c r="J431" i="13"/>
  <c r="J463" i="13"/>
  <c r="J83" i="13"/>
  <c r="J13" i="13"/>
  <c r="J393" i="13"/>
  <c r="J55" i="13"/>
  <c r="J435" i="13"/>
  <c r="J62" i="13"/>
  <c r="J442" i="13"/>
  <c r="J66" i="13"/>
  <c r="J446" i="13"/>
  <c r="J47" i="13"/>
  <c r="J427" i="13"/>
  <c r="I67" i="13"/>
  <c r="P67" i="13" s="1"/>
  <c r="H83" i="13"/>
  <c r="O83" i="13" s="1"/>
  <c r="J530" i="13"/>
  <c r="J150" i="13"/>
  <c r="I45" i="13"/>
  <c r="I80" i="13"/>
  <c r="P80" i="13" s="1"/>
  <c r="H90" i="13"/>
  <c r="O90" i="13" s="1"/>
  <c r="I90" i="13"/>
  <c r="P90" i="13" s="1"/>
  <c r="H127" i="13"/>
  <c r="O127" i="13" s="1"/>
  <c r="I127" i="13"/>
  <c r="P127" i="13" s="1"/>
  <c r="M193" i="13"/>
  <c r="M573" i="13"/>
  <c r="I93" i="13"/>
  <c r="P93" i="13" s="1"/>
  <c r="J109" i="13"/>
  <c r="J489" i="13"/>
  <c r="J504" i="13"/>
  <c r="M196" i="13"/>
  <c r="M576" i="13"/>
  <c r="J117" i="13"/>
  <c r="J497" i="13"/>
  <c r="M215" i="13"/>
  <c r="M595" i="13"/>
  <c r="J106" i="13"/>
  <c r="J138" i="13"/>
  <c r="J518" i="13"/>
  <c r="M602" i="13"/>
  <c r="M222" i="13"/>
  <c r="J402" i="13"/>
  <c r="I88" i="13"/>
  <c r="P88" i="13" s="1"/>
  <c r="I120" i="13"/>
  <c r="P120" i="13" s="1"/>
  <c r="I152" i="13"/>
  <c r="P152" i="13" s="1"/>
  <c r="I173" i="13"/>
  <c r="P173" i="13" s="1"/>
  <c r="J74" i="13"/>
  <c r="J454" i="13"/>
  <c r="H129" i="13"/>
  <c r="I129" i="13"/>
  <c r="P129" i="13" s="1"/>
  <c r="M162" i="13"/>
  <c r="M176" i="13"/>
  <c r="M556" i="13"/>
  <c r="H191" i="13"/>
  <c r="I191" i="13"/>
  <c r="P191" i="13" s="1"/>
  <c r="M217" i="13"/>
  <c r="M597" i="13"/>
  <c r="H246" i="13"/>
  <c r="I246" i="13"/>
  <c r="P246" i="13" s="1"/>
  <c r="I218" i="13"/>
  <c r="P218" i="13" s="1"/>
  <c r="M275" i="13"/>
  <c r="M655" i="13"/>
  <c r="M235" i="13"/>
  <c r="M615" i="13"/>
  <c r="M282" i="13"/>
  <c r="M662" i="13"/>
  <c r="H197" i="13"/>
  <c r="O197" i="13" s="1"/>
  <c r="H241" i="13"/>
  <c r="I241" i="13"/>
  <c r="P241" i="13" s="1"/>
  <c r="H213" i="13"/>
  <c r="O213" i="13" s="1"/>
  <c r="H245" i="13"/>
  <c r="O245" i="13" s="1"/>
  <c r="I245" i="13"/>
  <c r="P245" i="13" s="1"/>
  <c r="M309" i="13"/>
  <c r="M689" i="13"/>
  <c r="M255" i="13"/>
  <c r="M635" i="13"/>
  <c r="I178" i="13"/>
  <c r="P178" i="13" s="1"/>
  <c r="H238" i="13"/>
  <c r="O238" i="13" s="1"/>
  <c r="I238" i="13"/>
  <c r="P238" i="13" s="1"/>
  <c r="H271" i="13"/>
  <c r="O271" i="13" s="1"/>
  <c r="I271" i="13"/>
  <c r="P271" i="13" s="1"/>
  <c r="I258" i="13"/>
  <c r="P258" i="13" s="1"/>
  <c r="I282" i="13"/>
  <c r="P282" i="13" s="1"/>
  <c r="M301" i="13"/>
  <c r="M681" i="13"/>
  <c r="I299" i="13"/>
  <c r="P299" i="13" s="1"/>
  <c r="M271" i="13"/>
  <c r="J23" i="13"/>
  <c r="J403" i="13"/>
  <c r="I9" i="13"/>
  <c r="P9" i="13" s="1"/>
  <c r="I16" i="13"/>
  <c r="J14" i="13"/>
  <c r="J394" i="13"/>
  <c r="J27" i="13"/>
  <c r="J407" i="13"/>
  <c r="H92" i="13"/>
  <c r="H13" i="13"/>
  <c r="I13" i="13"/>
  <c r="J64" i="13"/>
  <c r="J499" i="13"/>
  <c r="J119" i="13"/>
  <c r="J50" i="13"/>
  <c r="J430" i="13"/>
  <c r="J448" i="13"/>
  <c r="J68" i="13"/>
  <c r="J89" i="13"/>
  <c r="J469" i="13"/>
  <c r="I51" i="13"/>
  <c r="P51" i="13" s="1"/>
  <c r="J468" i="13"/>
  <c r="J88" i="13"/>
  <c r="J111" i="13"/>
  <c r="J131" i="13"/>
  <c r="H45" i="13"/>
  <c r="O45" i="13" s="1"/>
  <c r="J475" i="13"/>
  <c r="J116" i="13"/>
  <c r="J132" i="13"/>
  <c r="J512" i="13"/>
  <c r="M550" i="13"/>
  <c r="M170" i="13"/>
  <c r="H109" i="13"/>
  <c r="O109" i="13" s="1"/>
  <c r="I109" i="13"/>
  <c r="P109" i="13" s="1"/>
  <c r="J125" i="13"/>
  <c r="J505" i="13"/>
  <c r="J520" i="13"/>
  <c r="M543" i="13"/>
  <c r="M163" i="13"/>
  <c r="M219" i="13"/>
  <c r="M599" i="13"/>
  <c r="J122" i="13"/>
  <c r="M226" i="13"/>
  <c r="H173" i="13"/>
  <c r="O173" i="13" s="1"/>
  <c r="H74" i="13"/>
  <c r="I74" i="13"/>
  <c r="P74" i="13" s="1"/>
  <c r="H136" i="13"/>
  <c r="O136" i="13" s="1"/>
  <c r="I136" i="13"/>
  <c r="P136" i="13" s="1"/>
  <c r="I150" i="13"/>
  <c r="P150" i="13" s="1"/>
  <c r="M178" i="13"/>
  <c r="M572" i="13"/>
  <c r="M192" i="13"/>
  <c r="M601" i="13"/>
  <c r="M221" i="13"/>
  <c r="I214" i="13"/>
  <c r="P214" i="13" s="1"/>
  <c r="I260" i="13"/>
  <c r="P260" i="13" s="1"/>
  <c r="H218" i="13"/>
  <c r="O218" i="13" s="1"/>
  <c r="J694" i="13"/>
  <c r="J314" i="13"/>
  <c r="I226" i="13"/>
  <c r="P226" i="13" s="1"/>
  <c r="M261" i="13"/>
  <c r="M641" i="13"/>
  <c r="M253" i="13"/>
  <c r="M633" i="13"/>
  <c r="J311" i="13"/>
  <c r="I187" i="13"/>
  <c r="M684" i="13"/>
  <c r="M304" i="13"/>
  <c r="M290" i="13"/>
  <c r="M670" i="13"/>
  <c r="M686" i="13"/>
  <c r="M306" i="13"/>
  <c r="M614" i="13"/>
  <c r="H258" i="13"/>
  <c r="O258" i="13" s="1"/>
  <c r="H282" i="13"/>
  <c r="O282" i="13" s="1"/>
  <c r="M683" i="13"/>
  <c r="M303" i="13"/>
  <c r="I307" i="13"/>
  <c r="P307" i="13" s="1"/>
  <c r="J35" i="13"/>
  <c r="J415" i="13"/>
  <c r="I7" i="13"/>
  <c r="J115" i="13"/>
  <c r="J495" i="13"/>
  <c r="J28" i="13"/>
  <c r="J408" i="13"/>
  <c r="J87" i="13"/>
  <c r="J467" i="13"/>
  <c r="J94" i="13"/>
  <c r="J474" i="13"/>
  <c r="J432" i="13"/>
  <c r="J52" i="13"/>
  <c r="J471" i="13"/>
  <c r="J91" i="13"/>
  <c r="H51" i="13"/>
  <c r="O51" i="13" s="1"/>
  <c r="J450" i="13"/>
  <c r="J70" i="13"/>
  <c r="I115" i="13"/>
  <c r="P115" i="13" s="1"/>
  <c r="I116" i="13"/>
  <c r="P116" i="13" s="1"/>
  <c r="J136" i="13"/>
  <c r="J516" i="13"/>
  <c r="J154" i="13"/>
  <c r="M562" i="13"/>
  <c r="M182" i="13"/>
  <c r="I57" i="13"/>
  <c r="P57" i="13" s="1"/>
  <c r="I100" i="13"/>
  <c r="P100" i="13" s="1"/>
  <c r="J152" i="13"/>
  <c r="J532" i="13"/>
  <c r="I119" i="13"/>
  <c r="P119" i="13" s="1"/>
  <c r="I96" i="13"/>
  <c r="P96" i="13" s="1"/>
  <c r="J112" i="13"/>
  <c r="J507" i="13"/>
  <c r="H125" i="13"/>
  <c r="O125" i="13" s="1"/>
  <c r="I125" i="13"/>
  <c r="P125" i="13" s="1"/>
  <c r="M223" i="13"/>
  <c r="M603" i="13"/>
  <c r="J508" i="13"/>
  <c r="M561" i="13"/>
  <c r="M230" i="13"/>
  <c r="I56" i="13"/>
  <c r="I123" i="13"/>
  <c r="P123" i="13" s="1"/>
  <c r="I154" i="13"/>
  <c r="P154" i="13" s="1"/>
  <c r="I84" i="13"/>
  <c r="P84" i="13" s="1"/>
  <c r="H166" i="13"/>
  <c r="I166" i="13"/>
  <c r="P166" i="13" s="1"/>
  <c r="M225" i="13"/>
  <c r="M605" i="13"/>
  <c r="H214" i="13"/>
  <c r="I147" i="13"/>
  <c r="I183" i="13"/>
  <c r="P183" i="13" s="1"/>
  <c r="M617" i="13"/>
  <c r="M237" i="13"/>
  <c r="H226" i="13"/>
  <c r="O226" i="13" s="1"/>
  <c r="H261" i="13"/>
  <c r="O261" i="13" s="1"/>
  <c r="I261" i="13"/>
  <c r="P261" i="13" s="1"/>
  <c r="M286" i="13"/>
  <c r="M666" i="13"/>
  <c r="H230" i="13"/>
  <c r="O230" i="13" s="1"/>
  <c r="H253" i="13"/>
  <c r="O253" i="13" s="1"/>
  <c r="I253" i="13"/>
  <c r="P253" i="13" s="1"/>
  <c r="J696" i="13"/>
  <c r="J316" i="13"/>
  <c r="M627" i="13"/>
  <c r="M247" i="13"/>
  <c r="M639" i="13"/>
  <c r="M259" i="13"/>
  <c r="M283" i="13"/>
  <c r="M663" i="13"/>
  <c r="I143" i="13"/>
  <c r="I190" i="13"/>
  <c r="P190" i="13" s="1"/>
  <c r="M242" i="13"/>
  <c r="M622" i="13"/>
  <c r="I266" i="13"/>
  <c r="P266" i="13" s="1"/>
  <c r="M665" i="13"/>
  <c r="M285" i="13"/>
  <c r="I308" i="13"/>
  <c r="P308" i="13" s="1"/>
  <c r="I295" i="13"/>
  <c r="P295" i="13" s="1"/>
  <c r="J6" i="13"/>
  <c r="J15" i="13"/>
  <c r="J395" i="13"/>
  <c r="J18" i="13"/>
  <c r="J10" i="13"/>
  <c r="J390" i="13"/>
  <c r="I35" i="13"/>
  <c r="J46" i="13"/>
  <c r="J426" i="13"/>
  <c r="J96" i="13"/>
  <c r="J73" i="13"/>
  <c r="J453" i="13"/>
  <c r="I23" i="13"/>
  <c r="P23" i="13" s="1"/>
  <c r="J54" i="13"/>
  <c r="J434" i="13"/>
  <c r="J452" i="13"/>
  <c r="J72" i="13"/>
  <c r="J93" i="13"/>
  <c r="J473" i="13"/>
  <c r="H115" i="13"/>
  <c r="O115" i="13" s="1"/>
  <c r="I48" i="13"/>
  <c r="H119" i="13"/>
  <c r="O119" i="13" s="1"/>
  <c r="M557" i="13"/>
  <c r="M177" i="13"/>
  <c r="M640" i="13"/>
  <c r="M260" i="13"/>
  <c r="H112" i="13"/>
  <c r="I112" i="13"/>
  <c r="P112" i="13" s="1"/>
  <c r="H101" i="13"/>
  <c r="J128" i="13"/>
  <c r="M607" i="13"/>
  <c r="M227" i="13"/>
  <c r="J443" i="13"/>
  <c r="M234" i="13"/>
  <c r="H123" i="13"/>
  <c r="O123" i="13" s="1"/>
  <c r="H154" i="13"/>
  <c r="O154" i="13" s="1"/>
  <c r="J534" i="13"/>
  <c r="H182" i="13"/>
  <c r="O182" i="13" s="1"/>
  <c r="I182" i="13"/>
  <c r="P182" i="13" s="1"/>
  <c r="I196" i="13"/>
  <c r="P196" i="13" s="1"/>
  <c r="I163" i="13"/>
  <c r="P163" i="13" s="1"/>
  <c r="M250" i="13"/>
  <c r="H237" i="13"/>
  <c r="O237" i="13" s="1"/>
  <c r="I237" i="13"/>
  <c r="P237" i="13" s="1"/>
  <c r="M263" i="13"/>
  <c r="M643" i="13"/>
  <c r="M257" i="13"/>
  <c r="M637" i="13"/>
  <c r="M657" i="13"/>
  <c r="M277" i="13"/>
  <c r="M673" i="13"/>
  <c r="M293" i="13"/>
  <c r="I217" i="13"/>
  <c r="P217" i="13" s="1"/>
  <c r="M274" i="13"/>
  <c r="M654" i="13"/>
  <c r="M677" i="13"/>
  <c r="M297" i="13"/>
  <c r="J313" i="13"/>
  <c r="J693" i="13"/>
  <c r="H242" i="13"/>
  <c r="O242" i="13" s="1"/>
  <c r="I242" i="13"/>
  <c r="P242" i="13" s="1"/>
  <c r="M667" i="13"/>
  <c r="M287" i="13"/>
  <c r="M308" i="13"/>
  <c r="M688" i="13"/>
  <c r="I6" i="13"/>
  <c r="H6" i="13"/>
  <c r="J26" i="13"/>
  <c r="J406" i="13"/>
  <c r="I18" i="13"/>
  <c r="J37" i="13"/>
  <c r="J400" i="13"/>
  <c r="J20" i="13"/>
  <c r="J30" i="13"/>
  <c r="H60" i="13"/>
  <c r="J397" i="13"/>
  <c r="J76" i="13"/>
  <c r="J456" i="13"/>
  <c r="J44" i="13"/>
  <c r="J424" i="13"/>
  <c r="J447" i="13"/>
  <c r="J67" i="13"/>
  <c r="J99" i="13"/>
  <c r="J479" i="13"/>
  <c r="J48" i="13"/>
  <c r="J437" i="13"/>
  <c r="J57" i="13"/>
  <c r="J75" i="13"/>
  <c r="J455" i="13"/>
  <c r="J56" i="13"/>
  <c r="J436" i="13"/>
  <c r="J95" i="13"/>
  <c r="J500" i="13"/>
  <c r="J120" i="13"/>
  <c r="M189" i="13"/>
  <c r="M569" i="13"/>
  <c r="J485" i="13"/>
  <c r="J121" i="13"/>
  <c r="J137" i="13"/>
  <c r="J517" i="13"/>
  <c r="M159" i="13"/>
  <c r="M539" i="13"/>
  <c r="J58" i="13"/>
  <c r="J438" i="13"/>
  <c r="I103" i="13"/>
  <c r="P103" i="13" s="1"/>
  <c r="I135" i="13"/>
  <c r="J535" i="13"/>
  <c r="J155" i="13"/>
  <c r="M184" i="13"/>
  <c r="M564" i="13"/>
  <c r="H128" i="13"/>
  <c r="O128" i="13" s="1"/>
  <c r="I128" i="13"/>
  <c r="P128" i="13" s="1"/>
  <c r="M174" i="13"/>
  <c r="M554" i="13"/>
  <c r="M611" i="13"/>
  <c r="M231" i="13"/>
  <c r="J510" i="13"/>
  <c r="J130" i="13"/>
  <c r="J147" i="13"/>
  <c r="J527" i="13"/>
  <c r="M188" i="13"/>
  <c r="M568" i="13"/>
  <c r="J11" i="13"/>
  <c r="I61" i="13"/>
  <c r="P61" i="13" s="1"/>
  <c r="J107" i="13"/>
  <c r="J487" i="13"/>
  <c r="I131" i="13"/>
  <c r="P131" i="13" s="1"/>
  <c r="I189" i="13"/>
  <c r="P189" i="13" s="1"/>
  <c r="I184" i="13"/>
  <c r="P184" i="13" s="1"/>
  <c r="H196" i="13"/>
  <c r="H163" i="13"/>
  <c r="H250" i="13"/>
  <c r="O250" i="13" s="1"/>
  <c r="I250" i="13"/>
  <c r="P250" i="13" s="1"/>
  <c r="M613" i="13"/>
  <c r="M233" i="13"/>
  <c r="M671" i="13"/>
  <c r="M291" i="13"/>
  <c r="I222" i="13"/>
  <c r="M626" i="13"/>
  <c r="M266" i="13"/>
  <c r="M646" i="13"/>
  <c r="M298" i="13"/>
  <c r="M678" i="13"/>
  <c r="H257" i="13"/>
  <c r="O257" i="13" s="1"/>
  <c r="I257" i="13"/>
  <c r="P257" i="13" s="1"/>
  <c r="M279" i="13"/>
  <c r="M295" i="13"/>
  <c r="H217" i="13"/>
  <c r="O217" i="13" s="1"/>
  <c r="M249" i="13"/>
  <c r="M629" i="13"/>
  <c r="M288" i="13"/>
  <c r="M668" i="13"/>
  <c r="I221" i="13"/>
  <c r="P221" i="13" s="1"/>
  <c r="M299" i="13"/>
  <c r="J315" i="13"/>
  <c r="M269" i="13"/>
  <c r="J310" i="13"/>
  <c r="J690" i="13"/>
  <c r="M15" i="3" l="1" a="1"/>
  <c r="N7" i="3" a="1"/>
  <c r="L15" i="3" a="1"/>
  <c r="K7" i="3" a="1"/>
  <c r="N15" i="3" a="1"/>
  <c r="L7" i="3" a="1"/>
  <c r="K15" i="3" a="1"/>
  <c r="O4" i="13"/>
  <c r="M20" i="3" a="1"/>
  <c r="N8" i="3" a="1"/>
  <c r="K23" i="3" a="1"/>
  <c r="K12" i="3" a="1"/>
  <c r="N13" i="3" a="1"/>
  <c r="K8" i="3" a="1"/>
  <c r="K16" i="3" a="1"/>
  <c r="K4" i="3" a="1"/>
  <c r="M19" i="3" a="1"/>
  <c r="N20" i="3" a="1"/>
  <c r="M4" i="3" a="1"/>
  <c r="K21" i="3" a="1"/>
  <c r="L19" i="3" a="1"/>
  <c r="K11" i="3" a="1"/>
  <c r="K5" i="3" a="1"/>
  <c r="M5" i="3" a="1"/>
  <c r="N9" i="3" a="1"/>
  <c r="M10" i="3" a="1"/>
  <c r="M13" i="3" a="1"/>
  <c r="L4" i="3" a="1"/>
  <c r="M9" i="3" a="1"/>
  <c r="N12" i="3" a="1"/>
  <c r="K14" i="3" a="1"/>
  <c r="K17" i="3" a="1"/>
  <c r="N5" i="3" a="1"/>
  <c r="L20" i="3" a="1"/>
  <c r="M11" i="3" a="1"/>
  <c r="K20" i="3" a="1"/>
  <c r="N22" i="3" a="1"/>
  <c r="L18" i="3" a="1"/>
  <c r="N4" i="3" a="1"/>
  <c r="L21" i="3" a="1"/>
  <c r="N10" i="3" a="1"/>
  <c r="M14" i="3" a="1"/>
  <c r="M21" i="3" a="1"/>
  <c r="N11" i="3" a="1"/>
  <c r="L6" i="3" a="1"/>
  <c r="N16" i="3" a="1"/>
  <c r="M22" i="3" a="1"/>
  <c r="L14" i="3" a="1"/>
  <c r="L10" i="3" a="1"/>
  <c r="M18" i="3" a="1"/>
  <c r="L17" i="3" a="1"/>
  <c r="K13" i="3" a="1"/>
  <c r="M12" i="3" a="1"/>
  <c r="K19" i="3" a="1"/>
  <c r="L13" i="3" a="1"/>
  <c r="N14" i="3" a="1"/>
  <c r="L22" i="3" a="1"/>
  <c r="M17" i="3" a="1"/>
  <c r="L11" i="3" a="1"/>
  <c r="M8" i="3" a="1"/>
  <c r="M23" i="3" a="1"/>
  <c r="L12" i="3" a="1"/>
  <c r="L16" i="3" a="1"/>
  <c r="K6" i="3" a="1"/>
  <c r="N19" i="3" a="1"/>
  <c r="K18" i="3" a="1"/>
  <c r="N18" i="3" a="1"/>
  <c r="K22" i="3" a="1"/>
  <c r="N21" i="3" a="1"/>
  <c r="M16" i="3" a="1"/>
  <c r="K9" i="3" a="1"/>
  <c r="L5" i="3" a="1"/>
  <c r="L9" i="3" a="1"/>
  <c r="L8" i="3" a="1"/>
  <c r="L23" i="3" a="1"/>
  <c r="M6" i="3" a="1"/>
  <c r="N23" i="3" a="1"/>
  <c r="N6" i="3" a="1"/>
  <c r="K10" i="3" a="1"/>
  <c r="N17" i="3" a="1"/>
  <c r="L355" i="7"/>
  <c r="B268" i="6"/>
  <c r="B31" i="6"/>
  <c r="B41" i="6"/>
  <c r="L92" i="7"/>
  <c r="B232" i="6"/>
  <c r="L101" i="7"/>
  <c r="B22" i="6"/>
  <c r="L60" i="7"/>
  <c r="B282" i="6"/>
  <c r="B192" i="6"/>
  <c r="L32" i="7"/>
  <c r="L96" i="7"/>
  <c r="B160" i="6"/>
  <c r="L288" i="7"/>
  <c r="L12" i="7"/>
  <c r="L42" i="7"/>
  <c r="B255" i="6"/>
  <c r="B285" i="6"/>
  <c r="B279" i="6"/>
  <c r="L299" i="7"/>
  <c r="B231" i="6"/>
  <c r="B358" i="6"/>
  <c r="L307" i="7"/>
  <c r="L331" i="7"/>
  <c r="L332" i="7"/>
  <c r="B60" i="6"/>
  <c r="L303" i="7"/>
  <c r="B272" i="6"/>
  <c r="B352" i="6"/>
  <c r="B180" i="6"/>
  <c r="B291" i="6"/>
  <c r="L105" i="7"/>
  <c r="L55" i="7"/>
  <c r="L243" i="7"/>
  <c r="L247" i="7"/>
  <c r="B322" i="6"/>
  <c r="L155" i="7"/>
  <c r="B181" i="6"/>
  <c r="L228" i="7"/>
  <c r="L333" i="7"/>
  <c r="B349" i="6"/>
  <c r="B320" i="6"/>
  <c r="B112" i="6"/>
  <c r="B337" i="6"/>
  <c r="B353" i="6"/>
  <c r="L344" i="7"/>
  <c r="B280" i="6"/>
  <c r="L104" i="7"/>
  <c r="L88" i="7"/>
  <c r="B77" i="6"/>
  <c r="L223" i="7"/>
  <c r="B122" i="6"/>
  <c r="L46" i="7"/>
  <c r="L306" i="7"/>
  <c r="B328" i="6"/>
  <c r="L132" i="7"/>
  <c r="L226" i="7"/>
  <c r="B219" i="6"/>
  <c r="L346" i="7"/>
  <c r="L342" i="7"/>
  <c r="L337" i="7"/>
  <c r="L274" i="7"/>
  <c r="L27" i="7"/>
  <c r="B32" i="6"/>
  <c r="L40" i="7"/>
  <c r="B21" i="6"/>
  <c r="L231" i="7"/>
  <c r="B156" i="6"/>
  <c r="B121" i="6"/>
  <c r="B299" i="6"/>
  <c r="L375" i="7"/>
  <c r="L222" i="7"/>
  <c r="B193" i="6"/>
  <c r="B17" i="6"/>
  <c r="L183" i="7"/>
  <c r="L171" i="7"/>
  <c r="B313" i="6"/>
  <c r="B344" i="6"/>
  <c r="L350" i="7"/>
  <c r="L378" i="7"/>
  <c r="L107" i="7"/>
  <c r="B188" i="6"/>
  <c r="B211" i="6"/>
  <c r="B74" i="6"/>
  <c r="L360" i="7"/>
  <c r="L33" i="7"/>
  <c r="L26" i="7"/>
  <c r="L99" i="7"/>
  <c r="L286" i="7"/>
  <c r="B296" i="6"/>
  <c r="L269" i="7"/>
  <c r="B278" i="6"/>
  <c r="B137" i="6"/>
  <c r="B70" i="6"/>
  <c r="L365" i="7"/>
  <c r="L203" i="7"/>
  <c r="B334" i="6"/>
  <c r="B87" i="6"/>
  <c r="L57" i="7"/>
  <c r="B302" i="6"/>
  <c r="B212" i="6"/>
  <c r="B109" i="6"/>
  <c r="B93" i="6"/>
  <c r="B218" i="6"/>
  <c r="B120" i="6"/>
  <c r="L237" i="7"/>
  <c r="L119" i="7"/>
  <c r="L320" i="7"/>
  <c r="L349" i="7"/>
  <c r="L153" i="7"/>
  <c r="B370" i="6"/>
  <c r="L201" i="7"/>
  <c r="L162" i="7"/>
  <c r="L322" i="7"/>
  <c r="L168" i="7"/>
  <c r="B254" i="6"/>
  <c r="L144" i="7"/>
  <c r="B69" i="6"/>
  <c r="B315" i="6"/>
  <c r="B196" i="6"/>
  <c r="L84" i="7"/>
  <c r="B175" i="6"/>
  <c r="B150" i="6"/>
  <c r="L334" i="7"/>
  <c r="B91" i="6"/>
  <c r="B223" i="6"/>
  <c r="L330" i="7"/>
  <c r="B306" i="6"/>
  <c r="L326" i="7"/>
  <c r="B155" i="6"/>
  <c r="B52" i="6"/>
  <c r="L50" i="7"/>
  <c r="B281" i="6"/>
  <c r="L140" i="7"/>
  <c r="B81" i="6"/>
  <c r="L48" i="7"/>
  <c r="L44" i="7"/>
  <c r="L172" i="7"/>
  <c r="L141" i="7"/>
  <c r="B29" i="6"/>
  <c r="L67" i="7"/>
  <c r="L173" i="7"/>
  <c r="L51" i="7"/>
  <c r="B314" i="6"/>
  <c r="B270" i="6"/>
  <c r="B124" i="6"/>
  <c r="B382" i="6"/>
  <c r="B18" i="6"/>
  <c r="B310" i="6"/>
  <c r="L347" i="7"/>
  <c r="L136" i="7"/>
  <c r="L164" i="7"/>
  <c r="L62" i="7"/>
  <c r="L248" i="7"/>
  <c r="L263" i="7"/>
  <c r="B97" i="6"/>
  <c r="L117" i="7"/>
  <c r="B312" i="6"/>
  <c r="L224" i="7"/>
  <c r="B249" i="6"/>
  <c r="B104" i="6"/>
  <c r="B48" i="6"/>
  <c r="L211" i="7"/>
  <c r="L240" i="7"/>
  <c r="B262" i="6"/>
  <c r="L321" i="7"/>
  <c r="L116" i="7"/>
  <c r="B330" i="6"/>
  <c r="L335" i="7"/>
  <c r="B26" i="6"/>
  <c r="B111" i="6"/>
  <c r="L370" i="7"/>
  <c r="L157" i="7"/>
  <c r="B336" i="6"/>
  <c r="B303" i="6"/>
  <c r="L219" i="7"/>
  <c r="B145" i="6"/>
  <c r="L329" i="7"/>
  <c r="B103" i="6"/>
  <c r="B37" i="6"/>
  <c r="B227" i="6"/>
  <c r="L175" i="7"/>
  <c r="L312" i="7"/>
  <c r="B164" i="6"/>
  <c r="L20" i="7"/>
  <c r="B387" i="6"/>
  <c r="L192" i="7"/>
  <c r="L276" i="7"/>
  <c r="L118" i="7"/>
  <c r="B106" i="6"/>
  <c r="B265" i="6"/>
  <c r="B198" i="6"/>
  <c r="L245" i="7"/>
  <c r="L75" i="7"/>
  <c r="B289" i="6"/>
  <c r="L319" i="7"/>
  <c r="B214" i="6"/>
  <c r="L137" i="7"/>
  <c r="B321" i="6"/>
  <c r="L324" i="7"/>
  <c r="L123" i="7"/>
  <c r="B283" i="6"/>
  <c r="B287" i="6"/>
  <c r="B304" i="6"/>
  <c r="L285" i="7"/>
  <c r="L259" i="7"/>
  <c r="L98" i="7"/>
  <c r="L363" i="7"/>
  <c r="B354" i="6"/>
  <c r="L52" i="7"/>
  <c r="B297" i="6"/>
  <c r="L209" i="7"/>
  <c r="L255" i="7"/>
  <c r="B98" i="6"/>
  <c r="B108" i="6"/>
  <c r="L43" i="7"/>
  <c r="L14" i="7"/>
  <c r="B199" i="6"/>
  <c r="B259" i="6"/>
  <c r="B125" i="6"/>
  <c r="B311" i="6"/>
  <c r="B371" i="6"/>
  <c r="L310" i="7"/>
  <c r="B224" i="6"/>
  <c r="L13" i="7"/>
  <c r="L385" i="7"/>
  <c r="L343" i="7"/>
  <c r="L73" i="7"/>
  <c r="B256" i="6"/>
  <c r="L298" i="7"/>
  <c r="L77" i="7"/>
  <c r="L383" i="7"/>
  <c r="L89" i="7"/>
  <c r="B95" i="6"/>
  <c r="L202" i="7"/>
  <c r="B105" i="6"/>
  <c r="L258" i="7"/>
  <c r="B116" i="6"/>
  <c r="L90" i="7"/>
  <c r="L187" i="7"/>
  <c r="B144" i="6"/>
  <c r="B347" i="6"/>
  <c r="L61" i="7"/>
  <c r="L340" i="7"/>
  <c r="L147" i="7"/>
  <c r="L315" i="7"/>
  <c r="L244" i="7"/>
  <c r="L17" i="7"/>
  <c r="L191" i="7"/>
  <c r="B34" i="6"/>
  <c r="B339" i="6"/>
  <c r="B207" i="6"/>
  <c r="B267" i="6"/>
  <c r="L49" i="7"/>
  <c r="B66" i="6"/>
  <c r="L279" i="7"/>
  <c r="L161" i="7"/>
  <c r="B178" i="6"/>
  <c r="L83" i="7"/>
  <c r="L296" i="7"/>
  <c r="L309" i="7"/>
  <c r="B233" i="6"/>
  <c r="B73" i="6"/>
  <c r="B16" i="6"/>
  <c r="L158" i="7"/>
  <c r="L371" i="7"/>
  <c r="L366" i="7"/>
  <c r="L212" i="7"/>
  <c r="L374" i="7"/>
  <c r="L53" i="7"/>
  <c r="B65" i="6"/>
  <c r="B351" i="6"/>
  <c r="L94" i="7"/>
  <c r="L384" i="7"/>
  <c r="L112" i="7"/>
  <c r="B42" i="6"/>
  <c r="B170" i="6"/>
  <c r="B363" i="6"/>
  <c r="B132" i="6"/>
  <c r="B260" i="6"/>
  <c r="B45" i="6"/>
  <c r="B114" i="6"/>
  <c r="B242" i="6"/>
  <c r="L54" i="7"/>
  <c r="B204" i="6"/>
  <c r="B332" i="6"/>
  <c r="B117" i="6"/>
  <c r="L184" i="7"/>
  <c r="B30" i="6"/>
  <c r="L97" i="7"/>
  <c r="B247" i="6"/>
  <c r="B375" i="6"/>
  <c r="L352" i="7"/>
  <c r="B58" i="6"/>
  <c r="B186" i="6"/>
  <c r="B379" i="6"/>
  <c r="B148" i="6"/>
  <c r="B276" i="6"/>
  <c r="B61" i="6"/>
  <c r="L128" i="7"/>
  <c r="L256" i="7"/>
  <c r="L41" i="7"/>
  <c r="B191" i="6"/>
  <c r="B319" i="6"/>
  <c r="L292" i="7"/>
  <c r="B128" i="6"/>
  <c r="B130" i="6"/>
  <c r="B323" i="6"/>
  <c r="B92" i="6"/>
  <c r="B220" i="6"/>
  <c r="L287" i="7"/>
  <c r="L72" i="7"/>
  <c r="L200" i="7"/>
  <c r="B366" i="6"/>
  <c r="B135" i="6"/>
  <c r="B263" i="6"/>
  <c r="L180" i="7"/>
  <c r="L361" i="7"/>
  <c r="B362" i="6"/>
  <c r="L267" i="7"/>
  <c r="B10" i="6"/>
  <c r="B138" i="6"/>
  <c r="B331" i="6"/>
  <c r="B100" i="6"/>
  <c r="B228" i="6"/>
  <c r="B13" i="6"/>
  <c r="L80" i="7"/>
  <c r="L208" i="7"/>
  <c r="B374" i="6"/>
  <c r="B143" i="6"/>
  <c r="B271" i="6"/>
  <c r="L196" i="7"/>
  <c r="L369" i="7"/>
  <c r="B385" i="6"/>
  <c r="L283" i="7"/>
  <c r="B169" i="6"/>
  <c r="B82" i="6"/>
  <c r="B275" i="6"/>
  <c r="B44" i="6"/>
  <c r="B172" i="6"/>
  <c r="L239" i="7"/>
  <c r="L24" i="7"/>
  <c r="L152" i="7"/>
  <c r="B318" i="6"/>
  <c r="Y37" i="6"/>
  <c r="Y35" i="6"/>
  <c r="K354" i="13"/>
  <c r="L354" i="13" s="1"/>
  <c r="K333" i="13"/>
  <c r="L333" i="13" s="1"/>
  <c r="Y36" i="6"/>
  <c r="K130" i="13"/>
  <c r="L130" i="13" s="1"/>
  <c r="K273" i="13"/>
  <c r="L273" i="13" s="1"/>
  <c r="K200" i="13"/>
  <c r="K580" i="13" s="1"/>
  <c r="K141" i="13"/>
  <c r="K521" i="13" s="1"/>
  <c r="K66" i="13"/>
  <c r="L66" i="13" s="1"/>
  <c r="K17" i="3"/>
  <c r="K168" i="13"/>
  <c r="K548" i="13" s="1"/>
  <c r="K95" i="13"/>
  <c r="L95" i="13" s="1"/>
  <c r="K202" i="13"/>
  <c r="K582" i="13" s="1"/>
  <c r="B154" i="6"/>
  <c r="B386" i="6"/>
  <c r="L338" i="7"/>
  <c r="B273" i="6"/>
  <c r="L93" i="7"/>
  <c r="L311" i="7"/>
  <c r="L266" i="7"/>
  <c r="L291" i="7"/>
  <c r="L186" i="7"/>
  <c r="B72" i="6"/>
  <c r="L382" i="7"/>
  <c r="L260" i="7"/>
  <c r="L341" i="7"/>
  <c r="L367" i="7"/>
  <c r="L36" i="7"/>
  <c r="L236" i="7"/>
  <c r="B64" i="6"/>
  <c r="L9" i="7"/>
  <c r="B343" i="6"/>
  <c r="L30" i="7"/>
  <c r="B234" i="6"/>
  <c r="L110" i="7"/>
  <c r="B324" i="6"/>
  <c r="B173" i="6"/>
  <c r="B51" i="6"/>
  <c r="L182" i="7"/>
  <c r="L15" i="7"/>
  <c r="B245" i="6"/>
  <c r="B94" i="6"/>
  <c r="L225" i="7"/>
  <c r="L58" i="7"/>
  <c r="B338" i="6"/>
  <c r="B250" i="6"/>
  <c r="L126" i="7"/>
  <c r="B340" i="6"/>
  <c r="B189" i="6"/>
  <c r="B38" i="6"/>
  <c r="L169" i="7"/>
  <c r="B383" i="6"/>
  <c r="B153" i="6"/>
  <c r="B194" i="6"/>
  <c r="L70" i="7"/>
  <c r="B284" i="6"/>
  <c r="B133" i="6"/>
  <c r="L264" i="7"/>
  <c r="L113" i="7"/>
  <c r="B327" i="6"/>
  <c r="L368" i="7"/>
  <c r="L154" i="7"/>
  <c r="B136" i="6"/>
  <c r="B202" i="6"/>
  <c r="L78" i="7"/>
  <c r="B292" i="6"/>
  <c r="B141" i="6"/>
  <c r="L272" i="7"/>
  <c r="L121" i="7"/>
  <c r="B335" i="6"/>
  <c r="L376" i="7"/>
  <c r="L170" i="7"/>
  <c r="B168" i="6"/>
  <c r="B146" i="6"/>
  <c r="L22" i="7"/>
  <c r="B236" i="6"/>
  <c r="B85" i="6"/>
  <c r="L216" i="7"/>
  <c r="L65" i="7"/>
  <c r="B162" i="6"/>
  <c r="L38" i="7"/>
  <c r="B252" i="6"/>
  <c r="B101" i="6"/>
  <c r="L232" i="7"/>
  <c r="L81" i="7"/>
  <c r="B295" i="6"/>
  <c r="L336" i="7"/>
  <c r="L68" i="7"/>
  <c r="L379" i="7"/>
  <c r="L358" i="7"/>
  <c r="B372" i="6"/>
  <c r="L227" i="7"/>
  <c r="B177" i="6"/>
  <c r="L235" i="7"/>
  <c r="B290" i="6"/>
  <c r="L213" i="7"/>
  <c r="B241" i="6"/>
  <c r="L108" i="7"/>
  <c r="B225" i="6"/>
  <c r="L100" i="7"/>
  <c r="B47" i="6"/>
  <c r="L35" i="7"/>
  <c r="L301" i="7"/>
  <c r="B240" i="6"/>
  <c r="L11" i="7"/>
  <c r="L197" i="7"/>
  <c r="B134" i="6"/>
  <c r="B159" i="6"/>
  <c r="B43" i="6"/>
  <c r="L174" i="7"/>
  <c r="B9" i="6"/>
  <c r="B237" i="6"/>
  <c r="B115" i="6"/>
  <c r="L246" i="7"/>
  <c r="L79" i="7"/>
  <c r="B309" i="6"/>
  <c r="B158" i="6"/>
  <c r="L289" i="7"/>
  <c r="L122" i="7"/>
  <c r="L131" i="7"/>
  <c r="B59" i="6"/>
  <c r="L190" i="7"/>
  <c r="L23" i="7"/>
  <c r="B253" i="6"/>
  <c r="B102" i="6"/>
  <c r="L233" i="7"/>
  <c r="L66" i="7"/>
  <c r="B361" i="6"/>
  <c r="B258" i="6"/>
  <c r="L134" i="7"/>
  <c r="B348" i="6"/>
  <c r="B197" i="6"/>
  <c r="B46" i="6"/>
  <c r="L177" i="7"/>
  <c r="L10" i="7"/>
  <c r="B185" i="6"/>
  <c r="L282" i="7"/>
  <c r="B346" i="6"/>
  <c r="B11" i="6"/>
  <c r="L142" i="7"/>
  <c r="B356" i="6"/>
  <c r="B205" i="6"/>
  <c r="B54" i="6"/>
  <c r="L185" i="7"/>
  <c r="L18" i="7"/>
  <c r="B217" i="6"/>
  <c r="L295" i="7"/>
  <c r="B369" i="6"/>
  <c r="B210" i="6"/>
  <c r="L86" i="7"/>
  <c r="B300" i="6"/>
  <c r="B149" i="6"/>
  <c r="L280" i="7"/>
  <c r="L129" i="7"/>
  <c r="B226" i="6"/>
  <c r="L102" i="7"/>
  <c r="B316" i="6"/>
  <c r="B165" i="6"/>
  <c r="B14" i="6"/>
  <c r="L145" i="7"/>
  <c r="B359" i="6"/>
  <c r="B57" i="6"/>
  <c r="L218" i="7"/>
  <c r="B264" i="6"/>
  <c r="L290" i="7"/>
  <c r="B201" i="6"/>
  <c r="L250" i="7"/>
  <c r="B151" i="6"/>
  <c r="B90" i="6"/>
  <c r="L189" i="7"/>
  <c r="L380" i="7"/>
  <c r="L210" i="7"/>
  <c r="L327" i="7"/>
  <c r="L314" i="7"/>
  <c r="L300" i="7"/>
  <c r="L34" i="7"/>
  <c r="L242" i="7"/>
  <c r="B367" i="6"/>
  <c r="L195" i="7"/>
  <c r="L45" i="7"/>
  <c r="L373" i="7"/>
  <c r="B27" i="6"/>
  <c r="L252" i="7"/>
  <c r="L179" i="7"/>
  <c r="L381" i="7"/>
  <c r="B40" i="6"/>
  <c r="B25" i="6"/>
  <c r="L160" i="7"/>
  <c r="L217" i="7"/>
  <c r="B107" i="6"/>
  <c r="L238" i="7"/>
  <c r="L71" i="7"/>
  <c r="B301" i="6"/>
  <c r="B179" i="6"/>
  <c r="B12" i="6"/>
  <c r="L143" i="7"/>
  <c r="B373" i="6"/>
  <c r="B222" i="6"/>
  <c r="B55" i="6"/>
  <c r="B152" i="6"/>
  <c r="L261" i="7"/>
  <c r="B123" i="6"/>
  <c r="L254" i="7"/>
  <c r="L87" i="7"/>
  <c r="B317" i="6"/>
  <c r="B166" i="6"/>
  <c r="L297" i="7"/>
  <c r="L130" i="7"/>
  <c r="L149" i="7"/>
  <c r="B67" i="6"/>
  <c r="L198" i="7"/>
  <c r="L31" i="7"/>
  <c r="B261" i="6"/>
  <c r="B110" i="6"/>
  <c r="L241" i="7"/>
  <c r="L74" i="7"/>
  <c r="B384" i="6"/>
  <c r="L354" i="7"/>
  <c r="L139" i="7"/>
  <c r="B75" i="6"/>
  <c r="L206" i="7"/>
  <c r="L39" i="7"/>
  <c r="B269" i="6"/>
  <c r="B118" i="6"/>
  <c r="L249" i="7"/>
  <c r="L82" i="7"/>
  <c r="L21" i="7"/>
  <c r="L362" i="7"/>
  <c r="L156" i="7"/>
  <c r="B19" i="6"/>
  <c r="L150" i="7"/>
  <c r="B364" i="6"/>
  <c r="B213" i="6"/>
  <c r="B62" i="6"/>
  <c r="L193" i="7"/>
  <c r="B35" i="6"/>
  <c r="L166" i="7"/>
  <c r="B380" i="6"/>
  <c r="B229" i="6"/>
  <c r="B78" i="6"/>
  <c r="L109" i="7"/>
  <c r="L37" i="7"/>
  <c r="B274" i="6"/>
  <c r="B200" i="6"/>
  <c r="B377" i="6"/>
  <c r="L313" i="7"/>
  <c r="B266" i="6"/>
  <c r="L176" i="7"/>
  <c r="B208" i="6"/>
  <c r="B221" i="6"/>
  <c r="B49" i="6"/>
  <c r="B89" i="6"/>
  <c r="L76" i="7"/>
  <c r="L323" i="7"/>
  <c r="L19" i="7"/>
  <c r="L317" i="7"/>
  <c r="L251" i="7"/>
  <c r="L125" i="7"/>
  <c r="B157" i="6"/>
  <c r="B342" i="6"/>
  <c r="B171" i="6"/>
  <c r="L302" i="7"/>
  <c r="L135" i="7"/>
  <c r="B365" i="6"/>
  <c r="B243" i="6"/>
  <c r="B76" i="6"/>
  <c r="L207" i="7"/>
  <c r="L56" i="7"/>
  <c r="B286" i="6"/>
  <c r="B119" i="6"/>
  <c r="B360" i="6"/>
  <c r="L345" i="7"/>
  <c r="B187" i="6"/>
  <c r="B20" i="6"/>
  <c r="L151" i="7"/>
  <c r="B381" i="6"/>
  <c r="B230" i="6"/>
  <c r="B63" i="6"/>
  <c r="B184" i="6"/>
  <c r="L277" i="7"/>
  <c r="B131" i="6"/>
  <c r="L262" i="7"/>
  <c r="L95" i="7"/>
  <c r="B325" i="6"/>
  <c r="B174" i="6"/>
  <c r="L305" i="7"/>
  <c r="L138" i="7"/>
  <c r="L165" i="7"/>
  <c r="B129" i="6"/>
  <c r="L268" i="7"/>
  <c r="B139" i="6"/>
  <c r="L270" i="7"/>
  <c r="L103" i="7"/>
  <c r="B333" i="6"/>
  <c r="B182" i="6"/>
  <c r="B15" i="6"/>
  <c r="L146" i="7"/>
  <c r="L181" i="7"/>
  <c r="B161" i="6"/>
  <c r="L284" i="7"/>
  <c r="B83" i="6"/>
  <c r="L214" i="7"/>
  <c r="L47" i="7"/>
  <c r="B277" i="6"/>
  <c r="B126" i="6"/>
  <c r="L257" i="7"/>
  <c r="B99" i="6"/>
  <c r="L230" i="7"/>
  <c r="L63" i="7"/>
  <c r="B293" i="6"/>
  <c r="B142" i="6"/>
  <c r="L273" i="7"/>
  <c r="L106" i="7"/>
  <c r="L85" i="7"/>
  <c r="L7" i="7"/>
  <c r="L204" i="7"/>
  <c r="L351" i="7"/>
  <c r="B376" i="6"/>
  <c r="L188" i="7"/>
  <c r="L377" i="7"/>
  <c r="B326" i="6"/>
  <c r="L124" i="7"/>
  <c r="L357" i="7"/>
  <c r="L339" i="7"/>
  <c r="L328" i="7"/>
  <c r="B329" i="6"/>
  <c r="B239" i="6"/>
  <c r="L318" i="7"/>
  <c r="B56" i="6"/>
  <c r="L253" i="7"/>
  <c r="L221" i="7"/>
  <c r="L178" i="7"/>
  <c r="B215" i="6"/>
  <c r="L308" i="7"/>
  <c r="L359" i="7"/>
  <c r="B33" i="6"/>
  <c r="B209" i="6"/>
  <c r="L205" i="7"/>
  <c r="L28" i="7"/>
  <c r="B24" i="6"/>
  <c r="B308" i="6"/>
  <c r="B86" i="6"/>
  <c r="B235" i="6"/>
  <c r="B68" i="6"/>
  <c r="L199" i="7"/>
  <c r="B50" i="6"/>
  <c r="B307" i="6"/>
  <c r="B140" i="6"/>
  <c r="L271" i="7"/>
  <c r="L120" i="7"/>
  <c r="B350" i="6"/>
  <c r="B183" i="6"/>
  <c r="L148" i="7"/>
  <c r="B96" i="6"/>
  <c r="B251" i="6"/>
  <c r="B84" i="6"/>
  <c r="L215" i="7"/>
  <c r="L64" i="7"/>
  <c r="B294" i="6"/>
  <c r="B127" i="6"/>
  <c r="B378" i="6"/>
  <c r="L353" i="7"/>
  <c r="B195" i="6"/>
  <c r="B28" i="6"/>
  <c r="L159" i="7"/>
  <c r="L8" i="7"/>
  <c r="B238" i="6"/>
  <c r="B71" i="6"/>
  <c r="B216" i="6"/>
  <c r="L293" i="7"/>
  <c r="B345" i="6"/>
  <c r="L348" i="7"/>
  <c r="B203" i="6"/>
  <c r="B36" i="6"/>
  <c r="L167" i="7"/>
  <c r="L16" i="7"/>
  <c r="B246" i="6"/>
  <c r="B79" i="6"/>
  <c r="B248" i="6"/>
  <c r="L304" i="7"/>
  <c r="B368" i="6"/>
  <c r="L356" i="7"/>
  <c r="B147" i="6"/>
  <c r="L278" i="7"/>
  <c r="L111" i="7"/>
  <c r="B341" i="6"/>
  <c r="B190" i="6"/>
  <c r="B23" i="6"/>
  <c r="B163" i="6"/>
  <c r="L294" i="7"/>
  <c r="L127" i="7"/>
  <c r="B357" i="6"/>
  <c r="B206" i="6"/>
  <c r="B39" i="6"/>
  <c r="B88" i="6"/>
  <c r="L229" i="7"/>
  <c r="B257" i="6"/>
  <c r="L316" i="7"/>
  <c r="L275" i="7"/>
  <c r="B176" i="6"/>
  <c r="B305" i="6"/>
  <c r="B80" i="6"/>
  <c r="L325" i="7"/>
  <c r="L220" i="7"/>
  <c r="L25" i="7"/>
  <c r="B288" i="6"/>
  <c r="L115" i="7"/>
  <c r="L69" i="7"/>
  <c r="L364" i="7"/>
  <c r="L163" i="7"/>
  <c r="B298" i="6"/>
  <c r="L59" i="7"/>
  <c r="L281" i="7"/>
  <c r="L194" i="7"/>
  <c r="L372" i="7"/>
  <c r="L91" i="7"/>
  <c r="L265" i="7"/>
  <c r="L114" i="7"/>
  <c r="B244" i="6"/>
  <c r="K176" i="13"/>
  <c r="N176" i="13" s="1"/>
  <c r="K203" i="13"/>
  <c r="K583" i="13" s="1"/>
  <c r="K232" i="13"/>
  <c r="L232" i="13" s="1"/>
  <c r="K248" i="13"/>
  <c r="K628" i="13" s="1"/>
  <c r="K243" i="13"/>
  <c r="N243" i="13" s="1"/>
  <c r="K358" i="13"/>
  <c r="K738" i="13" s="1"/>
  <c r="K280" i="13"/>
  <c r="L280" i="13" s="1"/>
  <c r="K306" i="13"/>
  <c r="K686" i="13" s="1"/>
  <c r="K312" i="13"/>
  <c r="K692" i="13" s="1"/>
  <c r="K315" i="13"/>
  <c r="N315" i="13" s="1"/>
  <c r="K110" i="13"/>
  <c r="K490" i="13" s="1"/>
  <c r="K18" i="13"/>
  <c r="N18" i="13" s="1"/>
  <c r="K293" i="13"/>
  <c r="L293" i="13" s="1"/>
  <c r="K351" i="13"/>
  <c r="N351" i="13" s="1"/>
  <c r="K355" i="13"/>
  <c r="K735" i="13" s="1"/>
  <c r="O351" i="13"/>
  <c r="O355" i="13"/>
  <c r="K337" i="13"/>
  <c r="L337" i="13" s="1"/>
  <c r="K16" i="13"/>
  <c r="K396" i="13" s="1"/>
  <c r="K8" i="13"/>
  <c r="N8" i="13" s="1"/>
  <c r="K380" i="13"/>
  <c r="N380" i="13" s="1"/>
  <c r="K40" i="13"/>
  <c r="N40" i="13" s="1"/>
  <c r="K373" i="13"/>
  <c r="L373" i="13" s="1"/>
  <c r="K134" i="13"/>
  <c r="K514" i="13" s="1"/>
  <c r="K367" i="13"/>
  <c r="K747" i="13" s="1"/>
  <c r="K369" i="13"/>
  <c r="L369" i="13" s="1"/>
  <c r="K94" i="13"/>
  <c r="N94" i="13" s="1"/>
  <c r="K235" i="13"/>
  <c r="N235" i="13" s="1"/>
  <c r="K102" i="13"/>
  <c r="N102" i="13" s="1"/>
  <c r="K27" i="13"/>
  <c r="L27" i="13" s="1"/>
  <c r="K53" i="13"/>
  <c r="L53" i="13" s="1"/>
  <c r="K323" i="13"/>
  <c r="N323" i="13" s="1"/>
  <c r="K72" i="13"/>
  <c r="L72" i="13" s="1"/>
  <c r="K199" i="13"/>
  <c r="L199" i="13" s="1"/>
  <c r="K277" i="13"/>
  <c r="N277" i="13" s="1"/>
  <c r="K356" i="13"/>
  <c r="N356" i="13" s="1"/>
  <c r="K223" i="13"/>
  <c r="L223" i="13" s="1"/>
  <c r="K210" i="13"/>
  <c r="L210" i="13" s="1"/>
  <c r="K43" i="13"/>
  <c r="L43" i="13" s="1"/>
  <c r="K376" i="13"/>
  <c r="N376" i="13" s="1"/>
  <c r="K49" i="13"/>
  <c r="N49" i="13" s="1"/>
  <c r="O49" i="13"/>
  <c r="G4" i="3"/>
  <c r="K305" i="13"/>
  <c r="K685" i="13" s="1"/>
  <c r="K139" i="13"/>
  <c r="N139" i="13" s="1"/>
  <c r="K325" i="13"/>
  <c r="K705" i="13" s="1"/>
  <c r="K326" i="13"/>
  <c r="L326" i="13" s="1"/>
  <c r="K375" i="13"/>
  <c r="K755" i="13" s="1"/>
  <c r="K276" i="13"/>
  <c r="L276" i="13" s="1"/>
  <c r="K340" i="13"/>
  <c r="K720" i="13" s="1"/>
  <c r="K211" i="13"/>
  <c r="N211" i="13" s="1"/>
  <c r="K192" i="13"/>
  <c r="N192" i="13" s="1"/>
  <c r="K193" i="13"/>
  <c r="K573" i="13" s="1"/>
  <c r="K264" i="13"/>
  <c r="N264" i="13" s="1"/>
  <c r="K12" i="13"/>
  <c r="N12" i="13" s="1"/>
  <c r="K350" i="13"/>
  <c r="N350" i="13" s="1"/>
  <c r="K310" i="13"/>
  <c r="K690" i="13" s="1"/>
  <c r="K383" i="13"/>
  <c r="K763" i="13" s="1"/>
  <c r="K352" i="13"/>
  <c r="K732" i="13" s="1"/>
  <c r="H4" i="3"/>
  <c r="K346" i="13"/>
  <c r="K726" i="13" s="1"/>
  <c r="O346" i="13"/>
  <c r="K240" i="13"/>
  <c r="K620" i="13" s="1"/>
  <c r="K268" i="13"/>
  <c r="L268" i="13" s="1"/>
  <c r="K70" i="13"/>
  <c r="L70" i="13" s="1"/>
  <c r="O139" i="13"/>
  <c r="O305" i="13"/>
  <c r="K249" i="13"/>
  <c r="L249" i="13" s="1"/>
  <c r="O325" i="13"/>
  <c r="O376" i="13"/>
  <c r="K50" i="13"/>
  <c r="K430" i="13" s="1"/>
  <c r="K114" i="13"/>
  <c r="K494" i="13" s="1"/>
  <c r="K224" i="13"/>
  <c r="N224" i="13" s="1"/>
  <c r="K336" i="13"/>
  <c r="K716" i="13" s="1"/>
  <c r="K121" i="13"/>
  <c r="K501" i="13" s="1"/>
  <c r="K204" i="13"/>
  <c r="L204" i="13" s="1"/>
  <c r="K322" i="13"/>
  <c r="N322" i="13" s="1"/>
  <c r="O280" i="13"/>
  <c r="K56" i="13"/>
  <c r="N56" i="13" s="1"/>
  <c r="K372" i="13"/>
  <c r="K752" i="13" s="1"/>
  <c r="K324" i="13"/>
  <c r="N324" i="13" s="1"/>
  <c r="K319" i="13"/>
  <c r="N319" i="13" s="1"/>
  <c r="K207" i="13"/>
  <c r="N207" i="13" s="1"/>
  <c r="K78" i="13"/>
  <c r="N78" i="13" s="1"/>
  <c r="K29" i="13"/>
  <c r="K198" i="13"/>
  <c r="L198" i="13" s="1"/>
  <c r="K335" i="13"/>
  <c r="N335" i="13" s="1"/>
  <c r="K353" i="13"/>
  <c r="N353" i="13" s="1"/>
  <c r="K11" i="13"/>
  <c r="N11" i="13" s="1"/>
  <c r="K366" i="13"/>
  <c r="K746" i="13" s="1"/>
  <c r="K25" i="13"/>
  <c r="N25" i="13" s="1"/>
  <c r="K44" i="13"/>
  <c r="N44" i="13" s="1"/>
  <c r="O335" i="13"/>
  <c r="K256" i="13"/>
  <c r="K636" i="13" s="1"/>
  <c r="K320" i="13"/>
  <c r="L320" i="13" s="1"/>
  <c r="K318" i="13"/>
  <c r="K698" i="13" s="1"/>
  <c r="K361" i="13"/>
  <c r="K741" i="13" s="1"/>
  <c r="K286" i="13"/>
  <c r="L286" i="13" s="1"/>
  <c r="K155" i="13"/>
  <c r="N155" i="13" s="1"/>
  <c r="K98" i="13"/>
  <c r="K478" i="13" s="1"/>
  <c r="K332" i="13"/>
  <c r="N332" i="13" s="1"/>
  <c r="K91" i="13"/>
  <c r="N91" i="13" s="1"/>
  <c r="K363" i="13"/>
  <c r="L363" i="13" s="1"/>
  <c r="K381" i="13"/>
  <c r="L381" i="13" s="1"/>
  <c r="K345" i="13"/>
  <c r="L345" i="13" s="1"/>
  <c r="K212" i="13"/>
  <c r="K247" i="13"/>
  <c r="K627" i="13" s="1"/>
  <c r="K47" i="13"/>
  <c r="N47" i="13" s="1"/>
  <c r="K144" i="13"/>
  <c r="N144" i="13" s="1"/>
  <c r="K35" i="13"/>
  <c r="K415" i="13" s="1"/>
  <c r="K111" i="13"/>
  <c r="K491" i="13" s="1"/>
  <c r="K85" i="13"/>
  <c r="K465" i="13" s="1"/>
  <c r="K296" i="13"/>
  <c r="K676" i="13" s="1"/>
  <c r="K160" i="13"/>
  <c r="L160" i="13" s="1"/>
  <c r="K24" i="13"/>
  <c r="K404" i="13" s="1"/>
  <c r="K19" i="13"/>
  <c r="K399" i="13" s="1"/>
  <c r="K17" i="13"/>
  <c r="N17" i="13" s="1"/>
  <c r="K259" i="13"/>
  <c r="K291" i="13"/>
  <c r="L291" i="13" s="1"/>
  <c r="K174" i="13"/>
  <c r="L174" i="13" s="1"/>
  <c r="K26" i="13"/>
  <c r="L26" i="13" s="1"/>
  <c r="K255" i="13"/>
  <c r="N255" i="13" s="1"/>
  <c r="K157" i="13"/>
  <c r="L157" i="13" s="1"/>
  <c r="K290" i="13"/>
  <c r="K670" i="13" s="1"/>
  <c r="K300" i="13"/>
  <c r="K680" i="13" s="1"/>
  <c r="K216" i="13"/>
  <c r="L216" i="13" s="1"/>
  <c r="K172" i="13"/>
  <c r="K219" i="13"/>
  <c r="L219" i="13" s="1"/>
  <c r="K334" i="13"/>
  <c r="L334" i="13" s="1"/>
  <c r="K89" i="13"/>
  <c r="L89" i="13" s="1"/>
  <c r="K69" i="13"/>
  <c r="K449" i="13" s="1"/>
  <c r="K4" i="13"/>
  <c r="N4" i="13" s="1"/>
  <c r="K344" i="13"/>
  <c r="L344" i="13" s="1"/>
  <c r="K75" i="13"/>
  <c r="K455" i="13" s="1"/>
  <c r="K382" i="13"/>
  <c r="K762" i="13" s="1"/>
  <c r="K362" i="13"/>
  <c r="L362" i="13" s="1"/>
  <c r="K283" i="13"/>
  <c r="K663" i="13" s="1"/>
  <c r="K161" i="13"/>
  <c r="N161" i="13" s="1"/>
  <c r="K236" i="13"/>
  <c r="K15" i="13"/>
  <c r="K395" i="13" s="1"/>
  <c r="K14" i="13"/>
  <c r="O358" i="13"/>
  <c r="K267" i="13"/>
  <c r="K647" i="13" s="1"/>
  <c r="K71" i="13"/>
  <c r="L71" i="13" s="1"/>
  <c r="K81" i="13"/>
  <c r="L81" i="13" s="1"/>
  <c r="K65" i="13"/>
  <c r="N65" i="13" s="1"/>
  <c r="K145" i="13"/>
  <c r="K525" i="13" s="1"/>
  <c r="K37" i="13"/>
  <c r="L37" i="13" s="1"/>
  <c r="K205" i="13"/>
  <c r="K585" i="13" s="1"/>
  <c r="K188" i="13"/>
  <c r="K349" i="13"/>
  <c r="N349" i="13" s="1"/>
  <c r="K309" i="13"/>
  <c r="K244" i="13"/>
  <c r="K624" i="13" s="1"/>
  <c r="K371" i="13"/>
  <c r="L371" i="13" s="1"/>
  <c r="K347" i="13"/>
  <c r="N347" i="13" s="1"/>
  <c r="K313" i="13"/>
  <c r="K693" i="13" s="1"/>
  <c r="O371" i="13"/>
  <c r="K10" i="13"/>
  <c r="N10" i="13" s="1"/>
  <c r="K316" i="13"/>
  <c r="K696" i="13" s="1"/>
  <c r="O349" i="13"/>
  <c r="K208" i="13"/>
  <c r="L208" i="13" s="1"/>
  <c r="K292" i="13"/>
  <c r="K672" i="13" s="1"/>
  <c r="O347" i="13"/>
  <c r="K364" i="13"/>
  <c r="K744" i="13" s="1"/>
  <c r="K231" i="13"/>
  <c r="K611" i="13" s="1"/>
  <c r="K357" i="13"/>
  <c r="K737" i="13" s="1"/>
  <c r="K215" i="13"/>
  <c r="K595" i="13" s="1"/>
  <c r="K365" i="13"/>
  <c r="K745" i="13" s="1"/>
  <c r="K329" i="13"/>
  <c r="N329" i="13" s="1"/>
  <c r="K30" i="13"/>
  <c r="K410" i="13" s="1"/>
  <c r="K62" i="13"/>
  <c r="L62" i="13" s="1"/>
  <c r="K379" i="13"/>
  <c r="L379" i="13" s="1"/>
  <c r="K368" i="13"/>
  <c r="K748" i="13" s="1"/>
  <c r="K269" i="13"/>
  <c r="N269" i="13" s="1"/>
  <c r="K378" i="13"/>
  <c r="N378" i="13" s="1"/>
  <c r="K341" i="13"/>
  <c r="L341" i="13" s="1"/>
  <c r="K97" i="13"/>
  <c r="K477" i="13" s="1"/>
  <c r="K59" i="13"/>
  <c r="K439" i="13" s="1"/>
  <c r="K149" i="13"/>
  <c r="K529" i="13" s="1"/>
  <c r="K55" i="13"/>
  <c r="N55" i="13" s="1"/>
  <c r="K331" i="13"/>
  <c r="N331" i="13" s="1"/>
  <c r="K54" i="13"/>
  <c r="K434" i="13" s="1"/>
  <c r="K194" i="13"/>
  <c r="N194" i="13" s="1"/>
  <c r="K302" i="13"/>
  <c r="K682" i="13" s="1"/>
  <c r="K153" i="13"/>
  <c r="K533" i="13" s="1"/>
  <c r="K82" i="13"/>
  <c r="K462" i="13" s="1"/>
  <c r="K265" i="13"/>
  <c r="K360" i="13"/>
  <c r="L360" i="13" s="1"/>
  <c r="K151" i="13"/>
  <c r="K531" i="13" s="1"/>
  <c r="K142" i="13"/>
  <c r="N142" i="13" s="1"/>
  <c r="K36" i="13"/>
  <c r="L36" i="13" s="1"/>
  <c r="K177" i="13"/>
  <c r="L177" i="13" s="1"/>
  <c r="K170" i="13"/>
  <c r="K550" i="13" s="1"/>
  <c r="K262" i="13"/>
  <c r="N262" i="13" s="1"/>
  <c r="O332" i="13"/>
  <c r="K206" i="13"/>
  <c r="N206" i="13" s="1"/>
  <c r="K86" i="13"/>
  <c r="N86" i="13" s="1"/>
  <c r="K42" i="13"/>
  <c r="K422" i="13" s="1"/>
  <c r="K138" i="13"/>
  <c r="N138" i="13" s="1"/>
  <c r="K152" i="13"/>
  <c r="K532" i="13" s="1"/>
  <c r="K281" i="13"/>
  <c r="L281" i="13" s="1"/>
  <c r="K234" i="13"/>
  <c r="K614" i="13" s="1"/>
  <c r="K275" i="13"/>
  <c r="L275" i="13" s="1"/>
  <c r="K107" i="13"/>
  <c r="K487" i="13" s="1"/>
  <c r="K167" i="13"/>
  <c r="K547" i="13" s="1"/>
  <c r="K201" i="13"/>
  <c r="K339" i="13"/>
  <c r="L339" i="13" s="1"/>
  <c r="K220" i="13"/>
  <c r="K348" i="13"/>
  <c r="N348" i="13" s="1"/>
  <c r="K57" i="13"/>
  <c r="K437" i="13" s="1"/>
  <c r="K330" i="13"/>
  <c r="N330" i="13" s="1"/>
  <c r="K88" i="13"/>
  <c r="N88" i="13" s="1"/>
  <c r="K342" i="13"/>
  <c r="K722" i="13" s="1"/>
  <c r="K104" i="13"/>
  <c r="K484" i="13" s="1"/>
  <c r="K338" i="13"/>
  <c r="N338" i="13" s="1"/>
  <c r="K64" i="13"/>
  <c r="N64" i="13" s="1"/>
  <c r="K328" i="13"/>
  <c r="L328" i="13" s="1"/>
  <c r="O232" i="13"/>
  <c r="K278" i="13"/>
  <c r="N278" i="13" s="1"/>
  <c r="K126" i="13"/>
  <c r="N126" i="13" s="1"/>
  <c r="K185" i="13"/>
  <c r="L185" i="13" s="1"/>
  <c r="K32" i="13"/>
  <c r="L32" i="13" s="1"/>
  <c r="K377" i="13"/>
  <c r="N377" i="13" s="1"/>
  <c r="K374" i="13"/>
  <c r="L374" i="13" s="1"/>
  <c r="K370" i="13"/>
  <c r="N370" i="13" s="1"/>
  <c r="K120" i="13"/>
  <c r="L120" i="13" s="1"/>
  <c r="K158" i="13"/>
  <c r="L158" i="13" s="1"/>
  <c r="K21" i="13"/>
  <c r="K401" i="13" s="1"/>
  <c r="K251" i="13"/>
  <c r="N251" i="13" s="1"/>
  <c r="K165" i="13"/>
  <c r="N165" i="13" s="1"/>
  <c r="K260" i="13"/>
  <c r="K640" i="13" s="1"/>
  <c r="K285" i="13"/>
  <c r="K665" i="13" s="1"/>
  <c r="K117" i="13"/>
  <c r="N117" i="13" s="1"/>
  <c r="K233" i="13"/>
  <c r="L233" i="13" s="1"/>
  <c r="K263" i="13"/>
  <c r="N263" i="13" s="1"/>
  <c r="K137" i="13"/>
  <c r="L137" i="13" s="1"/>
  <c r="K73" i="13"/>
  <c r="K453" i="13" s="1"/>
  <c r="K225" i="13"/>
  <c r="L225" i="13" s="1"/>
  <c r="K321" i="13"/>
  <c r="N321" i="13" s="1"/>
  <c r="H23" i="3"/>
  <c r="K133" i="13"/>
  <c r="L133" i="13" s="1"/>
  <c r="P274" i="13"/>
  <c r="K274" i="13"/>
  <c r="K67" i="13"/>
  <c r="K447" i="13" s="1"/>
  <c r="K304" i="13"/>
  <c r="L304" i="13" s="1"/>
  <c r="K41" i="13"/>
  <c r="K164" i="13"/>
  <c r="K314" i="13"/>
  <c r="L314" i="13" s="1"/>
  <c r="K122" i="13"/>
  <c r="K502" i="13" s="1"/>
  <c r="K22" i="13"/>
  <c r="K402" i="13" s="1"/>
  <c r="K359" i="13"/>
  <c r="N359" i="13" s="1"/>
  <c r="K146" i="13"/>
  <c r="K526" i="13" s="1"/>
  <c r="K93" i="13"/>
  <c r="K473" i="13" s="1"/>
  <c r="K343" i="13"/>
  <c r="N343" i="13" s="1"/>
  <c r="K299" i="13"/>
  <c r="K679" i="13" s="1"/>
  <c r="K287" i="13"/>
  <c r="N287" i="13" s="1"/>
  <c r="K239" i="13"/>
  <c r="K619" i="13" s="1"/>
  <c r="K46" i="13"/>
  <c r="K20" i="13"/>
  <c r="K180" i="13"/>
  <c r="K298" i="13"/>
  <c r="N298" i="13" s="1"/>
  <c r="K289" i="13"/>
  <c r="N289" i="13" s="1"/>
  <c r="K327" i="13"/>
  <c r="N327" i="13" s="1"/>
  <c r="K279" i="13"/>
  <c r="K659" i="13" s="1"/>
  <c r="K272" i="13"/>
  <c r="L272" i="13" s="1"/>
  <c r="K39" i="13"/>
  <c r="K419" i="13" s="1"/>
  <c r="O5" i="13"/>
  <c r="K5" i="13"/>
  <c r="K303" i="13"/>
  <c r="N303" i="13" s="1"/>
  <c r="P294" i="13"/>
  <c r="K294" i="13"/>
  <c r="K87" i="13"/>
  <c r="K96" i="13"/>
  <c r="N96" i="13" s="1"/>
  <c r="K178" i="13"/>
  <c r="N178" i="13" s="1"/>
  <c r="K76" i="13"/>
  <c r="O132" i="13"/>
  <c r="K132" i="13"/>
  <c r="M20" i="3"/>
  <c r="K38" i="13"/>
  <c r="L38" i="13" s="1"/>
  <c r="L12" i="3"/>
  <c r="K181" i="13"/>
  <c r="L181" i="13" s="1"/>
  <c r="K58" i="13"/>
  <c r="N58" i="13" s="1"/>
  <c r="K242" i="13"/>
  <c r="N242" i="13" s="1"/>
  <c r="G6" i="3"/>
  <c r="K34" i="13"/>
  <c r="K414" i="13" s="1"/>
  <c r="K156" i="13"/>
  <c r="O156" i="13"/>
  <c r="K159" i="13"/>
  <c r="L159" i="13" s="1"/>
  <c r="K99" i="13"/>
  <c r="N99" i="13" s="1"/>
  <c r="G22" i="3"/>
  <c r="K229" i="13"/>
  <c r="L229" i="13" s="1"/>
  <c r="K118" i="13"/>
  <c r="K297" i="13"/>
  <c r="K227" i="13"/>
  <c r="K308" i="13"/>
  <c r="L308" i="13" s="1"/>
  <c r="K115" i="13"/>
  <c r="N115" i="13" s="1"/>
  <c r="G10" i="3"/>
  <c r="O228" i="13"/>
  <c r="K228" i="13"/>
  <c r="O169" i="13"/>
  <c r="K169" i="13"/>
  <c r="K136" i="13"/>
  <c r="N136" i="13" s="1"/>
  <c r="K311" i="13"/>
  <c r="N311" i="13" s="1"/>
  <c r="K301" i="13"/>
  <c r="L301" i="13" s="1"/>
  <c r="K15" i="3"/>
  <c r="K270" i="13"/>
  <c r="N270" i="13" s="1"/>
  <c r="P195" i="13"/>
  <c r="K195" i="13"/>
  <c r="K23" i="13"/>
  <c r="L23" i="13" s="1"/>
  <c r="K4" i="3"/>
  <c r="K162" i="13"/>
  <c r="N162" i="13" s="1"/>
  <c r="K106" i="13"/>
  <c r="K486" i="13" s="1"/>
  <c r="K63" i="13"/>
  <c r="N63" i="13" s="1"/>
  <c r="K252" i="13"/>
  <c r="O252" i="13"/>
  <c r="O284" i="13"/>
  <c r="K284" i="13"/>
  <c r="K28" i="13"/>
  <c r="P143" i="13"/>
  <c r="K143" i="13"/>
  <c r="O112" i="13"/>
  <c r="K112" i="13"/>
  <c r="P48" i="13"/>
  <c r="K48" i="13"/>
  <c r="O60" i="13"/>
  <c r="K60" i="13"/>
  <c r="P13" i="13"/>
  <c r="H11" i="3"/>
  <c r="G9" i="3"/>
  <c r="O241" i="13"/>
  <c r="K241" i="13"/>
  <c r="P187" i="13"/>
  <c r="K187" i="13"/>
  <c r="N95" i="13"/>
  <c r="P222" i="13"/>
  <c r="K222" i="13"/>
  <c r="P135" i="13"/>
  <c r="K135" i="13"/>
  <c r="P147" i="13"/>
  <c r="K147" i="13"/>
  <c r="O166" i="13"/>
  <c r="K166" i="13"/>
  <c r="O74" i="13"/>
  <c r="K74" i="13"/>
  <c r="G5" i="3"/>
  <c r="M8" i="3"/>
  <c r="K254" i="13"/>
  <c r="P64" i="13"/>
  <c r="H6" i="3"/>
  <c r="O33" i="13"/>
  <c r="G16" i="3"/>
  <c r="G23" i="3"/>
  <c r="O171" i="13"/>
  <c r="K171" i="13"/>
  <c r="K197" i="13"/>
  <c r="P30" i="13"/>
  <c r="H7" i="3"/>
  <c r="K148" i="13"/>
  <c r="H16" i="3"/>
  <c r="G15" i="3"/>
  <c r="N9" i="3"/>
  <c r="L21" i="3"/>
  <c r="K217" i="13"/>
  <c r="K173" i="13"/>
  <c r="K179" i="13"/>
  <c r="K80" i="13"/>
  <c r="K317" i="13"/>
  <c r="O11" i="13"/>
  <c r="G20" i="3"/>
  <c r="O105" i="13"/>
  <c r="K105" i="13"/>
  <c r="O30" i="13"/>
  <c r="G7" i="3"/>
  <c r="K288" i="13"/>
  <c r="K13" i="3"/>
  <c r="L20" i="3"/>
  <c r="K51" i="13"/>
  <c r="P37" i="13"/>
  <c r="H18" i="3"/>
  <c r="P108" i="13"/>
  <c r="H10" i="3"/>
  <c r="P11" i="13"/>
  <c r="H20" i="3"/>
  <c r="K150" i="13"/>
  <c r="H19" i="3"/>
  <c r="O214" i="13"/>
  <c r="K214" i="13"/>
  <c r="H21" i="3"/>
  <c r="P7" i="13"/>
  <c r="K253" i="13"/>
  <c r="K226" i="13"/>
  <c r="K119" i="13"/>
  <c r="N16" i="3"/>
  <c r="K79" i="13"/>
  <c r="K9" i="13"/>
  <c r="K190" i="13"/>
  <c r="K77" i="13"/>
  <c r="G18" i="3"/>
  <c r="K100" i="13"/>
  <c r="H22" i="3"/>
  <c r="K113" i="13"/>
  <c r="G11" i="3"/>
  <c r="O13" i="13"/>
  <c r="K282" i="13"/>
  <c r="N216" i="13"/>
  <c r="O6" i="13"/>
  <c r="M6" i="3"/>
  <c r="M14" i="3"/>
  <c r="L8" i="3"/>
  <c r="M11" i="3"/>
  <c r="N17" i="3"/>
  <c r="N8" i="3"/>
  <c r="K11" i="3"/>
  <c r="L15" i="3"/>
  <c r="L11" i="3"/>
  <c r="L18" i="3"/>
  <c r="N19" i="3"/>
  <c r="N20" i="3"/>
  <c r="M9" i="3"/>
  <c r="K19" i="3"/>
  <c r="N13" i="3"/>
  <c r="M13" i="3"/>
  <c r="K16" i="3"/>
  <c r="M23" i="3"/>
  <c r="K20" i="3"/>
  <c r="L19" i="3"/>
  <c r="L23" i="3"/>
  <c r="K9" i="3"/>
  <c r="L7" i="3"/>
  <c r="N10" i="3"/>
  <c r="K14" i="3"/>
  <c r="K12" i="3"/>
  <c r="K23" i="3"/>
  <c r="K10" i="3"/>
  <c r="L16" i="3"/>
  <c r="L4" i="3"/>
  <c r="N15" i="3"/>
  <c r="L17" i="3"/>
  <c r="N21" i="3"/>
  <c r="K8" i="3"/>
  <c r="L6" i="3"/>
  <c r="L9" i="3"/>
  <c r="N22" i="3"/>
  <c r="M7" i="3"/>
  <c r="K7" i="3"/>
  <c r="M21" i="3"/>
  <c r="N5" i="3"/>
  <c r="L10" i="3"/>
  <c r="N4" i="3"/>
  <c r="K6" i="3"/>
  <c r="N12" i="3"/>
  <c r="G17" i="3"/>
  <c r="M16" i="3"/>
  <c r="N11" i="3"/>
  <c r="M18" i="3"/>
  <c r="M5" i="3"/>
  <c r="K5" i="3"/>
  <c r="M12" i="3"/>
  <c r="N18" i="3"/>
  <c r="K22" i="3"/>
  <c r="M4" i="3"/>
  <c r="N6" i="3"/>
  <c r="L14" i="3"/>
  <c r="M22" i="3"/>
  <c r="M19" i="3"/>
  <c r="L13" i="3"/>
  <c r="M17" i="3"/>
  <c r="M15" i="3"/>
  <c r="K724" i="13"/>
  <c r="N14" i="3"/>
  <c r="K295" i="13"/>
  <c r="K184" i="13"/>
  <c r="P6" i="13"/>
  <c r="G12" i="3"/>
  <c r="K257" i="13"/>
  <c r="N325" i="13"/>
  <c r="K128" i="13"/>
  <c r="L10" i="13"/>
  <c r="K237" i="13"/>
  <c r="P56" i="13"/>
  <c r="H13" i="3"/>
  <c r="K590" i="13"/>
  <c r="K182" i="13"/>
  <c r="K261" i="13"/>
  <c r="K221" i="13"/>
  <c r="K92" i="13"/>
  <c r="O92" i="13"/>
  <c r="N23" i="3"/>
  <c r="O129" i="13"/>
  <c r="K129" i="13"/>
  <c r="P45" i="13"/>
  <c r="G19" i="3"/>
  <c r="K446" i="13"/>
  <c r="K13" i="13"/>
  <c r="K238" i="13"/>
  <c r="K711" i="13"/>
  <c r="K245" i="13"/>
  <c r="K258" i="13"/>
  <c r="K213" i="13"/>
  <c r="L167" i="13"/>
  <c r="K127" i="13"/>
  <c r="K45" i="13"/>
  <c r="O124" i="13"/>
  <c r="K124" i="13"/>
  <c r="K31" i="13"/>
  <c r="K271" i="13"/>
  <c r="K186" i="13"/>
  <c r="K482" i="13"/>
  <c r="H14" i="3"/>
  <c r="K131" i="13"/>
  <c r="K266" i="13"/>
  <c r="N27" i="13"/>
  <c r="N358" i="13"/>
  <c r="K189" i="13"/>
  <c r="L54" i="13"/>
  <c r="O163" i="13"/>
  <c r="K163" i="13"/>
  <c r="K578" i="13"/>
  <c r="K479" i="13"/>
  <c r="K6" i="13"/>
  <c r="N367" i="13"/>
  <c r="K125" i="13"/>
  <c r="L5" i="3"/>
  <c r="N7" i="3"/>
  <c r="O191" i="13"/>
  <c r="K191" i="13"/>
  <c r="O108" i="13"/>
  <c r="K108" i="13"/>
  <c r="K61" i="13"/>
  <c r="O39" i="13"/>
  <c r="G8" i="3"/>
  <c r="K7" i="13"/>
  <c r="K649" i="13"/>
  <c r="O196" i="13"/>
  <c r="K196" i="13"/>
  <c r="N293" i="13"/>
  <c r="K250" i="13"/>
  <c r="O101" i="13"/>
  <c r="K101" i="13"/>
  <c r="K230" i="13"/>
  <c r="N70" i="13"/>
  <c r="P16" i="13"/>
  <c r="H12" i="3"/>
  <c r="K669" i="13"/>
  <c r="K18" i="3"/>
  <c r="K21" i="3"/>
  <c r="O246" i="13"/>
  <c r="K246" i="13"/>
  <c r="K556" i="13"/>
  <c r="K109" i="13"/>
  <c r="K307" i="13"/>
  <c r="O68" i="13"/>
  <c r="K68" i="13"/>
  <c r="N32" i="13"/>
  <c r="L343" i="13"/>
  <c r="K33" i="13"/>
  <c r="L42" i="13"/>
  <c r="K84" i="13"/>
  <c r="G21" i="3"/>
  <c r="G13" i="3"/>
  <c r="K52" i="13"/>
  <c r="K183" i="13"/>
  <c r="H15" i="3"/>
  <c r="K116" i="13"/>
  <c r="N75" i="13"/>
  <c r="P18" i="13"/>
  <c r="H8" i="3"/>
  <c r="N141" i="13"/>
  <c r="L141" i="13"/>
  <c r="P35" i="13"/>
  <c r="H5" i="3"/>
  <c r="L312" i="13"/>
  <c r="K154" i="13"/>
  <c r="K731" i="13"/>
  <c r="M10" i="3"/>
  <c r="L22" i="3"/>
  <c r="K83" i="13"/>
  <c r="O175" i="13"/>
  <c r="K175" i="13"/>
  <c r="K218" i="13"/>
  <c r="K103" i="13"/>
  <c r="O140" i="13"/>
  <c r="K140" i="13"/>
  <c r="K90" i="13"/>
  <c r="N368" i="13"/>
  <c r="K209" i="13"/>
  <c r="K123" i="13"/>
  <c r="K388" i="13"/>
  <c r="L144" i="13"/>
  <c r="O15" i="13"/>
  <c r="G14" i="3"/>
  <c r="H17" i="3"/>
  <c r="H9" i="3"/>
  <c r="N232" i="13" l="1"/>
  <c r="N248" i="13"/>
  <c r="K574" i="13"/>
  <c r="N333" i="13"/>
  <c r="L285" i="13"/>
  <c r="N69" i="13"/>
  <c r="N82" i="13"/>
  <c r="K558" i="13"/>
  <c r="L558" i="13" s="1"/>
  <c r="N234" i="13"/>
  <c r="L30" i="13"/>
  <c r="N233" i="13"/>
  <c r="K510" i="13"/>
  <c r="N120" i="13"/>
  <c r="N336" i="13"/>
  <c r="N371" i="13"/>
  <c r="N337" i="13"/>
  <c r="N202" i="13"/>
  <c r="N354" i="13"/>
  <c r="L368" i="13"/>
  <c r="N312" i="13"/>
  <c r="K588" i="13"/>
  <c r="N373" i="13"/>
  <c r="L25" i="13"/>
  <c r="L324" i="13"/>
  <c r="K612" i="13"/>
  <c r="N133" i="13"/>
  <c r="L380" i="13"/>
  <c r="K734" i="13"/>
  <c r="K475" i="13"/>
  <c r="K713" i="13"/>
  <c r="K420" i="13"/>
  <c r="K717" i="13"/>
  <c r="L717" i="13" s="1"/>
  <c r="N130" i="13"/>
  <c r="K412" i="13"/>
  <c r="K545" i="13"/>
  <c r="K642" i="13"/>
  <c r="L82" i="13"/>
  <c r="L255" i="13"/>
  <c r="N286" i="13"/>
  <c r="N198" i="13"/>
  <c r="L366" i="13"/>
  <c r="L91" i="13"/>
  <c r="N54" i="13"/>
  <c r="K407" i="13"/>
  <c r="N200" i="13"/>
  <c r="I19" i="3"/>
  <c r="N210" i="13"/>
  <c r="N225" i="13"/>
  <c r="L292" i="13"/>
  <c r="K390" i="13"/>
  <c r="L325" i="13"/>
  <c r="K751" i="13"/>
  <c r="K613" i="13"/>
  <c r="L256" i="13"/>
  <c r="K749" i="13"/>
  <c r="K644" i="13"/>
  <c r="L270" i="13"/>
  <c r="L8" i="13"/>
  <c r="L202" i="13"/>
  <c r="L40" i="13"/>
  <c r="L351" i="13"/>
  <c r="L75" i="13"/>
  <c r="N268" i="13"/>
  <c r="N42" i="13"/>
  <c r="L78" i="13"/>
  <c r="K723" i="13"/>
  <c r="N723" i="13" s="1"/>
  <c r="L165" i="13"/>
  <c r="L262" i="13"/>
  <c r="L289" i="13"/>
  <c r="L269" i="13"/>
  <c r="K635" i="13"/>
  <c r="K666" i="13"/>
  <c r="N666" i="13" s="1"/>
  <c r="L234" i="13"/>
  <c r="K500" i="13"/>
  <c r="N500" i="13" s="1"/>
  <c r="N366" i="13"/>
  <c r="K471" i="13"/>
  <c r="L471" i="13" s="1"/>
  <c r="N30" i="13"/>
  <c r="L358" i="13"/>
  <c r="N134" i="13"/>
  <c r="L336" i="13"/>
  <c r="N66" i="13"/>
  <c r="K605" i="13"/>
  <c r="N605" i="13" s="1"/>
  <c r="N292" i="13"/>
  <c r="K596" i="13"/>
  <c r="N596" i="13" s="1"/>
  <c r="K579" i="13"/>
  <c r="L203" i="13"/>
  <c r="N369" i="13"/>
  <c r="L264" i="13"/>
  <c r="K695" i="13"/>
  <c r="N695" i="13" s="1"/>
  <c r="N199" i="13"/>
  <c r="N203" i="13"/>
  <c r="L375" i="13"/>
  <c r="L168" i="13"/>
  <c r="N38" i="13"/>
  <c r="N260" i="13"/>
  <c r="N355" i="13"/>
  <c r="L194" i="13"/>
  <c r="L355" i="13"/>
  <c r="K757" i="13"/>
  <c r="K739" i="13"/>
  <c r="L739" i="13" s="1"/>
  <c r="K535" i="13"/>
  <c r="L94" i="13"/>
  <c r="N158" i="13"/>
  <c r="L200" i="13"/>
  <c r="K572" i="13"/>
  <c r="L235" i="13"/>
  <c r="L192" i="13"/>
  <c r="L364" i="13"/>
  <c r="K615" i="13"/>
  <c r="L248" i="13"/>
  <c r="K458" i="13"/>
  <c r="L107" i="13"/>
  <c r="K653" i="13"/>
  <c r="N273" i="13"/>
  <c r="L110" i="13"/>
  <c r="N110" i="13"/>
  <c r="N168" i="13"/>
  <c r="K673" i="13"/>
  <c r="L673" i="13" s="1"/>
  <c r="L102" i="13"/>
  <c r="K684" i="13"/>
  <c r="N684" i="13" s="1"/>
  <c r="L332" i="13"/>
  <c r="L73" i="13"/>
  <c r="L17" i="13"/>
  <c r="L193" i="13"/>
  <c r="K519" i="13"/>
  <c r="L519" i="13" s="1"/>
  <c r="K712" i="13"/>
  <c r="L712" i="13" s="1"/>
  <c r="N73" i="13"/>
  <c r="N193" i="13"/>
  <c r="N344" i="13"/>
  <c r="K397" i="13"/>
  <c r="N397" i="13" s="1"/>
  <c r="N167" i="13"/>
  <c r="N223" i="13"/>
  <c r="K398" i="13"/>
  <c r="N398" i="13" s="1"/>
  <c r="L346" i="13"/>
  <c r="K623" i="13"/>
  <c r="L623" i="13" s="1"/>
  <c r="L34" i="13"/>
  <c r="L322" i="13"/>
  <c r="L331" i="13"/>
  <c r="L243" i="13"/>
  <c r="K760" i="13"/>
  <c r="N760" i="13" s="1"/>
  <c r="K524" i="13"/>
  <c r="L524" i="13" s="1"/>
  <c r="L139" i="13"/>
  <c r="N34" i="13"/>
  <c r="K702" i="13"/>
  <c r="N702" i="13" s="1"/>
  <c r="K603" i="13"/>
  <c r="N603" i="13" s="1"/>
  <c r="K474" i="13"/>
  <c r="L474" i="13" s="1"/>
  <c r="O18" i="3"/>
  <c r="J18" i="3" s="1"/>
  <c r="O21" i="3"/>
  <c r="J21" i="3" s="1"/>
  <c r="O9" i="3"/>
  <c r="J9" i="3" s="1"/>
  <c r="O15" i="3"/>
  <c r="J15" i="3" s="1"/>
  <c r="O13" i="3"/>
  <c r="J13" i="3" s="1"/>
  <c r="O11" i="3"/>
  <c r="J11" i="3" s="1"/>
  <c r="O12" i="3"/>
  <c r="J12" i="3" s="1"/>
  <c r="O16" i="3"/>
  <c r="J16" i="3" s="1"/>
  <c r="O8" i="3"/>
  <c r="J8" i="3" s="1"/>
  <c r="O22" i="3"/>
  <c r="J22" i="3" s="1"/>
  <c r="O6" i="3"/>
  <c r="J6" i="3" s="1"/>
  <c r="O17" i="3"/>
  <c r="J17" i="3" s="1"/>
  <c r="O20" i="3"/>
  <c r="J20" i="3" s="1"/>
  <c r="O23" i="3"/>
  <c r="J23" i="3" s="1"/>
  <c r="O7" i="3"/>
  <c r="J7" i="3" s="1"/>
  <c r="O19" i="3"/>
  <c r="J19" i="3" s="1"/>
  <c r="R19" i="3" s="1"/>
  <c r="O14" i="3"/>
  <c r="J14" i="3" s="1"/>
  <c r="K24" i="3"/>
  <c r="L18" i="13"/>
  <c r="N152" i="13"/>
  <c r="K444" i="13"/>
  <c r="N444" i="13" s="1"/>
  <c r="N362" i="13"/>
  <c r="L376" i="13"/>
  <c r="L353" i="13"/>
  <c r="N306" i="13"/>
  <c r="N326" i="13"/>
  <c r="L377" i="13"/>
  <c r="K706" i="13"/>
  <c r="N706" i="13" s="1"/>
  <c r="K433" i="13"/>
  <c r="N433" i="13" s="1"/>
  <c r="K753" i="13"/>
  <c r="N753" i="13" s="1"/>
  <c r="N308" i="13"/>
  <c r="N215" i="13"/>
  <c r="L260" i="13"/>
  <c r="L215" i="13"/>
  <c r="K660" i="13"/>
  <c r="L660" i="13" s="1"/>
  <c r="K718" i="13"/>
  <c r="L718" i="13" s="1"/>
  <c r="L349" i="13"/>
  <c r="N111" i="13"/>
  <c r="L338" i="13"/>
  <c r="K729" i="13"/>
  <c r="L729" i="13" s="1"/>
  <c r="L111" i="13"/>
  <c r="L240" i="13"/>
  <c r="N240" i="13"/>
  <c r="N53" i="13"/>
  <c r="K418" i="13"/>
  <c r="N418" i="13" s="1"/>
  <c r="N301" i="13"/>
  <c r="N15" i="13"/>
  <c r="L279" i="13"/>
  <c r="L64" i="13"/>
  <c r="N285" i="13"/>
  <c r="N159" i="13"/>
  <c r="K681" i="13"/>
  <c r="N681" i="13" s="1"/>
  <c r="L306" i="13"/>
  <c r="L152" i="13"/>
  <c r="L350" i="13"/>
  <c r="N372" i="13"/>
  <c r="K754" i="13"/>
  <c r="L754" i="13" s="1"/>
  <c r="K730" i="13"/>
  <c r="L730" i="13" s="1"/>
  <c r="N374" i="13"/>
  <c r="K756" i="13"/>
  <c r="N756" i="13" s="1"/>
  <c r="L134" i="13"/>
  <c r="N279" i="13"/>
  <c r="K648" i="13"/>
  <c r="L648" i="13" s="1"/>
  <c r="N302" i="13"/>
  <c r="N375" i="13"/>
  <c r="N208" i="13"/>
  <c r="K704" i="13"/>
  <c r="L704" i="13" s="1"/>
  <c r="L49" i="13"/>
  <c r="I21" i="3"/>
  <c r="K656" i="13"/>
  <c r="L656" i="13" s="1"/>
  <c r="K429" i="13"/>
  <c r="N429" i="13" s="1"/>
  <c r="L329" i="13"/>
  <c r="L224" i="13"/>
  <c r="L176" i="13"/>
  <c r="L367" i="13"/>
  <c r="L99" i="13"/>
  <c r="L315" i="13"/>
  <c r="L96" i="13"/>
  <c r="N276" i="13"/>
  <c r="K709" i="13"/>
  <c r="L709" i="13" s="1"/>
  <c r="K476" i="13"/>
  <c r="N476" i="13" s="1"/>
  <c r="N97" i="13"/>
  <c r="N170" i="13"/>
  <c r="K604" i="13"/>
  <c r="N604" i="13" s="1"/>
  <c r="N122" i="13"/>
  <c r="K513" i="13"/>
  <c r="N513" i="13" s="1"/>
  <c r="L97" i="13"/>
  <c r="N26" i="13"/>
  <c r="K436" i="13"/>
  <c r="L436" i="13" s="1"/>
  <c r="L365" i="13"/>
  <c r="N280" i="13"/>
  <c r="L378" i="13"/>
  <c r="N256" i="13"/>
  <c r="N346" i="13"/>
  <c r="N231" i="13"/>
  <c r="K703" i="13"/>
  <c r="N703" i="13" s="1"/>
  <c r="L323" i="13"/>
  <c r="N300" i="13"/>
  <c r="L35" i="13"/>
  <c r="K694" i="13"/>
  <c r="N694" i="13" s="1"/>
  <c r="L415" i="13"/>
  <c r="N415" i="13"/>
  <c r="N283" i="13"/>
  <c r="N160" i="13"/>
  <c r="N35" i="13"/>
  <c r="K406" i="13"/>
  <c r="N406" i="13" s="1"/>
  <c r="L283" i="13"/>
  <c r="L170" i="13"/>
  <c r="L361" i="13"/>
  <c r="K714" i="13"/>
  <c r="L714" i="13" s="1"/>
  <c r="L296" i="13"/>
  <c r="N361" i="13"/>
  <c r="N81" i="13"/>
  <c r="N334" i="13"/>
  <c r="N296" i="13"/>
  <c r="K725" i="13"/>
  <c r="N725" i="13" s="1"/>
  <c r="L153" i="13"/>
  <c r="N72" i="13"/>
  <c r="N345" i="13"/>
  <c r="N153" i="13"/>
  <c r="K452" i="13"/>
  <c r="N452" i="13" s="1"/>
  <c r="L11" i="13"/>
  <c r="K391" i="13"/>
  <c r="L391" i="13" s="1"/>
  <c r="N249" i="13"/>
  <c r="K759" i="13"/>
  <c r="N759" i="13" s="1"/>
  <c r="N107" i="13"/>
  <c r="K629" i="13"/>
  <c r="N629" i="13" s="1"/>
  <c r="K609" i="13"/>
  <c r="N609" i="13" s="1"/>
  <c r="N379" i="13"/>
  <c r="L313" i="13"/>
  <c r="N313" i="13"/>
  <c r="N229" i="13"/>
  <c r="K417" i="13"/>
  <c r="L417" i="13" s="1"/>
  <c r="N290" i="13"/>
  <c r="N364" i="13"/>
  <c r="N305" i="13"/>
  <c r="L47" i="13"/>
  <c r="N16" i="13"/>
  <c r="L16" i="13"/>
  <c r="K643" i="13"/>
  <c r="L643" i="13" s="1"/>
  <c r="I22" i="3"/>
  <c r="N340" i="13"/>
  <c r="N383" i="13"/>
  <c r="L340" i="13"/>
  <c r="L383" i="13"/>
  <c r="L22" i="13"/>
  <c r="N59" i="13"/>
  <c r="L58" i="13"/>
  <c r="L359" i="13"/>
  <c r="L24" i="13"/>
  <c r="K537" i="13"/>
  <c r="L537" i="13" s="1"/>
  <c r="L211" i="13"/>
  <c r="K405" i="13"/>
  <c r="N405" i="13" s="1"/>
  <c r="K438" i="13"/>
  <c r="N438" i="13" s="1"/>
  <c r="N24" i="13"/>
  <c r="L155" i="13"/>
  <c r="L145" i="13"/>
  <c r="K591" i="13"/>
  <c r="L591" i="13" s="1"/>
  <c r="L278" i="13"/>
  <c r="L121" i="13"/>
  <c r="K587" i="13"/>
  <c r="L587" i="13" s="1"/>
  <c r="N121" i="13"/>
  <c r="L330" i="13"/>
  <c r="N39" i="13"/>
  <c r="N145" i="13"/>
  <c r="K442" i="13"/>
  <c r="N442" i="13" s="1"/>
  <c r="K658" i="13"/>
  <c r="N658" i="13" s="1"/>
  <c r="L247" i="13"/>
  <c r="K655" i="13"/>
  <c r="L655" i="13" s="1"/>
  <c r="K710" i="13"/>
  <c r="L710" i="13" s="1"/>
  <c r="L39" i="13"/>
  <c r="N62" i="13"/>
  <c r="K650" i="13"/>
  <c r="N650" i="13" s="1"/>
  <c r="N247" i="13"/>
  <c r="K538" i="13"/>
  <c r="N538" i="13" s="1"/>
  <c r="N275" i="13"/>
  <c r="L69" i="13"/>
  <c r="L178" i="13"/>
  <c r="N244" i="13"/>
  <c r="L277" i="13"/>
  <c r="L207" i="13"/>
  <c r="I10" i="3"/>
  <c r="N157" i="13"/>
  <c r="N181" i="13"/>
  <c r="K561" i="13"/>
  <c r="N561" i="13" s="1"/>
  <c r="N352" i="13"/>
  <c r="L347" i="13"/>
  <c r="N239" i="13"/>
  <c r="L352" i="13"/>
  <c r="L239" i="13"/>
  <c r="K657" i="13"/>
  <c r="N657" i="13" s="1"/>
  <c r="K652" i="13"/>
  <c r="N652" i="13" s="1"/>
  <c r="L122" i="13"/>
  <c r="K539" i="13"/>
  <c r="L539" i="13" s="1"/>
  <c r="L290" i="13"/>
  <c r="L15" i="13"/>
  <c r="K736" i="13"/>
  <c r="N736" i="13" s="1"/>
  <c r="K424" i="13"/>
  <c r="L44" i="13"/>
  <c r="L4" i="13"/>
  <c r="N204" i="13"/>
  <c r="L356" i="13"/>
  <c r="K384" i="13"/>
  <c r="L384" i="13" s="1"/>
  <c r="K584" i="13"/>
  <c r="L584" i="13" s="1"/>
  <c r="N98" i="13"/>
  <c r="I9" i="3"/>
  <c r="L98" i="13"/>
  <c r="N37" i="13"/>
  <c r="L305" i="13"/>
  <c r="L287" i="13"/>
  <c r="N19" i="13"/>
  <c r="K667" i="13"/>
  <c r="N667" i="13" s="1"/>
  <c r="L19" i="13"/>
  <c r="K427" i="13"/>
  <c r="L427" i="13" s="1"/>
  <c r="N57" i="13"/>
  <c r="K758" i="13"/>
  <c r="N758" i="13" s="1"/>
  <c r="L56" i="13"/>
  <c r="L342" i="13"/>
  <c r="L316" i="13"/>
  <c r="K423" i="13"/>
  <c r="L423" i="13" s="1"/>
  <c r="N43" i="13"/>
  <c r="N291" i="13"/>
  <c r="L12" i="13"/>
  <c r="K392" i="13"/>
  <c r="L392" i="13" s="1"/>
  <c r="N382" i="13"/>
  <c r="N316" i="13"/>
  <c r="L267" i="13"/>
  <c r="L21" i="13"/>
  <c r="N363" i="13"/>
  <c r="K517" i="13"/>
  <c r="N517" i="13" s="1"/>
  <c r="K700" i="13"/>
  <c r="N700" i="13" s="1"/>
  <c r="L382" i="13"/>
  <c r="N267" i="13"/>
  <c r="K743" i="13"/>
  <c r="N743" i="13" s="1"/>
  <c r="N50" i="13"/>
  <c r="N137" i="13"/>
  <c r="N320" i="13"/>
  <c r="L146" i="13"/>
  <c r="L50" i="13"/>
  <c r="N146" i="13"/>
  <c r="L335" i="13"/>
  <c r="K671" i="13"/>
  <c r="L671" i="13" s="1"/>
  <c r="K715" i="13"/>
  <c r="L715" i="13" s="1"/>
  <c r="N342" i="13"/>
  <c r="I4" i="3"/>
  <c r="K742" i="13"/>
  <c r="L742" i="13" s="1"/>
  <c r="N304" i="13"/>
  <c r="N341" i="13"/>
  <c r="L138" i="13"/>
  <c r="N114" i="13"/>
  <c r="N185" i="13"/>
  <c r="K733" i="13"/>
  <c r="N733" i="13" s="1"/>
  <c r="N177" i="13"/>
  <c r="L114" i="13"/>
  <c r="K565" i="13"/>
  <c r="N565" i="13" s="1"/>
  <c r="K631" i="13"/>
  <c r="N631" i="13" s="1"/>
  <c r="L310" i="13"/>
  <c r="L251" i="13"/>
  <c r="N310" i="13"/>
  <c r="L372" i="13"/>
  <c r="K450" i="13"/>
  <c r="N450" i="13" s="1"/>
  <c r="L59" i="13"/>
  <c r="K461" i="13"/>
  <c r="L461" i="13" s="1"/>
  <c r="K541" i="13"/>
  <c r="N541" i="13" s="1"/>
  <c r="K540" i="13"/>
  <c r="N540" i="13" s="1"/>
  <c r="L161" i="13"/>
  <c r="K469" i="13"/>
  <c r="N469" i="13" s="1"/>
  <c r="N89" i="13"/>
  <c r="K719" i="13"/>
  <c r="L719" i="13" s="1"/>
  <c r="K699" i="13"/>
  <c r="L699" i="13" s="1"/>
  <c r="N339" i="13"/>
  <c r="L319" i="13"/>
  <c r="K409" i="13"/>
  <c r="N29" i="13"/>
  <c r="L29" i="13"/>
  <c r="N67" i="13"/>
  <c r="N272" i="13"/>
  <c r="N365" i="13"/>
  <c r="N22" i="13"/>
  <c r="L327" i="13"/>
  <c r="K518" i="13"/>
  <c r="N518" i="13" s="1"/>
  <c r="N71" i="13"/>
  <c r="K557" i="13"/>
  <c r="L557" i="13" s="1"/>
  <c r="K721" i="13"/>
  <c r="L721" i="13" s="1"/>
  <c r="K691" i="13"/>
  <c r="L691" i="13" s="1"/>
  <c r="L263" i="13"/>
  <c r="N219" i="13"/>
  <c r="L318" i="13"/>
  <c r="K688" i="13"/>
  <c r="N688" i="13" s="1"/>
  <c r="L302" i="13"/>
  <c r="N174" i="13"/>
  <c r="L126" i="13"/>
  <c r="L311" i="13"/>
  <c r="L104" i="13"/>
  <c r="L162" i="13"/>
  <c r="K554" i="13"/>
  <c r="N554" i="13" s="1"/>
  <c r="K506" i="13"/>
  <c r="L506" i="13" s="1"/>
  <c r="N85" i="13"/>
  <c r="N104" i="13"/>
  <c r="K542" i="13"/>
  <c r="N542" i="13" s="1"/>
  <c r="N318" i="13"/>
  <c r="K599" i="13"/>
  <c r="L599" i="13" s="1"/>
  <c r="N299" i="13"/>
  <c r="L299" i="13"/>
  <c r="L85" i="13"/>
  <c r="N381" i="13"/>
  <c r="K761" i="13"/>
  <c r="L761" i="13" s="1"/>
  <c r="K707" i="13"/>
  <c r="N707" i="13" s="1"/>
  <c r="K451" i="13"/>
  <c r="K592" i="13"/>
  <c r="L212" i="13"/>
  <c r="N212" i="13"/>
  <c r="L300" i="13"/>
  <c r="K750" i="13"/>
  <c r="N750" i="13" s="1"/>
  <c r="L205" i="13"/>
  <c r="N205" i="13"/>
  <c r="K616" i="13"/>
  <c r="L236" i="13"/>
  <c r="N236" i="13"/>
  <c r="L370" i="13"/>
  <c r="L172" i="13"/>
  <c r="N172" i="13"/>
  <c r="K552" i="13"/>
  <c r="N259" i="13"/>
  <c r="K639" i="13"/>
  <c r="L259" i="13"/>
  <c r="L298" i="13"/>
  <c r="L93" i="13"/>
  <c r="K727" i="13"/>
  <c r="N727" i="13" s="1"/>
  <c r="N149" i="13"/>
  <c r="L348" i="13"/>
  <c r="K728" i="13"/>
  <c r="N728" i="13" s="1"/>
  <c r="L149" i="13"/>
  <c r="N93" i="13"/>
  <c r="N14" i="13"/>
  <c r="K394" i="13"/>
  <c r="L14" i="13"/>
  <c r="K678" i="13"/>
  <c r="N678" i="13" s="1"/>
  <c r="N314" i="13"/>
  <c r="I23" i="3"/>
  <c r="K522" i="13"/>
  <c r="L522" i="13" s="1"/>
  <c r="L88" i="13"/>
  <c r="K468" i="13"/>
  <c r="N468" i="13" s="1"/>
  <c r="L65" i="13"/>
  <c r="K445" i="13"/>
  <c r="L151" i="13"/>
  <c r="L67" i="13"/>
  <c r="N151" i="13"/>
  <c r="L231" i="13"/>
  <c r="L206" i="13"/>
  <c r="K701" i="13"/>
  <c r="N701" i="13" s="1"/>
  <c r="K586" i="13"/>
  <c r="L586" i="13" s="1"/>
  <c r="L321" i="13"/>
  <c r="L624" i="13"/>
  <c r="N624" i="13"/>
  <c r="L244" i="13"/>
  <c r="N188" i="13"/>
  <c r="L188" i="13"/>
  <c r="K568" i="13"/>
  <c r="L57" i="13"/>
  <c r="L142" i="13"/>
  <c r="L357" i="13"/>
  <c r="N328" i="13"/>
  <c r="K466" i="13"/>
  <c r="N466" i="13" s="1"/>
  <c r="N357" i="13"/>
  <c r="K708" i="13"/>
  <c r="L708" i="13" s="1"/>
  <c r="I11" i="3"/>
  <c r="L86" i="13"/>
  <c r="K622" i="13"/>
  <c r="L622" i="13" s="1"/>
  <c r="K689" i="13"/>
  <c r="N309" i="13"/>
  <c r="L309" i="13"/>
  <c r="K435" i="13"/>
  <c r="L55" i="13"/>
  <c r="N36" i="13"/>
  <c r="N281" i="13"/>
  <c r="K416" i="13"/>
  <c r="N23" i="13"/>
  <c r="N21" i="13"/>
  <c r="K740" i="13"/>
  <c r="N740" i="13" s="1"/>
  <c r="L265" i="13"/>
  <c r="K645" i="13"/>
  <c r="N265" i="13"/>
  <c r="N360" i="13"/>
  <c r="L242" i="13"/>
  <c r="K661" i="13"/>
  <c r="K683" i="13"/>
  <c r="L683" i="13" s="1"/>
  <c r="N220" i="13"/>
  <c r="L220" i="13"/>
  <c r="K600" i="13"/>
  <c r="L201" i="13"/>
  <c r="K581" i="13"/>
  <c r="N201" i="13"/>
  <c r="L115" i="13"/>
  <c r="L303" i="13"/>
  <c r="L117" i="13"/>
  <c r="K497" i="13"/>
  <c r="L497" i="13" s="1"/>
  <c r="K443" i="13"/>
  <c r="L443" i="13" s="1"/>
  <c r="K403" i="13"/>
  <c r="N403" i="13" s="1"/>
  <c r="L164" i="13"/>
  <c r="N164" i="13"/>
  <c r="K544" i="13"/>
  <c r="L41" i="13"/>
  <c r="K421" i="13"/>
  <c r="N41" i="13"/>
  <c r="K654" i="13"/>
  <c r="N274" i="13"/>
  <c r="L274" i="13"/>
  <c r="K560" i="13"/>
  <c r="N180" i="13"/>
  <c r="L180" i="13"/>
  <c r="K400" i="13"/>
  <c r="N20" i="13"/>
  <c r="L20" i="13"/>
  <c r="L46" i="13"/>
  <c r="K426" i="13"/>
  <c r="N46" i="13"/>
  <c r="L294" i="13"/>
  <c r="K674" i="13"/>
  <c r="N294" i="13"/>
  <c r="L106" i="13"/>
  <c r="L136" i="13"/>
  <c r="K385" i="13"/>
  <c r="L5" i="13"/>
  <c r="N5" i="13"/>
  <c r="I18" i="3"/>
  <c r="K516" i="13"/>
  <c r="N516" i="13" s="1"/>
  <c r="N106" i="13"/>
  <c r="L63" i="13"/>
  <c r="I7" i="3"/>
  <c r="N132" i="13"/>
  <c r="K512" i="13"/>
  <c r="L132" i="13"/>
  <c r="L76" i="13"/>
  <c r="K456" i="13"/>
  <c r="N76" i="13"/>
  <c r="K467" i="13"/>
  <c r="N87" i="13"/>
  <c r="L87" i="13"/>
  <c r="I16" i="3"/>
  <c r="K664" i="13"/>
  <c r="L284" i="13"/>
  <c r="N284" i="13"/>
  <c r="L169" i="13"/>
  <c r="N169" i="13"/>
  <c r="K549" i="13"/>
  <c r="N297" i="13"/>
  <c r="K677" i="13"/>
  <c r="L297" i="13"/>
  <c r="K575" i="13"/>
  <c r="N195" i="13"/>
  <c r="L195" i="13"/>
  <c r="N118" i="13"/>
  <c r="L118" i="13"/>
  <c r="K498" i="13"/>
  <c r="I6" i="3"/>
  <c r="K495" i="13"/>
  <c r="N495" i="13" s="1"/>
  <c r="K608" i="13"/>
  <c r="L228" i="13"/>
  <c r="N228" i="13"/>
  <c r="N252" i="13"/>
  <c r="L252" i="13"/>
  <c r="K632" i="13"/>
  <c r="N28" i="13"/>
  <c r="K408" i="13"/>
  <c r="L28" i="13"/>
  <c r="K607" i="13"/>
  <c r="L227" i="13"/>
  <c r="N227" i="13"/>
  <c r="K536" i="13"/>
  <c r="N156" i="13"/>
  <c r="L156" i="13"/>
  <c r="L218" i="13"/>
  <c r="N218" i="13"/>
  <c r="K598" i="13"/>
  <c r="N731" i="13"/>
  <c r="L731" i="13"/>
  <c r="K687" i="13"/>
  <c r="L307" i="13"/>
  <c r="N307" i="13"/>
  <c r="L556" i="13"/>
  <c r="N556" i="13"/>
  <c r="I14" i="3"/>
  <c r="K618" i="13"/>
  <c r="N238" i="13"/>
  <c r="L238" i="13"/>
  <c r="L572" i="13"/>
  <c r="N572" i="13"/>
  <c r="N521" i="13"/>
  <c r="L521" i="13"/>
  <c r="L723" i="13"/>
  <c r="L642" i="13"/>
  <c r="N642" i="13"/>
  <c r="K630" i="13"/>
  <c r="N250" i="13"/>
  <c r="L250" i="13"/>
  <c r="K387" i="13"/>
  <c r="L7" i="13"/>
  <c r="N7" i="13"/>
  <c r="L189" i="13"/>
  <c r="K569" i="13"/>
  <c r="N189" i="13"/>
  <c r="L640" i="13"/>
  <c r="N640" i="13"/>
  <c r="L213" i="13"/>
  <c r="N213" i="13"/>
  <c r="K593" i="13"/>
  <c r="K601" i="13"/>
  <c r="L221" i="13"/>
  <c r="N221" i="13"/>
  <c r="L605" i="13"/>
  <c r="L184" i="13"/>
  <c r="K564" i="13"/>
  <c r="N184" i="13"/>
  <c r="N100" i="13"/>
  <c r="L100" i="13"/>
  <c r="K480" i="13"/>
  <c r="N690" i="13"/>
  <c r="L690" i="13"/>
  <c r="L663" i="13"/>
  <c r="N663" i="13"/>
  <c r="L465" i="13"/>
  <c r="N465" i="13"/>
  <c r="N526" i="13"/>
  <c r="L526" i="13"/>
  <c r="K485" i="13"/>
  <c r="L105" i="13"/>
  <c r="N105" i="13"/>
  <c r="K546" i="13"/>
  <c r="L166" i="13"/>
  <c r="N166" i="13"/>
  <c r="L447" i="13"/>
  <c r="N447" i="13"/>
  <c r="K610" i="13"/>
  <c r="N230" i="13"/>
  <c r="L230" i="13"/>
  <c r="L397" i="13"/>
  <c r="N61" i="13"/>
  <c r="L61" i="13"/>
  <c r="K441" i="13"/>
  <c r="L573" i="13"/>
  <c r="N573" i="13"/>
  <c r="L449" i="13"/>
  <c r="N449" i="13"/>
  <c r="N502" i="13"/>
  <c r="L502" i="13"/>
  <c r="N163" i="13"/>
  <c r="L163" i="13"/>
  <c r="K543" i="13"/>
  <c r="N471" i="13"/>
  <c r="N679" i="13"/>
  <c r="L679" i="13"/>
  <c r="L414" i="13"/>
  <c r="N414" i="13"/>
  <c r="N404" i="13"/>
  <c r="L404" i="13"/>
  <c r="L127" i="13"/>
  <c r="K507" i="13"/>
  <c r="N127" i="13"/>
  <c r="N258" i="13"/>
  <c r="K638" i="13"/>
  <c r="L258" i="13"/>
  <c r="N446" i="13"/>
  <c r="L446" i="13"/>
  <c r="N261" i="13"/>
  <c r="K641" i="13"/>
  <c r="L261" i="13"/>
  <c r="L487" i="13"/>
  <c r="N487" i="13"/>
  <c r="L596" i="13"/>
  <c r="N395" i="13"/>
  <c r="L395" i="13"/>
  <c r="L226" i="13"/>
  <c r="N226" i="13"/>
  <c r="K606" i="13"/>
  <c r="L214" i="13"/>
  <c r="N214" i="13"/>
  <c r="K594" i="13"/>
  <c r="K431" i="13"/>
  <c r="N51" i="13"/>
  <c r="L51" i="13"/>
  <c r="N619" i="13"/>
  <c r="L619" i="13"/>
  <c r="N529" i="13"/>
  <c r="L529" i="13"/>
  <c r="L531" i="13"/>
  <c r="N531" i="13"/>
  <c r="N241" i="13"/>
  <c r="L241" i="13"/>
  <c r="K621" i="13"/>
  <c r="L695" i="13"/>
  <c r="K488" i="13"/>
  <c r="N108" i="13"/>
  <c r="L108" i="13"/>
  <c r="L635" i="13"/>
  <c r="N635" i="13"/>
  <c r="L747" i="13"/>
  <c r="N747" i="13"/>
  <c r="N479" i="13"/>
  <c r="L479" i="13"/>
  <c r="N501" i="13"/>
  <c r="L501" i="13"/>
  <c r="N245" i="13"/>
  <c r="K625" i="13"/>
  <c r="L245" i="13"/>
  <c r="L182" i="13"/>
  <c r="N182" i="13"/>
  <c r="K562" i="13"/>
  <c r="N751" i="13"/>
  <c r="L751" i="13"/>
  <c r="K675" i="13"/>
  <c r="L295" i="13"/>
  <c r="N295" i="13"/>
  <c r="N282" i="13"/>
  <c r="K662" i="13"/>
  <c r="L282" i="13"/>
  <c r="N77" i="13"/>
  <c r="L77" i="13"/>
  <c r="K457" i="13"/>
  <c r="L486" i="13"/>
  <c r="N486" i="13"/>
  <c r="L749" i="13"/>
  <c r="N749" i="13"/>
  <c r="N490" i="13"/>
  <c r="L490" i="13"/>
  <c r="K668" i="13"/>
  <c r="N288" i="13"/>
  <c r="L288" i="13"/>
  <c r="I15" i="3"/>
  <c r="K577" i="13"/>
  <c r="L197" i="13"/>
  <c r="N197" i="13"/>
  <c r="N147" i="13"/>
  <c r="K527" i="13"/>
  <c r="L147" i="13"/>
  <c r="N726" i="13"/>
  <c r="L726" i="13"/>
  <c r="L420" i="13"/>
  <c r="N420" i="13"/>
  <c r="L588" i="13"/>
  <c r="N588" i="13"/>
  <c r="L510" i="13"/>
  <c r="N510" i="13"/>
  <c r="N419" i="13"/>
  <c r="L419" i="13"/>
  <c r="K520" i="13"/>
  <c r="N140" i="13"/>
  <c r="L140" i="13"/>
  <c r="L692" i="13"/>
  <c r="N692" i="13"/>
  <c r="N422" i="13"/>
  <c r="L422" i="13"/>
  <c r="N462" i="13"/>
  <c r="L462" i="13"/>
  <c r="K489" i="13"/>
  <c r="L109" i="13"/>
  <c r="N109" i="13"/>
  <c r="L659" i="13"/>
  <c r="N659" i="13"/>
  <c r="L665" i="13"/>
  <c r="N665" i="13"/>
  <c r="N434" i="13"/>
  <c r="L434" i="13"/>
  <c r="N482" i="13"/>
  <c r="L482" i="13"/>
  <c r="N716" i="13"/>
  <c r="L716" i="13"/>
  <c r="K411" i="13"/>
  <c r="N31" i="13"/>
  <c r="L31" i="13"/>
  <c r="N711" i="13"/>
  <c r="L711" i="13"/>
  <c r="K617" i="13"/>
  <c r="L237" i="13"/>
  <c r="N237" i="13"/>
  <c r="N128" i="13"/>
  <c r="L128" i="13"/>
  <c r="K508" i="13"/>
  <c r="I12" i="3"/>
  <c r="O4" i="3"/>
  <c r="J4" i="3" s="1"/>
  <c r="O5" i="3"/>
  <c r="J5" i="3" s="1"/>
  <c r="O10" i="3"/>
  <c r="J10" i="3" s="1"/>
  <c r="N550" i="13"/>
  <c r="L550" i="13"/>
  <c r="K570" i="13"/>
  <c r="L190" i="13"/>
  <c r="N190" i="13"/>
  <c r="N763" i="13"/>
  <c r="L763" i="13"/>
  <c r="N653" i="13"/>
  <c r="L653" i="13"/>
  <c r="N762" i="13"/>
  <c r="L762" i="13"/>
  <c r="K530" i="13"/>
  <c r="N150" i="13"/>
  <c r="L150" i="13"/>
  <c r="N734" i="13"/>
  <c r="L734" i="13"/>
  <c r="N623" i="13"/>
  <c r="N484" i="13"/>
  <c r="L484" i="13"/>
  <c r="N171" i="13"/>
  <c r="L171" i="13"/>
  <c r="K551" i="13"/>
  <c r="L254" i="13"/>
  <c r="N254" i="13"/>
  <c r="K634" i="13"/>
  <c r="N737" i="13"/>
  <c r="L737" i="13"/>
  <c r="N478" i="13"/>
  <c r="L478" i="13"/>
  <c r="K523" i="13"/>
  <c r="L143" i="13"/>
  <c r="N143" i="13"/>
  <c r="L548" i="13"/>
  <c r="N548" i="13"/>
  <c r="N752" i="13"/>
  <c r="L752" i="13"/>
  <c r="N33" i="13"/>
  <c r="K413" i="13"/>
  <c r="L33" i="13"/>
  <c r="L68" i="13"/>
  <c r="N68" i="13"/>
  <c r="K448" i="13"/>
  <c r="N90" i="13"/>
  <c r="L90" i="13"/>
  <c r="K470" i="13"/>
  <c r="L83" i="13"/>
  <c r="K463" i="13"/>
  <c r="N83" i="13"/>
  <c r="N686" i="13"/>
  <c r="L686" i="13"/>
  <c r="N84" i="13"/>
  <c r="K464" i="13"/>
  <c r="L84" i="13"/>
  <c r="K589" i="13"/>
  <c r="L209" i="13"/>
  <c r="N209" i="13"/>
  <c r="N123" i="13"/>
  <c r="L123" i="13"/>
  <c r="K503" i="13"/>
  <c r="N474" i="13"/>
  <c r="N455" i="13"/>
  <c r="L455" i="13"/>
  <c r="N116" i="13"/>
  <c r="K496" i="13"/>
  <c r="L116" i="13"/>
  <c r="L545" i="13"/>
  <c r="N545" i="13"/>
  <c r="N669" i="13"/>
  <c r="L669" i="13"/>
  <c r="I8" i="3"/>
  <c r="L595" i="13"/>
  <c r="N595" i="13"/>
  <c r="N6" i="13"/>
  <c r="K386" i="13"/>
  <c r="L6" i="13"/>
  <c r="N693" i="13"/>
  <c r="L693" i="13"/>
  <c r="N612" i="13"/>
  <c r="L612" i="13"/>
  <c r="N738" i="13"/>
  <c r="L738" i="13"/>
  <c r="L514" i="13"/>
  <c r="N514" i="13"/>
  <c r="K646" i="13"/>
  <c r="N266" i="13"/>
  <c r="L266" i="13"/>
  <c r="K504" i="13"/>
  <c r="L124" i="13"/>
  <c r="N124" i="13"/>
  <c r="L547" i="13"/>
  <c r="N547" i="13"/>
  <c r="N390" i="13"/>
  <c r="L390" i="13"/>
  <c r="N613" i="13"/>
  <c r="L613" i="13"/>
  <c r="L724" i="13"/>
  <c r="N724" i="13"/>
  <c r="N477" i="13"/>
  <c r="L477" i="13"/>
  <c r="L583" i="13"/>
  <c r="N583" i="13"/>
  <c r="K389" i="13"/>
  <c r="L9" i="13"/>
  <c r="N9" i="13"/>
  <c r="L720" i="13"/>
  <c r="N720" i="13"/>
  <c r="L676" i="13"/>
  <c r="N676" i="13"/>
  <c r="N402" i="13"/>
  <c r="L402" i="13"/>
  <c r="K553" i="13"/>
  <c r="N173" i="13"/>
  <c r="L173" i="13"/>
  <c r="K597" i="13"/>
  <c r="L217" i="13"/>
  <c r="N217" i="13"/>
  <c r="K528" i="13"/>
  <c r="L148" i="13"/>
  <c r="N148" i="13"/>
  <c r="N401" i="13"/>
  <c r="L401" i="13"/>
  <c r="N585" i="13"/>
  <c r="L585" i="13"/>
  <c r="K602" i="13"/>
  <c r="L222" i="13"/>
  <c r="N222" i="13"/>
  <c r="L475" i="13"/>
  <c r="N475" i="13"/>
  <c r="N60" i="13"/>
  <c r="K440" i="13"/>
  <c r="L60" i="13"/>
  <c r="N48" i="13"/>
  <c r="K428" i="13"/>
  <c r="L48" i="13"/>
  <c r="N103" i="13"/>
  <c r="L103" i="13"/>
  <c r="K483" i="13"/>
  <c r="N535" i="13"/>
  <c r="L535" i="13"/>
  <c r="N698" i="13"/>
  <c r="L698" i="13"/>
  <c r="L453" i="13"/>
  <c r="N453" i="13"/>
  <c r="N673" i="13"/>
  <c r="N196" i="13"/>
  <c r="K576" i="13"/>
  <c r="L196" i="13"/>
  <c r="L682" i="13"/>
  <c r="N682" i="13"/>
  <c r="L191" i="13"/>
  <c r="N191" i="13"/>
  <c r="K571" i="13"/>
  <c r="N615" i="13"/>
  <c r="L615" i="13"/>
  <c r="L491" i="13"/>
  <c r="N491" i="13"/>
  <c r="L500" i="13"/>
  <c r="L578" i="13"/>
  <c r="N578" i="13"/>
  <c r="N746" i="13"/>
  <c r="L746" i="13"/>
  <c r="N407" i="13"/>
  <c r="L407" i="13"/>
  <c r="K511" i="13"/>
  <c r="N131" i="13"/>
  <c r="L131" i="13"/>
  <c r="K566" i="13"/>
  <c r="L186" i="13"/>
  <c r="N186" i="13"/>
  <c r="K425" i="13"/>
  <c r="L45" i="13"/>
  <c r="N45" i="13"/>
  <c r="L580" i="13"/>
  <c r="N580" i="13"/>
  <c r="N129" i="13"/>
  <c r="K509" i="13"/>
  <c r="L129" i="13"/>
  <c r="L685" i="13"/>
  <c r="N685" i="13"/>
  <c r="N590" i="13"/>
  <c r="L590" i="13"/>
  <c r="L705" i="13"/>
  <c r="N705" i="13"/>
  <c r="I17" i="3"/>
  <c r="N494" i="13"/>
  <c r="L494" i="13"/>
  <c r="N628" i="13"/>
  <c r="L628" i="13"/>
  <c r="L79" i="13"/>
  <c r="K459" i="13"/>
  <c r="N79" i="13"/>
  <c r="L636" i="13"/>
  <c r="N636" i="13"/>
  <c r="K499" i="13"/>
  <c r="L119" i="13"/>
  <c r="N119" i="13"/>
  <c r="K633" i="13"/>
  <c r="N253" i="13"/>
  <c r="L253" i="13"/>
  <c r="L644" i="13"/>
  <c r="N644" i="13"/>
  <c r="I20" i="3"/>
  <c r="L732" i="13"/>
  <c r="N732" i="13"/>
  <c r="I5" i="3"/>
  <c r="L525" i="13"/>
  <c r="N525" i="13"/>
  <c r="N713" i="13"/>
  <c r="L713" i="13"/>
  <c r="N388" i="13"/>
  <c r="L388" i="13"/>
  <c r="N748" i="13"/>
  <c r="L748" i="13"/>
  <c r="K534" i="13"/>
  <c r="L154" i="13"/>
  <c r="N154" i="13"/>
  <c r="N183" i="13"/>
  <c r="L183" i="13"/>
  <c r="K563" i="13"/>
  <c r="L458" i="13"/>
  <c r="N458" i="13"/>
  <c r="N757" i="13"/>
  <c r="L757" i="13"/>
  <c r="N412" i="13"/>
  <c r="L412" i="13"/>
  <c r="N101" i="13"/>
  <c r="L101" i="13"/>
  <c r="K481" i="13"/>
  <c r="N125" i="13"/>
  <c r="K505" i="13"/>
  <c r="L125" i="13"/>
  <c r="L684" i="13"/>
  <c r="N620" i="13"/>
  <c r="L620" i="13"/>
  <c r="I13" i="3"/>
  <c r="L672" i="13"/>
  <c r="N672" i="13"/>
  <c r="N473" i="13"/>
  <c r="L473" i="13"/>
  <c r="N611" i="13"/>
  <c r="L611" i="13"/>
  <c r="N579" i="13"/>
  <c r="L579" i="13"/>
  <c r="K493" i="13"/>
  <c r="N113" i="13"/>
  <c r="L113" i="13"/>
  <c r="N647" i="13"/>
  <c r="L647" i="13"/>
  <c r="L439" i="13"/>
  <c r="N439" i="13"/>
  <c r="N80" i="13"/>
  <c r="K460" i="13"/>
  <c r="L80" i="13"/>
  <c r="L533" i="13"/>
  <c r="N533" i="13"/>
  <c r="N74" i="13"/>
  <c r="K454" i="13"/>
  <c r="L74" i="13"/>
  <c r="N430" i="13"/>
  <c r="L430" i="13"/>
  <c r="N396" i="13"/>
  <c r="L396" i="13"/>
  <c r="L112" i="13"/>
  <c r="N112" i="13"/>
  <c r="K492" i="13"/>
  <c r="L582" i="13"/>
  <c r="N582" i="13"/>
  <c r="N175" i="13"/>
  <c r="L175" i="13"/>
  <c r="K555" i="13"/>
  <c r="L574" i="13"/>
  <c r="N574" i="13"/>
  <c r="N532" i="13"/>
  <c r="L532" i="13"/>
  <c r="N712" i="13"/>
  <c r="N52" i="13"/>
  <c r="K432" i="13"/>
  <c r="L52" i="13"/>
  <c r="K626" i="13"/>
  <c r="N246" i="13"/>
  <c r="L246" i="13"/>
  <c r="N627" i="13"/>
  <c r="L627" i="13"/>
  <c r="N735" i="13"/>
  <c r="L735" i="13"/>
  <c r="N744" i="13"/>
  <c r="L744" i="13"/>
  <c r="N649" i="13"/>
  <c r="L649" i="13"/>
  <c r="L614" i="13"/>
  <c r="N614" i="13"/>
  <c r="N410" i="13"/>
  <c r="L410" i="13"/>
  <c r="K651" i="13"/>
  <c r="L271" i="13"/>
  <c r="N271" i="13"/>
  <c r="L13" i="13"/>
  <c r="N13" i="13"/>
  <c r="K393" i="13"/>
  <c r="N92" i="13"/>
  <c r="L92" i="13"/>
  <c r="K472" i="13"/>
  <c r="K637" i="13"/>
  <c r="L257" i="13"/>
  <c r="N257" i="13"/>
  <c r="L670" i="13"/>
  <c r="N670" i="13"/>
  <c r="N745" i="13"/>
  <c r="L745" i="13"/>
  <c r="N722" i="13"/>
  <c r="L722" i="13"/>
  <c r="L603" i="13"/>
  <c r="L696" i="13"/>
  <c r="N696" i="13"/>
  <c r="N437" i="13"/>
  <c r="L437" i="13"/>
  <c r="L755" i="13"/>
  <c r="N755" i="13"/>
  <c r="L399" i="13"/>
  <c r="N399" i="13"/>
  <c r="K697" i="13"/>
  <c r="N317" i="13"/>
  <c r="L317" i="13"/>
  <c r="N179" i="13"/>
  <c r="L179" i="13"/>
  <c r="K559" i="13"/>
  <c r="N680" i="13"/>
  <c r="L680" i="13"/>
  <c r="N741" i="13"/>
  <c r="L741" i="13"/>
  <c r="N135" i="13"/>
  <c r="L135" i="13"/>
  <c r="K515" i="13"/>
  <c r="L187" i="13"/>
  <c r="K567" i="13"/>
  <c r="N187" i="13"/>
  <c r="L666" i="13" l="1"/>
  <c r="L702" i="13"/>
  <c r="N558" i="13"/>
  <c r="N717" i="13"/>
  <c r="R5" i="3"/>
  <c r="N739" i="13"/>
  <c r="L760" i="13"/>
  <c r="R21" i="3"/>
  <c r="L442" i="13"/>
  <c r="N524" i="13"/>
  <c r="N519" i="13"/>
  <c r="L398" i="13"/>
  <c r="L469" i="13"/>
  <c r="L681" i="13"/>
  <c r="L694" i="13"/>
  <c r="N718" i="13"/>
  <c r="L756" i="13"/>
  <c r="L706" i="13"/>
  <c r="L736" i="13"/>
  <c r="L725" i="13"/>
  <c r="N704" i="13"/>
  <c r="L658" i="13"/>
  <c r="L728" i="13"/>
  <c r="L433" i="13"/>
  <c r="L444" i="13"/>
  <c r="N391" i="13"/>
  <c r="N660" i="13"/>
  <c r="L604" i="13"/>
  <c r="N584" i="13"/>
  <c r="R18" i="3"/>
  <c r="R10" i="3"/>
  <c r="R13" i="3"/>
  <c r="R9" i="3"/>
  <c r="R15" i="3"/>
  <c r="R11" i="3"/>
  <c r="R12" i="3"/>
  <c r="R16" i="3"/>
  <c r="R6" i="3"/>
  <c r="R17" i="3"/>
  <c r="O9" i="6"/>
  <c r="AC9" i="6" s="1"/>
  <c r="R8" i="3"/>
  <c r="R20" i="3"/>
  <c r="R22" i="3"/>
  <c r="R4" i="3"/>
  <c r="R14" i="3"/>
  <c r="R7" i="3"/>
  <c r="R23" i="3"/>
  <c r="N709" i="13"/>
  <c r="N729" i="13"/>
  <c r="N648" i="13"/>
  <c r="L406" i="13"/>
  <c r="N730" i="13"/>
  <c r="L753" i="13"/>
  <c r="L759" i="13"/>
  <c r="L418" i="13"/>
  <c r="L450" i="13"/>
  <c r="N656" i="13"/>
  <c r="N754" i="13"/>
  <c r="L429" i="13"/>
  <c r="L629" i="13"/>
  <c r="L538" i="13"/>
  <c r="L657" i="13"/>
  <c r="N436" i="13"/>
  <c r="L631" i="13"/>
  <c r="L703" i="13"/>
  <c r="N587" i="13"/>
  <c r="L452" i="13"/>
  <c r="L476" i="13"/>
  <c r="N742" i="13"/>
  <c r="L513" i="13"/>
  <c r="N714" i="13"/>
  <c r="N417" i="13"/>
  <c r="N427" i="13"/>
  <c r="L609" i="13"/>
  <c r="N392" i="13"/>
  <c r="N537" i="13"/>
  <c r="N708" i="13"/>
  <c r="L701" i="13"/>
  <c r="L554" i="13"/>
  <c r="L700" i="13"/>
  <c r="N599" i="13"/>
  <c r="N591" i="13"/>
  <c r="L541" i="13"/>
  <c r="L565" i="13"/>
  <c r="L403" i="13"/>
  <c r="L517" i="13"/>
  <c r="L667" i="13"/>
  <c r="N643" i="13"/>
  <c r="N721" i="13"/>
  <c r="L438" i="13"/>
  <c r="N443" i="13"/>
  <c r="N710" i="13"/>
  <c r="L727" i="13"/>
  <c r="L405" i="13"/>
  <c r="N655" i="13"/>
  <c r="N586" i="13"/>
  <c r="L652" i="13"/>
  <c r="L516" i="13"/>
  <c r="N715" i="13"/>
  <c r="N384" i="13"/>
  <c r="L650" i="13"/>
  <c r="L758" i="13"/>
  <c r="N506" i="13"/>
  <c r="L540" i="13"/>
  <c r="L688" i="13"/>
  <c r="L561" i="13"/>
  <c r="L518" i="13"/>
  <c r="N622" i="13"/>
  <c r="N719" i="13"/>
  <c r="N522" i="13"/>
  <c r="L743" i="13"/>
  <c r="L750" i="13"/>
  <c r="N539" i="13"/>
  <c r="N671" i="13"/>
  <c r="L424" i="13"/>
  <c r="N424" i="13"/>
  <c r="L468" i="13"/>
  <c r="N699" i="13"/>
  <c r="N461" i="13"/>
  <c r="N423" i="13"/>
  <c r="L733" i="13"/>
  <c r="L740" i="13"/>
  <c r="L466" i="13"/>
  <c r="L542" i="13"/>
  <c r="L707" i="13"/>
  <c r="N409" i="13"/>
  <c r="L409" i="13"/>
  <c r="N683" i="13"/>
  <c r="N761" i="13"/>
  <c r="L495" i="13"/>
  <c r="N557" i="13"/>
  <c r="N691" i="13"/>
  <c r="L451" i="13"/>
  <c r="N451" i="13"/>
  <c r="N497" i="13"/>
  <c r="N592" i="13"/>
  <c r="L592" i="13"/>
  <c r="L678" i="13"/>
  <c r="L552" i="13"/>
  <c r="N552" i="13"/>
  <c r="L639" i="13"/>
  <c r="N639" i="13"/>
  <c r="N616" i="13"/>
  <c r="L616" i="13"/>
  <c r="L394" i="13"/>
  <c r="N394" i="13"/>
  <c r="L445" i="13"/>
  <c r="N445" i="13"/>
  <c r="N568" i="13"/>
  <c r="L568" i="13"/>
  <c r="L689" i="13"/>
  <c r="N689" i="13"/>
  <c r="L435" i="13"/>
  <c r="N435" i="13"/>
  <c r="N416" i="13"/>
  <c r="L416" i="13"/>
  <c r="L661" i="13"/>
  <c r="N661" i="13"/>
  <c r="L645" i="13"/>
  <c r="N645" i="13"/>
  <c r="L581" i="13"/>
  <c r="N581" i="13"/>
  <c r="L600" i="13"/>
  <c r="N600" i="13"/>
  <c r="N654" i="13"/>
  <c r="L654" i="13"/>
  <c r="N421" i="13"/>
  <c r="L421" i="13"/>
  <c r="L544" i="13"/>
  <c r="N544" i="13"/>
  <c r="N400" i="13"/>
  <c r="L400" i="13"/>
  <c r="L560" i="13"/>
  <c r="N560" i="13"/>
  <c r="L426" i="13"/>
  <c r="N426" i="13"/>
  <c r="N385" i="13"/>
  <c r="L385" i="13"/>
  <c r="L674" i="13"/>
  <c r="N674" i="13"/>
  <c r="L512" i="13"/>
  <c r="N512" i="13"/>
  <c r="L467" i="13"/>
  <c r="N467" i="13"/>
  <c r="L456" i="13"/>
  <c r="N456" i="13"/>
  <c r="L536" i="13"/>
  <c r="N536" i="13"/>
  <c r="N549" i="13"/>
  <c r="L549" i="13"/>
  <c r="L607" i="13"/>
  <c r="N607" i="13"/>
  <c r="N608" i="13"/>
  <c r="L608" i="13"/>
  <c r="N575" i="13"/>
  <c r="L575" i="13"/>
  <c r="N408" i="13"/>
  <c r="L408" i="13"/>
  <c r="N664" i="13"/>
  <c r="L664" i="13"/>
  <c r="L632" i="13"/>
  <c r="N632" i="13"/>
  <c r="L498" i="13"/>
  <c r="N498" i="13"/>
  <c r="L677" i="13"/>
  <c r="N677" i="13"/>
  <c r="N413" i="13"/>
  <c r="L413" i="13"/>
  <c r="L530" i="13"/>
  <c r="N530" i="13"/>
  <c r="N464" i="13"/>
  <c r="L464" i="13"/>
  <c r="L637" i="13"/>
  <c r="N637" i="13"/>
  <c r="N576" i="13"/>
  <c r="L576" i="13"/>
  <c r="L428" i="13"/>
  <c r="N428" i="13"/>
  <c r="N515" i="13"/>
  <c r="L515" i="13"/>
  <c r="N626" i="13"/>
  <c r="L626" i="13"/>
  <c r="N563" i="13"/>
  <c r="L563" i="13"/>
  <c r="L425" i="13"/>
  <c r="N425" i="13"/>
  <c r="L511" i="13"/>
  <c r="N511" i="13"/>
  <c r="N440" i="13"/>
  <c r="L440" i="13"/>
  <c r="L602" i="13"/>
  <c r="N602" i="13"/>
  <c r="N589" i="13"/>
  <c r="L589" i="13"/>
  <c r="L489" i="13"/>
  <c r="N489" i="13"/>
  <c r="N527" i="13"/>
  <c r="L527" i="13"/>
  <c r="L441" i="13"/>
  <c r="N441" i="13"/>
  <c r="L687" i="13"/>
  <c r="N687" i="13"/>
  <c r="L566" i="13"/>
  <c r="N566" i="13"/>
  <c r="N559" i="13"/>
  <c r="L559" i="13"/>
  <c r="L505" i="13"/>
  <c r="N505" i="13"/>
  <c r="N499" i="13"/>
  <c r="L499" i="13"/>
  <c r="L528" i="13"/>
  <c r="N528" i="13"/>
  <c r="L553" i="13"/>
  <c r="N553" i="13"/>
  <c r="L646" i="13"/>
  <c r="N646" i="13"/>
  <c r="N496" i="13"/>
  <c r="L496" i="13"/>
  <c r="N463" i="13"/>
  <c r="L463" i="13"/>
  <c r="N675" i="13"/>
  <c r="L675" i="13"/>
  <c r="N625" i="13"/>
  <c r="L625" i="13"/>
  <c r="L507" i="13"/>
  <c r="N507" i="13"/>
  <c r="N610" i="13"/>
  <c r="L610" i="13"/>
  <c r="N630" i="13"/>
  <c r="L630" i="13"/>
  <c r="L651" i="13"/>
  <c r="N651" i="13"/>
  <c r="N386" i="13"/>
  <c r="L386" i="13"/>
  <c r="N393" i="13"/>
  <c r="L393" i="13"/>
  <c r="N432" i="13"/>
  <c r="L432" i="13"/>
  <c r="L555" i="13"/>
  <c r="N555" i="13"/>
  <c r="L509" i="13"/>
  <c r="N509" i="13"/>
  <c r="L389" i="13"/>
  <c r="N389" i="13"/>
  <c r="L621" i="13"/>
  <c r="N621" i="13"/>
  <c r="L594" i="13"/>
  <c r="N594" i="13"/>
  <c r="L564" i="13"/>
  <c r="N564" i="13"/>
  <c r="L601" i="13"/>
  <c r="N601" i="13"/>
  <c r="N569" i="13"/>
  <c r="L569" i="13"/>
  <c r="N618" i="13"/>
  <c r="L618" i="13"/>
  <c r="N520" i="13"/>
  <c r="L520" i="13"/>
  <c r="N488" i="13"/>
  <c r="L488" i="13"/>
  <c r="L485" i="13"/>
  <c r="N485" i="13"/>
  <c r="L617" i="13"/>
  <c r="N617" i="13"/>
  <c r="N668" i="13"/>
  <c r="L668" i="13"/>
  <c r="L562" i="13"/>
  <c r="N562" i="13"/>
  <c r="L593" i="13"/>
  <c r="N593" i="13"/>
  <c r="L411" i="13"/>
  <c r="N411" i="13"/>
  <c r="L662" i="13"/>
  <c r="N662" i="13"/>
  <c r="N431" i="13"/>
  <c r="L431" i="13"/>
  <c r="N606" i="13"/>
  <c r="L606" i="13"/>
  <c r="N641" i="13"/>
  <c r="L641" i="13"/>
  <c r="L543" i="13"/>
  <c r="N543" i="13"/>
  <c r="L598" i="13"/>
  <c r="N598" i="13"/>
  <c r="N481" i="13"/>
  <c r="L481" i="13"/>
  <c r="N459" i="13"/>
  <c r="L459" i="13"/>
  <c r="N567" i="13"/>
  <c r="L567" i="13"/>
  <c r="N697" i="13"/>
  <c r="L697" i="13"/>
  <c r="L472" i="13"/>
  <c r="N472" i="13"/>
  <c r="N460" i="13"/>
  <c r="L460" i="13"/>
  <c r="N633" i="13"/>
  <c r="L633" i="13"/>
  <c r="N504" i="13"/>
  <c r="L504" i="13"/>
  <c r="L551" i="13"/>
  <c r="N551" i="13"/>
  <c r="N570" i="13"/>
  <c r="L570" i="13"/>
  <c r="N577" i="13"/>
  <c r="L577" i="13"/>
  <c r="N638" i="13"/>
  <c r="L638" i="13"/>
  <c r="N546" i="13"/>
  <c r="L546" i="13"/>
  <c r="N480" i="13"/>
  <c r="L480" i="13"/>
  <c r="L387" i="13"/>
  <c r="N387" i="13"/>
  <c r="N454" i="13"/>
  <c r="L454" i="13"/>
  <c r="L503" i="13"/>
  <c r="N503" i="13"/>
  <c r="N470" i="13"/>
  <c r="L470" i="13"/>
  <c r="L634" i="13"/>
  <c r="N634" i="13"/>
  <c r="N493" i="13"/>
  <c r="L493" i="13"/>
  <c r="N597" i="13"/>
  <c r="L597" i="13"/>
  <c r="N523" i="13"/>
  <c r="L523" i="13"/>
  <c r="N534" i="13"/>
  <c r="L534" i="13"/>
  <c r="N492" i="13"/>
  <c r="L492" i="13"/>
  <c r="L571" i="13"/>
  <c r="N571" i="13"/>
  <c r="N483" i="13"/>
  <c r="L483" i="13"/>
  <c r="N448" i="13"/>
  <c r="L448" i="13"/>
  <c r="N508" i="13"/>
  <c r="L508" i="13"/>
  <c r="N457" i="13"/>
  <c r="L457" i="13"/>
  <c r="T14" i="3" l="1"/>
  <c r="T19" i="3"/>
  <c r="T11" i="3"/>
  <c r="T18" i="3"/>
  <c r="T23" i="3"/>
  <c r="T15" i="3"/>
  <c r="T8" i="3"/>
  <c r="T7" i="3"/>
  <c r="T20" i="3"/>
  <c r="T4" i="3"/>
  <c r="T17" i="3"/>
  <c r="T22" i="3"/>
  <c r="T6" i="3"/>
  <c r="T13" i="3"/>
  <c r="T5" i="3"/>
  <c r="T9" i="3"/>
  <c r="T16" i="3"/>
  <c r="T12" i="3"/>
  <c r="T10" i="3"/>
  <c r="T21" i="3"/>
  <c r="AC35" i="6"/>
  <c r="E14" i="3" l="1"/>
  <c r="D14" i="3" s="1"/>
  <c r="E16" i="3"/>
  <c r="D16" i="3" s="1"/>
  <c r="E9" i="3"/>
  <c r="D9" i="3" s="1"/>
  <c r="E20" i="3"/>
  <c r="D20" i="3" s="1"/>
  <c r="E7" i="3"/>
  <c r="D7" i="3" s="1"/>
  <c r="E5" i="3"/>
  <c r="D5" i="3" s="1"/>
  <c r="E8" i="3"/>
  <c r="D8" i="3" s="1"/>
  <c r="E13" i="3"/>
  <c r="D13" i="3" s="1"/>
  <c r="E15" i="3"/>
  <c r="D15" i="3" s="1"/>
  <c r="E21" i="3"/>
  <c r="D21" i="3" s="1"/>
  <c r="E6" i="3"/>
  <c r="D6" i="3" s="1"/>
  <c r="E23" i="3"/>
  <c r="D23" i="3" s="1"/>
  <c r="E10" i="3"/>
  <c r="D10" i="3" s="1"/>
  <c r="E22" i="3"/>
  <c r="D22" i="3" s="1"/>
  <c r="E18" i="3"/>
  <c r="D18" i="3" s="1"/>
  <c r="E12" i="3"/>
  <c r="D12" i="3" s="1"/>
  <c r="E17" i="3"/>
  <c r="D17" i="3" s="1"/>
  <c r="E11" i="3"/>
  <c r="D11" i="3" s="1"/>
  <c r="E4" i="3"/>
  <c r="D4" i="3" s="1"/>
  <c r="E19" i="3"/>
  <c r="D19" i="3" s="1"/>
  <c r="C19" i="3" l="1"/>
  <c r="C4" i="3"/>
  <c r="C17" i="3"/>
  <c r="C15" i="3"/>
  <c r="C12" i="3"/>
  <c r="C13" i="3"/>
  <c r="C18" i="3"/>
  <c r="C8" i="3"/>
  <c r="C22" i="3"/>
  <c r="C5" i="3"/>
  <c r="C10" i="3"/>
  <c r="C7" i="3"/>
  <c r="C23" i="3"/>
  <c r="C20" i="3"/>
  <c r="C16" i="3"/>
  <c r="C6" i="3"/>
  <c r="C9" i="3"/>
  <c r="C11" i="3"/>
  <c r="C21" i="3"/>
  <c r="C14" i="3"/>
  <c r="Z9" i="6" l="1"/>
  <c r="Q19" i="6"/>
  <c r="Q21" i="6"/>
  <c r="Q24" i="6"/>
  <c r="P21" i="6"/>
  <c r="P9" i="6"/>
  <c r="Q23" i="6"/>
  <c r="O10" i="6"/>
  <c r="O11" i="6" s="1"/>
  <c r="Q18" i="6"/>
  <c r="Q9" i="6"/>
  <c r="Q27" i="6"/>
  <c r="P13" i="6"/>
  <c r="P26" i="6"/>
  <c r="Q14" i="6"/>
  <c r="Q17" i="6"/>
  <c r="P28" i="6"/>
  <c r="P19" i="6"/>
  <c r="P27" i="6"/>
  <c r="P22" i="6"/>
  <c r="Q22" i="6"/>
  <c r="P24" i="6"/>
  <c r="P17" i="6"/>
  <c r="Q15" i="6"/>
  <c r="P14" i="6"/>
  <c r="Q25" i="6"/>
  <c r="P12" i="6"/>
  <c r="Q16" i="6"/>
  <c r="P25" i="6"/>
  <c r="P15" i="6"/>
  <c r="Q20" i="6"/>
  <c r="Q28" i="6"/>
  <c r="P18" i="6"/>
  <c r="Q11" i="6"/>
  <c r="Q26" i="6"/>
  <c r="Q10" i="6"/>
  <c r="Q12" i="6"/>
  <c r="P23" i="6"/>
  <c r="P10" i="6"/>
  <c r="P11" i="6"/>
  <c r="Q13" i="6"/>
  <c r="P16" i="6"/>
  <c r="P20" i="6"/>
  <c r="Z16" i="6"/>
  <c r="Z17" i="6"/>
  <c r="Z14" i="6"/>
  <c r="Z27" i="6"/>
  <c r="Z18" i="6"/>
  <c r="Z19" i="6"/>
  <c r="Z20" i="6"/>
  <c r="Z12" i="6"/>
  <c r="Z24" i="6"/>
  <c r="Z10" i="6"/>
  <c r="Z22" i="6"/>
  <c r="Z28" i="6"/>
  <c r="Z11" i="6"/>
  <c r="Z26" i="6"/>
  <c r="Z13" i="6"/>
  <c r="Z23" i="6"/>
  <c r="Z25" i="6"/>
  <c r="Z15" i="6"/>
  <c r="Z21" i="6"/>
  <c r="AV8" i="6" l="1"/>
  <c r="AV34" i="6" s="1"/>
  <c r="AD26" i="6"/>
  <c r="AD52" i="6"/>
  <c r="AA26" i="6"/>
  <c r="AV7" i="6" s="1"/>
  <c r="AV33" i="6" s="1"/>
  <c r="AD10" i="6"/>
  <c r="AD36" i="6"/>
  <c r="AF8" i="6"/>
  <c r="AF27" i="6" s="1"/>
  <c r="AA10" i="6"/>
  <c r="AF7" i="6" s="1"/>
  <c r="AF33" i="6" s="1"/>
  <c r="AV36" i="6"/>
  <c r="Y11" i="6"/>
  <c r="T11" i="6"/>
  <c r="W11" i="6"/>
  <c r="U11" i="6"/>
  <c r="S11" i="6"/>
  <c r="X11" i="6"/>
  <c r="R11" i="6"/>
  <c r="AA25" i="6"/>
  <c r="AU7" i="6" s="1"/>
  <c r="AU33" i="6" s="1"/>
  <c r="AU8" i="6"/>
  <c r="AU27" i="6" s="1"/>
  <c r="AD25" i="6"/>
  <c r="AD51" i="6"/>
  <c r="AW8" i="6"/>
  <c r="AW34" i="6" s="1"/>
  <c r="AA27" i="6"/>
  <c r="AW7" i="6" s="1"/>
  <c r="AW33" i="6" s="1"/>
  <c r="AD53" i="6"/>
  <c r="AD27" i="6"/>
  <c r="AD13" i="6"/>
  <c r="AD39" i="6"/>
  <c r="AA13" i="6"/>
  <c r="AI7" i="6" s="1"/>
  <c r="AI33" i="6" s="1"/>
  <c r="AI8" i="6"/>
  <c r="AI36" i="6" s="1"/>
  <c r="U23" i="6"/>
  <c r="X23" i="6"/>
  <c r="Y23" i="6"/>
  <c r="S23" i="6"/>
  <c r="R23" i="6"/>
  <c r="T23" i="6"/>
  <c r="W23" i="6"/>
  <c r="AC37" i="6"/>
  <c r="AC11" i="6"/>
  <c r="AM8" i="6"/>
  <c r="AM23" i="6" s="1"/>
  <c r="AD17" i="6"/>
  <c r="AA17" i="6"/>
  <c r="AM7" i="6" s="1"/>
  <c r="AM33" i="6" s="1"/>
  <c r="AD43" i="6"/>
  <c r="S27" i="6"/>
  <c r="R27" i="6"/>
  <c r="T27" i="6"/>
  <c r="Y27" i="6"/>
  <c r="W27" i="6"/>
  <c r="X27" i="6"/>
  <c r="U27" i="6"/>
  <c r="AA9" i="6"/>
  <c r="AE7" i="6" s="1"/>
  <c r="AE33" i="6" s="1"/>
  <c r="AD35" i="6"/>
  <c r="AD9" i="6"/>
  <c r="AE8" i="6"/>
  <c r="AE21" i="6" s="1"/>
  <c r="X16" i="6"/>
  <c r="U16" i="6"/>
  <c r="W16" i="6"/>
  <c r="S16" i="6"/>
  <c r="R16" i="6"/>
  <c r="Y16" i="6"/>
  <c r="T16" i="6"/>
  <c r="S28" i="6"/>
  <c r="W28" i="6"/>
  <c r="R28" i="6"/>
  <c r="Y28" i="6"/>
  <c r="T28" i="6"/>
  <c r="U28" i="6"/>
  <c r="X28" i="6"/>
  <c r="AD45" i="6"/>
  <c r="AO8" i="6"/>
  <c r="AO47" i="6" s="1"/>
  <c r="AA19" i="6"/>
  <c r="AO7" i="6" s="1"/>
  <c r="AO33" i="6" s="1"/>
  <c r="AD19" i="6"/>
  <c r="X9" i="6"/>
  <c r="R9" i="6"/>
  <c r="U9" i="6"/>
  <c r="T9" i="6"/>
  <c r="Y9" i="6"/>
  <c r="W9" i="6"/>
  <c r="S9" i="6"/>
  <c r="AA21" i="6"/>
  <c r="AQ7" i="6" s="1"/>
  <c r="AQ33" i="6" s="1"/>
  <c r="AD21" i="6"/>
  <c r="AQ8" i="6"/>
  <c r="AQ23" i="6" s="1"/>
  <c r="AD47" i="6"/>
  <c r="AD49" i="6"/>
  <c r="AD23" i="6"/>
  <c r="AA23" i="6"/>
  <c r="AS7" i="6" s="1"/>
  <c r="AS33" i="6" s="1"/>
  <c r="AS8" i="6"/>
  <c r="AS17" i="6" s="1"/>
  <c r="AP8" i="6"/>
  <c r="AP50" i="6" s="1"/>
  <c r="AD46" i="6"/>
  <c r="AD20" i="6"/>
  <c r="AA20" i="6"/>
  <c r="AP7" i="6" s="1"/>
  <c r="AP33" i="6" s="1"/>
  <c r="W12" i="6"/>
  <c r="T12" i="6"/>
  <c r="X12" i="6"/>
  <c r="U12" i="6"/>
  <c r="R12" i="6"/>
  <c r="Y12" i="6"/>
  <c r="S12" i="6"/>
  <c r="O12" i="6"/>
  <c r="AA24" i="6"/>
  <c r="AT7" i="6" s="1"/>
  <c r="AT33" i="6" s="1"/>
  <c r="AD50" i="6"/>
  <c r="AW24" i="6"/>
  <c r="AT8" i="6"/>
  <c r="AT19" i="6" s="1"/>
  <c r="AD24" i="6"/>
  <c r="U18" i="6"/>
  <c r="T18" i="6"/>
  <c r="X18" i="6"/>
  <c r="S18" i="6"/>
  <c r="W18" i="6"/>
  <c r="Y18" i="6"/>
  <c r="R18" i="6"/>
  <c r="X24" i="6"/>
  <c r="S24" i="6"/>
  <c r="R24" i="6"/>
  <c r="U24" i="6"/>
  <c r="T24" i="6"/>
  <c r="Y24" i="6"/>
  <c r="W24" i="6"/>
  <c r="S15" i="6"/>
  <c r="U15" i="6"/>
  <c r="X15" i="6"/>
  <c r="T15" i="6"/>
  <c r="Y15" i="6"/>
  <c r="R15" i="6"/>
  <c r="W15" i="6"/>
  <c r="AD44" i="6"/>
  <c r="AN8" i="6"/>
  <c r="AN47" i="6" s="1"/>
  <c r="AA18" i="6"/>
  <c r="AN7" i="6" s="1"/>
  <c r="AN33" i="6" s="1"/>
  <c r="AD18" i="6"/>
  <c r="AD42" i="6"/>
  <c r="AA16" i="6"/>
  <c r="AL7" i="6" s="1"/>
  <c r="AL33" i="6" s="1"/>
  <c r="AD16" i="6"/>
  <c r="AL8" i="6"/>
  <c r="AL23" i="6" s="1"/>
  <c r="T10" i="6"/>
  <c r="R10" i="6"/>
  <c r="U10" i="6"/>
  <c r="S10" i="6"/>
  <c r="W10" i="6"/>
  <c r="Y10" i="6"/>
  <c r="X10" i="6"/>
  <c r="S20" i="6"/>
  <c r="U20" i="6"/>
  <c r="R20" i="6"/>
  <c r="Y20" i="6"/>
  <c r="X20" i="6"/>
  <c r="T20" i="6"/>
  <c r="W20" i="6"/>
  <c r="AH8" i="6"/>
  <c r="AH23" i="6" s="1"/>
  <c r="AD12" i="6"/>
  <c r="AD38" i="6"/>
  <c r="AW38" i="6"/>
  <c r="AA12" i="6"/>
  <c r="AH7" i="6" s="1"/>
  <c r="AH33" i="6" s="1"/>
  <c r="R22" i="6"/>
  <c r="U22" i="6"/>
  <c r="W22" i="6"/>
  <c r="X22" i="6"/>
  <c r="Y22" i="6"/>
  <c r="S22" i="6"/>
  <c r="T22" i="6"/>
  <c r="AX8" i="6"/>
  <c r="AX45" i="6" s="1"/>
  <c r="AA28" i="6"/>
  <c r="AX7" i="6" s="1"/>
  <c r="AX33" i="6" s="1"/>
  <c r="AD28" i="6"/>
  <c r="AV54" i="6"/>
  <c r="AD54" i="6"/>
  <c r="AV28" i="6"/>
  <c r="U21" i="6"/>
  <c r="R21" i="6"/>
  <c r="X21" i="6"/>
  <c r="T21" i="6"/>
  <c r="Y21" i="6"/>
  <c r="S21" i="6"/>
  <c r="W21" i="6"/>
  <c r="U25" i="6"/>
  <c r="T25" i="6"/>
  <c r="R25" i="6"/>
  <c r="S25" i="6"/>
  <c r="X25" i="6"/>
  <c r="W25" i="6"/>
  <c r="Y25" i="6"/>
  <c r="Y17" i="6"/>
  <c r="W17" i="6"/>
  <c r="S17" i="6"/>
  <c r="U17" i="6"/>
  <c r="R17" i="6"/>
  <c r="T17" i="6"/>
  <c r="X17" i="6"/>
  <c r="AC10" i="6"/>
  <c r="AC36" i="6"/>
  <c r="T19" i="6"/>
  <c r="Y19" i="6"/>
  <c r="R19" i="6"/>
  <c r="W19" i="6"/>
  <c r="X19" i="6"/>
  <c r="S19" i="6"/>
  <c r="U19" i="6"/>
  <c r="R13" i="6"/>
  <c r="S13" i="6"/>
  <c r="W13" i="6"/>
  <c r="U13" i="6"/>
  <c r="T13" i="6"/>
  <c r="X13" i="6"/>
  <c r="Y13" i="6"/>
  <c r="AD37" i="6"/>
  <c r="AV11" i="6"/>
  <c r="AG8" i="6"/>
  <c r="AG19" i="6" s="1"/>
  <c r="AD11" i="6"/>
  <c r="AA11" i="6"/>
  <c r="AG7" i="6" s="1"/>
  <c r="AG33" i="6" s="1"/>
  <c r="AI11" i="6"/>
  <c r="Y26" i="6"/>
  <c r="R26" i="6"/>
  <c r="W26" i="6"/>
  <c r="X26" i="6"/>
  <c r="U26" i="6"/>
  <c r="S26" i="6"/>
  <c r="T26" i="6"/>
  <c r="AK8" i="6"/>
  <c r="AK54" i="6" s="1"/>
  <c r="AV15" i="6"/>
  <c r="AA15" i="6"/>
  <c r="AK7" i="6" s="1"/>
  <c r="AK33" i="6" s="1"/>
  <c r="AD15" i="6"/>
  <c r="AD41" i="6"/>
  <c r="AV41" i="6"/>
  <c r="AI41" i="6"/>
  <c r="AD14" i="6"/>
  <c r="AW14" i="6"/>
  <c r="AA14" i="6"/>
  <c r="AJ7" i="6" s="1"/>
  <c r="AJ33" i="6" s="1"/>
  <c r="AD40" i="6"/>
  <c r="AV14" i="6"/>
  <c r="AJ8" i="6"/>
  <c r="AJ18" i="6" s="1"/>
  <c r="AD48" i="6"/>
  <c r="AW22" i="6"/>
  <c r="AD22" i="6"/>
  <c r="AR8" i="6"/>
  <c r="AR19" i="6" s="1"/>
  <c r="AA22" i="6"/>
  <c r="AR7" i="6" s="1"/>
  <c r="AR33" i="6" s="1"/>
  <c r="AI22" i="6"/>
  <c r="AU48" i="6"/>
  <c r="R14" i="6"/>
  <c r="T14" i="6"/>
  <c r="Y14" i="6"/>
  <c r="X14" i="6"/>
  <c r="U14" i="6"/>
  <c r="W14" i="6"/>
  <c r="S14" i="6"/>
  <c r="AV49" i="6" l="1"/>
  <c r="AI40" i="6"/>
  <c r="AI15" i="6"/>
  <c r="AO22" i="6"/>
  <c r="AO48" i="6"/>
  <c r="AI28" i="6"/>
  <c r="AU22" i="6"/>
  <c r="AQ48" i="6"/>
  <c r="AI48" i="6"/>
  <c r="AU14" i="6"/>
  <c r="AU41" i="6"/>
  <c r="AO41" i="6"/>
  <c r="AU11" i="6"/>
  <c r="AI37" i="6"/>
  <c r="AU54" i="6"/>
  <c r="AV48" i="6"/>
  <c r="AV22" i="6"/>
  <c r="AV40" i="6"/>
  <c r="AW41" i="6"/>
  <c r="AW15" i="6"/>
  <c r="AV37" i="6"/>
  <c r="AW28" i="6"/>
  <c r="AV38" i="6"/>
  <c r="AU15" i="6"/>
  <c r="AU40" i="6"/>
  <c r="AU37" i="6"/>
  <c r="AM22" i="6"/>
  <c r="AM48" i="6"/>
  <c r="AQ14" i="6"/>
  <c r="AQ22" i="6"/>
  <c r="AW11" i="6"/>
  <c r="AW42" i="6"/>
  <c r="AW48" i="6"/>
  <c r="AW40" i="6"/>
  <c r="AW37" i="6"/>
  <c r="AQ37" i="6"/>
  <c r="AT15" i="6"/>
  <c r="AI46" i="6"/>
  <c r="AU53" i="6"/>
  <c r="AM14" i="6"/>
  <c r="AM37" i="6"/>
  <c r="AM11" i="6"/>
  <c r="AV43" i="6"/>
  <c r="AM40" i="6"/>
  <c r="AI24" i="6"/>
  <c r="AQ40" i="6"/>
  <c r="AS41" i="6"/>
  <c r="AQ41" i="6"/>
  <c r="AM41" i="6"/>
  <c r="AL28" i="6"/>
  <c r="AF46" i="6"/>
  <c r="AM15" i="6"/>
  <c r="AQ44" i="6"/>
  <c r="AS42" i="6"/>
  <c r="AN11" i="6"/>
  <c r="AI38" i="6"/>
  <c r="AV44" i="6"/>
  <c r="AW46" i="6"/>
  <c r="AV9" i="6"/>
  <c r="AV16" i="6"/>
  <c r="AN22" i="6"/>
  <c r="AH22" i="6"/>
  <c r="AW54" i="6"/>
  <c r="AI49" i="6"/>
  <c r="AH14" i="6"/>
  <c r="AH40" i="6"/>
  <c r="AN15" i="6"/>
  <c r="AI54" i="6"/>
  <c r="AI19" i="6"/>
  <c r="AM54" i="6"/>
  <c r="AM12" i="6"/>
  <c r="AO12" i="6"/>
  <c r="AO42" i="6"/>
  <c r="AV25" i="6"/>
  <c r="AU38" i="6"/>
  <c r="AU42" i="6"/>
  <c r="AU44" i="6"/>
  <c r="AV47" i="6"/>
  <c r="AV35" i="6"/>
  <c r="AO40" i="6"/>
  <c r="AO38" i="6"/>
  <c r="AE50" i="6"/>
  <c r="AV23" i="6"/>
  <c r="AO37" i="6"/>
  <c r="AV12" i="6"/>
  <c r="AV19" i="6"/>
  <c r="AO14" i="6"/>
  <c r="AQ15" i="6"/>
  <c r="AO15" i="6"/>
  <c r="AQ38" i="6"/>
  <c r="AN37" i="6"/>
  <c r="AU12" i="6"/>
  <c r="AW12" i="6"/>
  <c r="AI16" i="6"/>
  <c r="AI18" i="6"/>
  <c r="AW44" i="6"/>
  <c r="AU24" i="6"/>
  <c r="AI44" i="6"/>
  <c r="AW18" i="6"/>
  <c r="AW23" i="6"/>
  <c r="AN14" i="6"/>
  <c r="AW16" i="6"/>
  <c r="AI20" i="6"/>
  <c r="AI23" i="6"/>
  <c r="AI47" i="6"/>
  <c r="AW45" i="6"/>
  <c r="AN40" i="6"/>
  <c r="AU28" i="6"/>
  <c r="AI12" i="6"/>
  <c r="AI42" i="6"/>
  <c r="AW50" i="6"/>
  <c r="AW20" i="6"/>
  <c r="AU47" i="6"/>
  <c r="AU21" i="6"/>
  <c r="AE15" i="6"/>
  <c r="AE22" i="6"/>
  <c r="AE14" i="6"/>
  <c r="AF15" i="6"/>
  <c r="AL22" i="6"/>
  <c r="AE48" i="6"/>
  <c r="AL40" i="6"/>
  <c r="AL41" i="6"/>
  <c r="AE41" i="6"/>
  <c r="AE11" i="6"/>
  <c r="AE42" i="6"/>
  <c r="AF41" i="6"/>
  <c r="AE37" i="6"/>
  <c r="AV13" i="6"/>
  <c r="AV51" i="6"/>
  <c r="AQ54" i="6"/>
  <c r="AQ16" i="6"/>
  <c r="AV45" i="6"/>
  <c r="AI9" i="6"/>
  <c r="AH11" i="6"/>
  <c r="AQ24" i="6"/>
  <c r="AW49" i="6"/>
  <c r="AW47" i="6"/>
  <c r="AW35" i="6"/>
  <c r="AE45" i="6"/>
  <c r="AL14" i="6"/>
  <c r="AO11" i="6"/>
  <c r="AO54" i="6"/>
  <c r="AU18" i="6"/>
  <c r="AU20" i="6"/>
  <c r="AV46" i="6"/>
  <c r="AU23" i="6"/>
  <c r="AV17" i="6"/>
  <c r="AV27" i="6"/>
  <c r="AG15" i="6"/>
  <c r="AL15" i="6"/>
  <c r="AM38" i="6"/>
  <c r="AM16" i="6"/>
  <c r="AM24" i="6"/>
  <c r="AV39" i="6"/>
  <c r="AX22" i="6"/>
  <c r="AG14" i="6"/>
  <c r="AV42" i="6"/>
  <c r="AM18" i="6"/>
  <c r="AU50" i="6"/>
  <c r="AV24" i="6"/>
  <c r="AU46" i="6"/>
  <c r="AV21" i="6"/>
  <c r="AU45" i="6"/>
  <c r="AU9" i="6"/>
  <c r="AU17" i="6"/>
  <c r="AL48" i="6"/>
  <c r="AH48" i="6"/>
  <c r="AG41" i="6"/>
  <c r="AL37" i="6"/>
  <c r="AL38" i="6"/>
  <c r="AM42" i="6"/>
  <c r="AV18" i="6"/>
  <c r="AV50" i="6"/>
  <c r="AV20" i="6"/>
  <c r="AU49" i="6"/>
  <c r="AU19" i="6"/>
  <c r="AU35" i="6"/>
  <c r="AU43" i="6"/>
  <c r="AV53" i="6"/>
  <c r="AW9" i="6"/>
  <c r="AO18" i="6"/>
  <c r="AW21" i="6"/>
  <c r="AO23" i="6"/>
  <c r="AH28" i="6"/>
  <c r="AW19" i="6"/>
  <c r="AW39" i="6"/>
  <c r="AN28" i="6"/>
  <c r="AX14" i="6"/>
  <c r="AN54" i="6"/>
  <c r="AN38" i="6"/>
  <c r="AU36" i="6"/>
  <c r="AX40" i="6"/>
  <c r="AX37" i="6"/>
  <c r="AV10" i="6"/>
  <c r="AN12" i="6"/>
  <c r="AQ20" i="6"/>
  <c r="AT18" i="6"/>
  <c r="AO39" i="6"/>
  <c r="AE47" i="6"/>
  <c r="AW43" i="6"/>
  <c r="AW10" i="6"/>
  <c r="AH41" i="6"/>
  <c r="AH37" i="6"/>
  <c r="AH54" i="6"/>
  <c r="AO50" i="6"/>
  <c r="AW17" i="6"/>
  <c r="AF50" i="6"/>
  <c r="AT48" i="6"/>
  <c r="AF14" i="6"/>
  <c r="AP40" i="6"/>
  <c r="AP11" i="6"/>
  <c r="AT28" i="6"/>
  <c r="AE54" i="6"/>
  <c r="AP16" i="6"/>
  <c r="AF44" i="6"/>
  <c r="AS20" i="6"/>
  <c r="AF19" i="6"/>
  <c r="AO53" i="6"/>
  <c r="AF22" i="6"/>
  <c r="AE40" i="6"/>
  <c r="AR41" i="6"/>
  <c r="AS11" i="6"/>
  <c r="AP37" i="6"/>
  <c r="AS28" i="6"/>
  <c r="AE12" i="6"/>
  <c r="AT42" i="6"/>
  <c r="AP18" i="6"/>
  <c r="AF49" i="6"/>
  <c r="AF47" i="6"/>
  <c r="AF35" i="6"/>
  <c r="AF53" i="6"/>
  <c r="AF48" i="6"/>
  <c r="AP15" i="6"/>
  <c r="AF37" i="6"/>
  <c r="AS54" i="6"/>
  <c r="AP54" i="6"/>
  <c r="AF12" i="6"/>
  <c r="AS18" i="6"/>
  <c r="AF24" i="6"/>
  <c r="AE20" i="6"/>
  <c r="AE23" i="6"/>
  <c r="AF51" i="6"/>
  <c r="AS15" i="6"/>
  <c r="AS40" i="6"/>
  <c r="AT41" i="6"/>
  <c r="AR11" i="6"/>
  <c r="AE28" i="6"/>
  <c r="AP28" i="6"/>
  <c r="AE38" i="6"/>
  <c r="AP12" i="6"/>
  <c r="AE16" i="6"/>
  <c r="AE24" i="6"/>
  <c r="AE53" i="6"/>
  <c r="AE25" i="6"/>
  <c r="AS14" i="6"/>
  <c r="AS37" i="6"/>
  <c r="AF11" i="6"/>
  <c r="AF28" i="6"/>
  <c r="AF42" i="6"/>
  <c r="AF16" i="6"/>
  <c r="AF18" i="6"/>
  <c r="AE46" i="6"/>
  <c r="AW13" i="6"/>
  <c r="AW25" i="6"/>
  <c r="AS48" i="6"/>
  <c r="AP22" i="6"/>
  <c r="AT40" i="6"/>
  <c r="AF40" i="6"/>
  <c r="AP41" i="6"/>
  <c r="AT11" i="6"/>
  <c r="AF54" i="6"/>
  <c r="AF38" i="6"/>
  <c r="AF20" i="6"/>
  <c r="AG48" i="6"/>
  <c r="AK22" i="6"/>
  <c r="AR14" i="6"/>
  <c r="AL11" i="6"/>
  <c r="AL12" i="6"/>
  <c r="AF21" i="6"/>
  <c r="AI35" i="6"/>
  <c r="AI17" i="6"/>
  <c r="AF25" i="6"/>
  <c r="AI26" i="6"/>
  <c r="AR23" i="6"/>
  <c r="AF26" i="6"/>
  <c r="AR40" i="6"/>
  <c r="AG40" i="6"/>
  <c r="AK40" i="6"/>
  <c r="AR37" i="6"/>
  <c r="AR54" i="6"/>
  <c r="AR16" i="6"/>
  <c r="AT16" i="6"/>
  <c r="AI21" i="6"/>
  <c r="AF45" i="6"/>
  <c r="AF39" i="6"/>
  <c r="AF52" i="6"/>
  <c r="AG22" i="6"/>
  <c r="AX41" i="6"/>
  <c r="AK11" i="6"/>
  <c r="AT54" i="6"/>
  <c r="AR12" i="6"/>
  <c r="AR18" i="6"/>
  <c r="AI50" i="6"/>
  <c r="AF23" i="6"/>
  <c r="AP23" i="6"/>
  <c r="AI43" i="6"/>
  <c r="AF13" i="6"/>
  <c r="AR44" i="6"/>
  <c r="AL50" i="6"/>
  <c r="AR28" i="6"/>
  <c r="AR42" i="6"/>
  <c r="AR45" i="6"/>
  <c r="AK48" i="6"/>
  <c r="AR50" i="6"/>
  <c r="AR21" i="6"/>
  <c r="AF9" i="6"/>
  <c r="AF17" i="6"/>
  <c r="AJ28" i="6"/>
  <c r="AG18" i="6"/>
  <c r="AJ50" i="6"/>
  <c r="AH20" i="6"/>
  <c r="AL19" i="6"/>
  <c r="AG17" i="6"/>
  <c r="AM34" i="6"/>
  <c r="AM51" i="6"/>
  <c r="AM9" i="6"/>
  <c r="AM49" i="6"/>
  <c r="AM52" i="6"/>
  <c r="AM13" i="6"/>
  <c r="AM21" i="6"/>
  <c r="AM50" i="6"/>
  <c r="AM44" i="6"/>
  <c r="AM10" i="6"/>
  <c r="AM39" i="6"/>
  <c r="AM25" i="6"/>
  <c r="AM27" i="6"/>
  <c r="AM35" i="6"/>
  <c r="AM45" i="6"/>
  <c r="AM46" i="6"/>
  <c r="AM28" i="6"/>
  <c r="AM36" i="6"/>
  <c r="AM26" i="6"/>
  <c r="AM20" i="6"/>
  <c r="AM53" i="6"/>
  <c r="AK34" i="6"/>
  <c r="AK36" i="6"/>
  <c r="AK19" i="6"/>
  <c r="AK20" i="6"/>
  <c r="AK43" i="6"/>
  <c r="AK9" i="6"/>
  <c r="AK16" i="6"/>
  <c r="AK13" i="6"/>
  <c r="AK45" i="6"/>
  <c r="AK46" i="6"/>
  <c r="AK14" i="6"/>
  <c r="AK26" i="6"/>
  <c r="AK51" i="6"/>
  <c r="AK17" i="6"/>
  <c r="AK52" i="6"/>
  <c r="AK10" i="6"/>
  <c r="AK25" i="6"/>
  <c r="AK53" i="6"/>
  <c r="AK21" i="6"/>
  <c r="AK49" i="6"/>
  <c r="AK50" i="6"/>
  <c r="AK27" i="6"/>
  <c r="AK39" i="6"/>
  <c r="AJ38" i="6"/>
  <c r="AJ12" i="6"/>
  <c r="AG42" i="6"/>
  <c r="AH42" i="6"/>
  <c r="AT44" i="6"/>
  <c r="AK18" i="6"/>
  <c r="AP44" i="6"/>
  <c r="AN24" i="6"/>
  <c r="AN50" i="6"/>
  <c r="AL46" i="6"/>
  <c r="AJ9" i="6"/>
  <c r="AJ15" i="6"/>
  <c r="AJ37" i="6"/>
  <c r="AG28" i="6"/>
  <c r="AK28" i="6"/>
  <c r="AJ42" i="6"/>
  <c r="AK42" i="6"/>
  <c r="AG44" i="6"/>
  <c r="AJ44" i="6"/>
  <c r="AJ24" i="6"/>
  <c r="AC12" i="6"/>
  <c r="AC38" i="6"/>
  <c r="O13" i="6"/>
  <c r="AT46" i="6"/>
  <c r="AQ46" i="6"/>
  <c r="AQ34" i="6"/>
  <c r="AQ25" i="6"/>
  <c r="AQ39" i="6"/>
  <c r="AQ36" i="6"/>
  <c r="AQ43" i="6"/>
  <c r="AQ9" i="6"/>
  <c r="AQ45" i="6"/>
  <c r="AQ49" i="6"/>
  <c r="AQ53" i="6"/>
  <c r="AQ17" i="6"/>
  <c r="AQ51" i="6"/>
  <c r="AQ50" i="6"/>
  <c r="AQ18" i="6"/>
  <c r="AQ42" i="6"/>
  <c r="AQ12" i="6"/>
  <c r="AQ28" i="6"/>
  <c r="AQ11" i="6"/>
  <c r="AQ52" i="6"/>
  <c r="AQ10" i="6"/>
  <c r="AQ35" i="6"/>
  <c r="AQ26" i="6"/>
  <c r="AQ27" i="6"/>
  <c r="AQ13" i="6"/>
  <c r="AQ19" i="6"/>
  <c r="AM19" i="6"/>
  <c r="AL35" i="6"/>
  <c r="AJ48" i="6"/>
  <c r="AJ22" i="6"/>
  <c r="AJ41" i="6"/>
  <c r="AG34" i="6"/>
  <c r="AG36" i="6"/>
  <c r="AG43" i="6"/>
  <c r="AG45" i="6"/>
  <c r="AG51" i="6"/>
  <c r="AG50" i="6"/>
  <c r="AG10" i="6"/>
  <c r="AG25" i="6"/>
  <c r="AG35" i="6"/>
  <c r="AG9" i="6"/>
  <c r="AG47" i="6"/>
  <c r="AG23" i="6"/>
  <c r="AG49" i="6"/>
  <c r="AG26" i="6"/>
  <c r="AG39" i="6"/>
  <c r="AG46" i="6"/>
  <c r="AG16" i="6"/>
  <c r="AG27" i="6"/>
  <c r="AG13" i="6"/>
  <c r="AG24" i="6"/>
  <c r="AG52" i="6"/>
  <c r="AG53" i="6"/>
  <c r="AG12" i="6"/>
  <c r="AX12" i="6"/>
  <c r="AL18" i="6"/>
  <c r="AX24" i="6"/>
  <c r="AS16" i="6"/>
  <c r="AS34" i="6"/>
  <c r="AS36" i="6"/>
  <c r="AS13" i="6"/>
  <c r="AS21" i="6"/>
  <c r="AS52" i="6"/>
  <c r="AS53" i="6"/>
  <c r="AS47" i="6"/>
  <c r="AS50" i="6"/>
  <c r="AS44" i="6"/>
  <c r="AS26" i="6"/>
  <c r="AS27" i="6"/>
  <c r="AS25" i="6"/>
  <c r="AS19" i="6"/>
  <c r="AS38" i="6"/>
  <c r="AS12" i="6"/>
  <c r="AS22" i="6"/>
  <c r="AS51" i="6"/>
  <c r="AS39" i="6"/>
  <c r="AS10" i="6"/>
  <c r="AS43" i="6"/>
  <c r="AS9" i="6"/>
  <c r="AS35" i="6"/>
  <c r="AS45" i="6"/>
  <c r="AS46" i="6"/>
  <c r="AK23" i="6"/>
  <c r="AK47" i="6"/>
  <c r="AJ17" i="6"/>
  <c r="AJ11" i="6"/>
  <c r="AJ54" i="6"/>
  <c r="AN23" i="6"/>
  <c r="AN34" i="6"/>
  <c r="AN13" i="6"/>
  <c r="AN52" i="6"/>
  <c r="AN10" i="6"/>
  <c r="AN25" i="6"/>
  <c r="AN51" i="6"/>
  <c r="AN53" i="6"/>
  <c r="AN16" i="6"/>
  <c r="AN42" i="6"/>
  <c r="AN19" i="6"/>
  <c r="AN49" i="6"/>
  <c r="AN43" i="6"/>
  <c r="AN17" i="6"/>
  <c r="AN35" i="6"/>
  <c r="AN21" i="6"/>
  <c r="AN41" i="6"/>
  <c r="AN48" i="6"/>
  <c r="AN26" i="6"/>
  <c r="AN36" i="6"/>
  <c r="AN9" i="6"/>
  <c r="AN27" i="6"/>
  <c r="AN39" i="6"/>
  <c r="AK24" i="6"/>
  <c r="AN46" i="6"/>
  <c r="AN20" i="6"/>
  <c r="AP34" i="6"/>
  <c r="AP26" i="6"/>
  <c r="AP39" i="6"/>
  <c r="AP36" i="6"/>
  <c r="AP53" i="6"/>
  <c r="AP17" i="6"/>
  <c r="AP49" i="6"/>
  <c r="AP35" i="6"/>
  <c r="AP38" i="6"/>
  <c r="AP52" i="6"/>
  <c r="AP10" i="6"/>
  <c r="AP25" i="6"/>
  <c r="AP45" i="6"/>
  <c r="AP27" i="6"/>
  <c r="AP43" i="6"/>
  <c r="AP47" i="6"/>
  <c r="AP24" i="6"/>
  <c r="AP42" i="6"/>
  <c r="AP14" i="6"/>
  <c r="AP48" i="6"/>
  <c r="AP21" i="6"/>
  <c r="AP13" i="6"/>
  <c r="AP19" i="6"/>
  <c r="AP9" i="6"/>
  <c r="AP51" i="6"/>
  <c r="AT47" i="6"/>
  <c r="AX34" i="6"/>
  <c r="AX52" i="6"/>
  <c r="AX36" i="6"/>
  <c r="AX27" i="6"/>
  <c r="AX43" i="6"/>
  <c r="AX17" i="6"/>
  <c r="AX26" i="6"/>
  <c r="AX25" i="6"/>
  <c r="AX35" i="6"/>
  <c r="AX10" i="6"/>
  <c r="AX39" i="6"/>
  <c r="AX46" i="6"/>
  <c r="AX50" i="6"/>
  <c r="AX44" i="6"/>
  <c r="AX19" i="6"/>
  <c r="AX9" i="6"/>
  <c r="AX23" i="6"/>
  <c r="AX49" i="6"/>
  <c r="AX38" i="6"/>
  <c r="AX11" i="6"/>
  <c r="AX15" i="6"/>
  <c r="AX48" i="6"/>
  <c r="AX51" i="6"/>
  <c r="AX53" i="6"/>
  <c r="AX13" i="6"/>
  <c r="AX21" i="6"/>
  <c r="AK38" i="6"/>
  <c r="AK44" i="6"/>
  <c r="AJ46" i="6"/>
  <c r="AJ49" i="6"/>
  <c r="AX47" i="6"/>
  <c r="AN45" i="6"/>
  <c r="AG54" i="6"/>
  <c r="AG38" i="6"/>
  <c r="AH34" i="6"/>
  <c r="AH51" i="6"/>
  <c r="AH35" i="6"/>
  <c r="AH52" i="6"/>
  <c r="AH53" i="6"/>
  <c r="AH43" i="6"/>
  <c r="AH19" i="6"/>
  <c r="AH46" i="6"/>
  <c r="AH25" i="6"/>
  <c r="AH47" i="6"/>
  <c r="AH16" i="6"/>
  <c r="AH39" i="6"/>
  <c r="AH9" i="6"/>
  <c r="AH21" i="6"/>
  <c r="AH49" i="6"/>
  <c r="AH36" i="6"/>
  <c r="AH13" i="6"/>
  <c r="AH44" i="6"/>
  <c r="AH18" i="6"/>
  <c r="AH15" i="6"/>
  <c r="AH17" i="6"/>
  <c r="AH27" i="6"/>
  <c r="AH45" i="6"/>
  <c r="AH24" i="6"/>
  <c r="AH26" i="6"/>
  <c r="AH10" i="6"/>
  <c r="AX16" i="6"/>
  <c r="AX42" i="6"/>
  <c r="AL44" i="6"/>
  <c r="AS24" i="6"/>
  <c r="AG20" i="6"/>
  <c r="AL20" i="6"/>
  <c r="AX20" i="6"/>
  <c r="AG21" i="6"/>
  <c r="AM47" i="6"/>
  <c r="AK35" i="6"/>
  <c r="AJ16" i="6"/>
  <c r="AJ34" i="6"/>
  <c r="AJ25" i="6"/>
  <c r="AJ26" i="6"/>
  <c r="AJ13" i="6"/>
  <c r="AJ47" i="6"/>
  <c r="AJ51" i="6"/>
  <c r="AJ27" i="6"/>
  <c r="AJ19" i="6"/>
  <c r="AJ45" i="6"/>
  <c r="AJ21" i="6"/>
  <c r="AJ20" i="6"/>
  <c r="AJ53" i="6"/>
  <c r="AJ43" i="6"/>
  <c r="AJ23" i="6"/>
  <c r="AJ52" i="6"/>
  <c r="AJ36" i="6"/>
  <c r="AJ10" i="6"/>
  <c r="AJ39" i="6"/>
  <c r="AK37" i="6"/>
  <c r="AK12" i="6"/>
  <c r="AL21" i="6"/>
  <c r="AL34" i="6"/>
  <c r="AL36" i="6"/>
  <c r="AL13" i="6"/>
  <c r="AL43" i="6"/>
  <c r="AL39" i="6"/>
  <c r="AL49" i="6"/>
  <c r="AL27" i="6"/>
  <c r="AL26" i="6"/>
  <c r="AL10" i="6"/>
  <c r="AL25" i="6"/>
  <c r="AL53" i="6"/>
  <c r="AL9" i="6"/>
  <c r="AL45" i="6"/>
  <c r="AL54" i="6"/>
  <c r="AL47" i="6"/>
  <c r="AL17" i="6"/>
  <c r="AL24" i="6"/>
  <c r="AL52" i="6"/>
  <c r="AL51" i="6"/>
  <c r="AX18" i="6"/>
  <c r="AT12" i="6"/>
  <c r="AT34" i="6"/>
  <c r="AT26" i="6"/>
  <c r="AT10" i="6"/>
  <c r="AT13" i="6"/>
  <c r="AT17" i="6"/>
  <c r="AT27" i="6"/>
  <c r="AT35" i="6"/>
  <c r="AT45" i="6"/>
  <c r="AT52" i="6"/>
  <c r="AT36" i="6"/>
  <c r="AT39" i="6"/>
  <c r="AT21" i="6"/>
  <c r="AT20" i="6"/>
  <c r="AT38" i="6"/>
  <c r="AT43" i="6"/>
  <c r="AT37" i="6"/>
  <c r="AT14" i="6"/>
  <c r="AT22" i="6"/>
  <c r="AT51" i="6"/>
  <c r="AT9" i="6"/>
  <c r="AT23" i="6"/>
  <c r="AT25" i="6"/>
  <c r="AT53" i="6"/>
  <c r="AH50" i="6"/>
  <c r="AT49" i="6"/>
  <c r="AJ35" i="6"/>
  <c r="AR49" i="6"/>
  <c r="AE18" i="6"/>
  <c r="AE34" i="6"/>
  <c r="AU13" i="6"/>
  <c r="AI53" i="6"/>
  <c r="AR25" i="6"/>
  <c r="AI25" i="6"/>
  <c r="AI51" i="6"/>
  <c r="AE10" i="6"/>
  <c r="AW36" i="6"/>
  <c r="AU52" i="6"/>
  <c r="AO16" i="6"/>
  <c r="AO34" i="6"/>
  <c r="AE17" i="6"/>
  <c r="AE13" i="6"/>
  <c r="AI14" i="6"/>
  <c r="AI34" i="6"/>
  <c r="AE27" i="6"/>
  <c r="AO51" i="6"/>
  <c r="AI10" i="6"/>
  <c r="AE52" i="6"/>
  <c r="AU26" i="6"/>
  <c r="AR38" i="6"/>
  <c r="AR34" i="6"/>
  <c r="AR15" i="6"/>
  <c r="AO28" i="6"/>
  <c r="AE44" i="6"/>
  <c r="AO24" i="6"/>
  <c r="AR24" i="6"/>
  <c r="AO46" i="6"/>
  <c r="AR20" i="6"/>
  <c r="AO49" i="6"/>
  <c r="AE49" i="6"/>
  <c r="AO21" i="6"/>
  <c r="AI45" i="6"/>
  <c r="AO35" i="6"/>
  <c r="AU39" i="6"/>
  <c r="AR13" i="6"/>
  <c r="AR53" i="6"/>
  <c r="AE36" i="6"/>
  <c r="AO10" i="6"/>
  <c r="AO26" i="6"/>
  <c r="AR46" i="6"/>
  <c r="AR17" i="6"/>
  <c r="AE39" i="6"/>
  <c r="AO13" i="6"/>
  <c r="AR27" i="6"/>
  <c r="AR51" i="6"/>
  <c r="AE51" i="6"/>
  <c r="AU10" i="6"/>
  <c r="AR36" i="6"/>
  <c r="AR52" i="6"/>
  <c r="AR26" i="6"/>
  <c r="AW52" i="6"/>
  <c r="AO44" i="6"/>
  <c r="AO20" i="6"/>
  <c r="AR47" i="6"/>
  <c r="AE19" i="6"/>
  <c r="AR35" i="6"/>
  <c r="AO9" i="6"/>
  <c r="AO17" i="6"/>
  <c r="AR39" i="6"/>
  <c r="AO27" i="6"/>
  <c r="AW51" i="6"/>
  <c r="AR10" i="6"/>
  <c r="AF43" i="6"/>
  <c r="AF34" i="6"/>
  <c r="AI52" i="6"/>
  <c r="AW26" i="6"/>
  <c r="AE43" i="6"/>
  <c r="AO43" i="6"/>
  <c r="AI27" i="6"/>
  <c r="AO36" i="6"/>
  <c r="AO52" i="6"/>
  <c r="AR9" i="6"/>
  <c r="AR43" i="6"/>
  <c r="AO25" i="6"/>
  <c r="AU16" i="6"/>
  <c r="AU34" i="6"/>
  <c r="AE26" i="6"/>
  <c r="O14" i="6" l="1"/>
  <c r="AC39" i="6"/>
  <c r="AC13" i="6"/>
  <c r="AC40" i="6" l="1"/>
  <c r="AC14" i="6"/>
  <c r="O15" i="6"/>
  <c r="O16" i="6" s="1"/>
  <c r="AC42" i="6" l="1"/>
  <c r="AC16" i="6"/>
  <c r="O17" i="6"/>
  <c r="AC15" i="6"/>
  <c r="AC41" i="6"/>
  <c r="AC43" i="6" l="1"/>
  <c r="AC17" i="6"/>
  <c r="O18" i="6"/>
  <c r="AC44" i="6" l="1"/>
  <c r="AC18" i="6"/>
  <c r="O19" i="6"/>
  <c r="AC45" i="6" l="1"/>
  <c r="AC19" i="6"/>
  <c r="O20" i="6"/>
  <c r="AC46" i="6" l="1"/>
  <c r="AC20" i="6"/>
  <c r="O21" i="6"/>
  <c r="AC47" i="6" l="1"/>
  <c r="AC21" i="6"/>
  <c r="O22" i="6"/>
  <c r="AC48" i="6" l="1"/>
  <c r="AC22" i="6"/>
  <c r="O23" i="6"/>
  <c r="AC23" i="6" l="1"/>
  <c r="AC49" i="6"/>
  <c r="O24" i="6"/>
  <c r="AC24" i="6" l="1"/>
  <c r="AC50" i="6"/>
  <c r="O25" i="6"/>
  <c r="AC51" i="6" l="1"/>
  <c r="AC25" i="6"/>
  <c r="O26" i="6"/>
  <c r="AC26" i="6" l="1"/>
  <c r="AC52" i="6"/>
  <c r="O27" i="6"/>
  <c r="AC53" i="6" l="1"/>
  <c r="AC27" i="6"/>
  <c r="O28" i="6"/>
  <c r="AC54" i="6" l="1"/>
  <c r="AC28"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<sst xmlns="http://schemas.openxmlformats.org/spreadsheetml/2006/main" count="1767" uniqueCount="565">
  <si>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</si>
  <si>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</si>
  <si>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</si>
  <si>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</si>
  <si>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</si>
  <si>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</si>
  <si>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</si>
  <si>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</si>
  <si>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</si>
  <si>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</si>
  <si>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</si>
  <si>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</si>
  <si>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</si>
  <si>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</si>
  <si>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</si>
  <si>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</si>
  <si>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</si>
  <si>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</si>
  <si>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</si>
  <si>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</si>
  <si>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</si>
  <si>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</si>
  <si>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</si>
  <si>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</si>
  <si>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</si>
  <si>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</si>
  <si>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</si>
  <si>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</si>
  <si>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</si>
  <si>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</si>
  <si>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</si>
  <si>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</si>
  <si>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</si>
  <si>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</si>
  <si>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</si>
  <si>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</si>
  <si>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</si>
  <si>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</si>
  <si>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</si>
  <si>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</si>
  <si>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</si>
  <si>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</si>
  <si>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</si>
  <si>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</si>
  <si>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</si>
  <si>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</si>
  <si>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</si>
  <si>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</si>
  <si>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</si>
  <si>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</si>
  <si>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</si>
  <si>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</si>
  <si>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</si>
  <si>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</si>
  <si>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</si>
  <si>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</si>
  <si>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</si>
  <si>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</si>
  <si>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</si>
  <si>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</si>
  <si>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</si>
  <si>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</si>
  <si>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</si>
  <si>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</si>
  <si>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</si>
  <si>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</si>
  <si>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</si>
  <si>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</si>
  <si>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</si>
  <si>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</si>
  <si>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</si>
  <si>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</si>
  <si>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</si>
  <si>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</si>
  <si>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</si>
  <si>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</si>
  <si>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</si>
  <si>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</si>
  <si>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</si>
  <si>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</si>
  <si>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</si>
  <si>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</si>
  <si>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</si>
  <si>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</si>
  <si>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</si>
  <si>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</si>
  <si>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</si>
  <si>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</si>
  <si>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</si>
  <si>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</si>
  <si>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</si>
  <si>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</si>
  <si>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</si>
  <si>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</si>
  <si>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</si>
  <si>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</si>
  <si>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</si>
  <si>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GD</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</si>
  <si>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</si>
  <si>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</si>
  <si>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</si>
  <si>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</si>
  <si>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</si>
  <si>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</si>
  <si>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</si>
  <si>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</si>
  <si>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</si>
  <si>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</si>
  <si>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</si>
  <si>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</si>
  <si>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</si>
  <si>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</si>
  <si>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</si>
  <si>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</si>
  <si>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</si>
  <si>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</si>
  <si>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</si>
  <si>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</si>
  <si>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</si>
  <si>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</si>
  <si>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</si>
  <si>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</si>
  <si>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</si>
  <si>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</si>
  <si>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</si>
  <si>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</si>
  <si>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</si>
  <si>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</si>
  <si>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</si>
  <si>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</si>
  <si>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</si>
  <si>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</si>
  <si>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</si>
  <si>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</si>
  <si>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</si>
  <si>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</si>
  <si>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</si>
  <si>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</si>
  <si>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</si>
  <si>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</si>
  <si>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</si>
  <si>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</si>
  <si>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</si>
  <si>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</si>
  <si>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</si>
  <si>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</si>
  <si>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</si>
  <si>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</si>
  <si>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Gdzero</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</si>
  <si>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</si>
  <si>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</si>
  <si>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</si>
  <si>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</si>
  <si>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</si>
  <si>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</si>
  <si>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</si>
  <si>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</si>
  <si>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</si>
  <si>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</si>
  <si>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</si>
  <si>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</si>
  <si>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</si>
  <si>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</si>
  <si>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</si>
  <si>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</si>
  <si>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</si>
  <si>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</si>
  <si>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</si>
  <si>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</si>
  <si>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</si>
  <si>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</si>
  <si>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</si>
  <si>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</si>
  <si>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</si>
  <si>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</si>
  <si>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</si>
  <si>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</si>
  <si>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</si>
  <si>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</si>
  <si>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</si>
  <si>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</si>
  <si>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</si>
  <si>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</si>
  <si>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</si>
  <si>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</si>
  <si>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</si>
  <si>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</si>
  <si>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</si>
  <si>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</si>
  <si>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</si>
  <si>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</si>
  <si>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</si>
  <si>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</si>
  <si>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</si>
  <si>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</si>
  <si>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</si>
  <si>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</si>
  <si>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</si>
  <si>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</si>
  <si>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</si>
  <si>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</si>
  <si>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</si>
  <si>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</si>
  <si>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</si>
  <si>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</si>
  <si>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</si>
  <si>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</si>
  <si>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</si>
  <si>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</si>
  <si>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</si>
  <si>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</si>
  <si>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</si>
  <si>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</si>
  <si>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</si>
  <si>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</si>
  <si>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</si>
  <si>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</si>
  <si>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</si>
  <si>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</si>
  <si>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</si>
  <si>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</si>
  <si>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</si>
  <si>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</si>
  <si>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</si>
  <si>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</si>
  <si>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</si>
  <si>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</si>
  <si>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</si>
  <si>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</si>
  <si>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</si>
  <si>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</si>
  <si>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</si>
  <si>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</si>
  <si>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</si>
  <si>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</si>
  <si>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</si>
  <si>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</si>
  <si>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</si>
  <si>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</si>
  <si>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</si>
  <si>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</si>
  <si>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</si>
  <si>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</si>
  <si>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</si>
  <si>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</si>
  <si>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</si>
  <si>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</si>
  <si>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</si>
  <si>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</si>
  <si>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</si>
  <si>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</si>
  <si>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</si>
  <si>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</si>
  <si>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</si>
  <si>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</si>
  <si>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</si>
  <si>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</si>
  <si>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</si>
  <si>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</si>
  <si>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</si>
  <si>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</si>
  <si>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</si>
  <si>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</si>
  <si>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</si>
  <si>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</si>
  <si>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</si>
  <si>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</si>
  <si>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</si>
  <si>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</si>
  <si>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</si>
  <si>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</si>
  <si>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</si>
  <si>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</si>
  <si>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</si>
  <si>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</si>
  <si>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</si>
  <si>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</si>
  <si>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</si>
  <si>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</si>
  <si>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</si>
  <si>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</si>
  <si>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</si>
  <si>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</si>
  <si>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</si>
  <si>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</si>
  <si>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</si>
  <si>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</si>
  <si>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</si>
  <si>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</si>
  <si>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</si>
  <si>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</si>
  <si>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</si>
  <si>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</si>
  <si>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</si>
  <si>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</si>
  <si>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</si>
  <si>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</si>
  <si>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</si>
  <si>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</si>
  <si>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</si>
  <si>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</si>
  <si>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</si>
  <si>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</si>
  <si>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</si>
  <si>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</si>
  <si>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</si>
  <si>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</si>
  <si>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</si>
  <si>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</si>
  <si>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</si>
  <si>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</si>
  <si>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</si>
  <si>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</si>
  <si>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</si>
  <si>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</si>
  <si>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</si>
  <si>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</si>
  <si>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</si>
  <si>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</si>
  <si>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</si>
  <si>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</si>
  <si>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</si>
  <si>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</si>
  <si>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</si>
  <si>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</si>
  <si>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</si>
  <si>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</si>
  <si>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</si>
  <si>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</si>
  <si>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</si>
  <si>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</si>
  <si>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</si>
  <si>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</si>
  <si>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</si>
  <si>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</si>
  <si>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</si>
  <si>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</si>
  <si>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</si>
  <si>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</si>
  <si>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</si>
  <si>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</si>
  <si>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</si>
  <si>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</si>
  <si>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</si>
  <si>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</si>
  <si>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</si>
  <si>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</si>
  <si>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</si>
  <si>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</si>
  <si>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</si>
  <si>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</si>
  <si>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</si>
  <si>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</si>
  <si>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</si>
  <si>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</si>
  <si>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</si>
  <si>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</si>
  <si>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</si>
  <si>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</si>
  <si>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</si>
  <si>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</si>
  <si>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</si>
  <si>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</si>
  <si>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</si>
  <si>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</si>
  <si>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</si>
  <si>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</si>
  <si>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</si>
  <si>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</si>
  <si>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</si>
  <si>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</si>
  <si>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</si>
  <si>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</si>
  <si>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</si>
  <si>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</si>
  <si>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</si>
  <si>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</si>
  <si>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</si>
  <si>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</si>
  <si>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</si>
  <si>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</si>
  <si>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</si>
  <si>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</si>
  <si>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</si>
  <si>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</si>
  <si>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</si>
  <si>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</si>
  <si>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</si>
  <si>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</si>
  <si>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</si>
  <si>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</si>
  <si>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</si>
  <si>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</si>
  <si>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</si>
  <si>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</si>
  <si>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</si>
  <si>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</si>
  <si>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</si>
  <si>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</si>
  <si>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</si>
  <si>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</si>
  <si>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</si>
  <si>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</si>
  <si>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</si>
  <si>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</si>
  <si>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</si>
  <si>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</si>
  <si>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</si>
  <si>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</si>
  <si>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</si>
  <si>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</si>
  <si>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</si>
  <si>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</si>
  <si>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</si>
  <si>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</si>
  <si>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</si>
  <si>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</si>
  <si>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</si>
  <si>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</si>
  <si>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</si>
  <si>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</si>
  <si>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</si>
  <si>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</si>
  <si>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</si>
  <si>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</si>
  <si>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</si>
  <si>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</si>
  <si>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</si>
  <si>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</si>
  <si>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</si>
  <si>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</si>
  <si>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</si>
  <si>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</si>
  <si>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</si>
  <si>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</si>
  <si>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</si>
  <si>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</si>
  <si>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</si>
  <si>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</si>
  <si>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</si>
  <si>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</si>
  <si>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</si>
  <si>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</si>
  <si>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</si>
  <si>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</si>
  <si>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</si>
  <si>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</si>
  <si>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</si>
  <si>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</si>
  <si>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</si>
  <si>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</si>
  <si>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</si>
  <si>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</si>
  <si>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</si>
  <si>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</si>
  <si>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</si>
  <si>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</si>
  <si>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</si>
  <si>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</si>
  <si>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</si>
  <si>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</si>
  <si>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</si>
  <si>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</si>
  <si>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</si>
  <si>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</si>
  <si>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</si>
  <si>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</si>
  <si>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</si>
  <si>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</si>
  <si>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</si>
  <si>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</si>
  <si>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</si>
  <si>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</si>
  <si>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</si>
  <si>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TD</t>
  </si>
  <si>
    <t>Sp</t>
  </si>
  <si>
    <t>Abkürzung</t>
  </si>
  <si>
    <t>Abbreviation</t>
  </si>
  <si>
    <t>number of matches per match day</t>
  </si>
  <si>
    <t>Spieltag</t>
  </si>
  <si>
    <t>double</t>
  </si>
  <si>
    <t>doppelt</t>
  </si>
  <si>
    <t>Matchweek</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</si>
  <si>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</si>
  <si>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</si>
  <si>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</si>
  <si>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</si>
  <si>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</si>
  <si>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If two (or more) teams have the same number of points, the same goal difference and the same number of goals scored at the end of the season, the following tie-breakers will be used according to §24 of the regulations for the Bundesliga:
1. Points from direct encounters
2. Goal difference from the direct encounters
3. Number of away goals from direct encounters
4. Number of away goals from all matches
If a distinction is still not possible, a play-off takes place on neutral ground.
Since such a case is extremely unlikely after 306 games, these regulations are not taken into account in this game plan. Such a case can be solved by entering a bonus point for the preferred team.</t>
  </si>
  <si>
    <t>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t>
  </si>
  <si>
    <t>Explanation</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</si>
  <si>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</si>
  <si>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</si>
  <si>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</si>
  <si>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</si>
  <si>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</si>
  <si>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</si>
  <si>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</si>
  <si>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</si>
  <si>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</si>
  <si>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</si>
  <si>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</si>
  <si>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</si>
  <si>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</si>
  <si>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</si>
  <si>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</si>
  <si>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</si>
  <si>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</si>
  <si>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</si>
  <si>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</si>
  <si>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</si>
  <si>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</si>
  <si>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</si>
  <si>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</si>
  <si>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</si>
  <si>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</si>
  <si>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</si>
  <si>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</si>
  <si>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</si>
  <si>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</si>
  <si>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</si>
  <si>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</si>
  <si>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</si>
  <si>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</si>
  <si>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</si>
  <si>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</si>
  <si>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Strafpunkte</t>
  </si>
  <si>
    <t>Penalty points</t>
  </si>
  <si>
    <t>penalty points</t>
  </si>
  <si>
    <t>Penalty</t>
  </si>
  <si>
    <t>PenPts</t>
  </si>
  <si>
    <t>Strafp.</t>
  </si>
  <si>
    <t>Version  1.7</t>
  </si>
  <si>
    <t>Frankfurt</t>
  </si>
  <si>
    <t>Wolfsburg</t>
  </si>
  <si>
    <t>Köln</t>
  </si>
  <si>
    <t>Nürnberg</t>
  </si>
  <si>
    <t>Union Ber</t>
  </si>
  <si>
    <t>Leverkuse</t>
  </si>
  <si>
    <t>Bayern</t>
  </si>
  <si>
    <t>Jena</t>
  </si>
  <si>
    <t>HSV</t>
  </si>
  <si>
    <t>Leipzig</t>
  </si>
  <si>
    <t>Freiburg</t>
  </si>
  <si>
    <t>SGS Essen</t>
  </si>
  <si>
    <t>Hoffenhei</t>
  </si>
  <si>
    <t>Bremen</t>
  </si>
  <si>
    <t>1. Bundesliga  2025/26</t>
  </si>
  <si>
    <t>1. FC Köln</t>
  </si>
  <si>
    <t>1. FC Nürnberg</t>
  </si>
  <si>
    <t>1. FC Union Berlin</t>
  </si>
  <si>
    <t>Bayer 04 Leverkusen</t>
  </si>
  <si>
    <t>Eintracht Frankfurt</t>
  </si>
  <si>
    <t>FC Bayern München</t>
  </si>
  <si>
    <t>FC Carl Zeiss Jena</t>
  </si>
  <si>
    <t>Hamburger SV</t>
  </si>
  <si>
    <t>RB Leipzig</t>
  </si>
  <si>
    <t>SC Freiburg</t>
  </si>
  <si>
    <t>TSG 1899 Hoffenheim</t>
  </si>
  <si>
    <t>VfL Wolfsburg</t>
  </si>
  <si>
    <t>Werder Bremen</t>
  </si>
  <si>
    <t>Ab.</t>
  </si>
  <si>
    <t>CLQ.</t>
  </si>
  <si>
    <t>CL.</t>
  </si>
  <si>
    <t>Stand: 02.09.2025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</si>
</sst>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quot;.&quot;"/>
    <numFmt numFmtId="165" formatCode=";;;"/>
    <numFmt numFmtId="166" formatCode="h:mm;@"/>
    <numFmt numFmtId="167" formatCode="\+0_ ;[Red]\-0\ "/>
  </numFmts>
  <fonts count="65"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s>
  <fills count="15">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7FFE7"/>
        <bgColor indexed="64"/>
      </patternFill>
    </fill>
    <fill>
      <patternFill patternType="solid">
        <fgColor rgb="FFE6F8E0"/>
        <bgColor indexed="64"/>
      </patternFill>
    </fill>
  </fills>
  <borders count="175">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style="mediumDashed">
        <color theme="2" tint="-0.499984740745262"/>
      </bottom>
      <diagonal/>
    </border>
    <border>
      <left style="thin">
        <color theme="2" tint="-0.24994659260841701"/>
      </left>
      <right/>
      <top style="thin">
        <color theme="2" tint="-0.24994659260841701"/>
      </top>
      <bottom style="mediumDashed">
        <color theme="2" tint="-0.499984740745262"/>
      </bottom>
      <diagonal/>
    </border>
    <border>
      <left/>
      <right/>
      <top style="thin">
        <color theme="2" tint="-0.24994659260841701"/>
      </top>
      <bottom style="mediumDashed">
        <color theme="2" tint="-0.499984740745262"/>
      </bottom>
      <diagonal/>
    </border>
    <border>
      <left/>
      <right style="thin">
        <color theme="2" tint="-0.24994659260841701"/>
      </right>
      <top style="thin">
        <color theme="2" tint="-0.24994659260841701"/>
      </top>
      <bottom style="mediumDashed">
        <color theme="2" tint="-0.499984740745262"/>
      </bottom>
      <diagonal/>
    </border>
    <border>
      <left/>
      <right style="thick">
        <color theme="2" tint="-0.499984740745262"/>
      </right>
      <top style="thin">
        <color theme="2" tint="-0.24994659260841701"/>
      </top>
      <bottom style="mediumDashed">
        <color theme="2" tint="-0.499984740745262"/>
      </bottom>
      <diagonal/>
    </border>
    <border>
      <left style="thin">
        <color theme="2" tint="-0.24994659260841701"/>
      </left>
      <right style="thick">
        <color theme="2" tint="-0.499984740745262"/>
      </right>
      <top style="thin">
        <color theme="2" tint="-0.24994659260841701"/>
      </top>
      <bottom style="mediumDashed">
        <color theme="2" tint="-0.499984740745262"/>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s>
  <cellStyleXfs count="4">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cellStyleXfs>
  <cellXfs count="468">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7"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9" xfId="0" applyNumberFormat="1" applyFont="1" applyFill="1" applyBorder="1" applyAlignment="1" applyProtection="1">
      <alignment horizontal="center"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8" fillId="0" borderId="12"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7" xfId="0" applyNumberFormat="1" applyFont="1" applyFill="1" applyBorder="1" applyAlignment="1" applyProtection="1">
      <alignment horizontal="right" vertical="center" indent="1"/>
      <protection hidden="1"/>
    </xf>
    <xf numFmtId="0" fontId="8" fillId="0" borderId="30"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9" xfId="0" applyNumberFormat="1" applyFont="1" applyFill="1" applyBorder="1" applyAlignment="1" applyProtection="1">
      <alignment horizontal="left" vertical="center"/>
      <protection hidden="1"/>
    </xf>
    <xf numFmtId="0" fontId="8" fillId="0" borderId="31" xfId="0" applyNumberFormat="1" applyFont="1" applyFill="1" applyBorder="1" applyAlignment="1" applyProtection="1">
      <alignment horizontal="left" vertical="center"/>
      <protection hidden="1"/>
    </xf>
    <xf numFmtId="0" fontId="21" fillId="0" borderId="25" xfId="0" applyFont="1" applyBorder="1" applyAlignment="1">
      <alignment horizontal="center" vertical="center"/>
    </xf>
    <xf numFmtId="0" fontId="30" fillId="7" borderId="24" xfId="0" applyFont="1" applyFill="1" applyBorder="1" applyAlignment="1">
      <alignment horizontal="center" vertical="center"/>
    </xf>
    <xf numFmtId="0" fontId="30" fillId="7" borderId="50" xfId="0" applyFont="1" applyFill="1" applyBorder="1" applyAlignment="1">
      <alignment horizontal="center" vertical="center"/>
    </xf>
    <xf numFmtId="0" fontId="21" fillId="0" borderId="53" xfId="0" applyFont="1" applyBorder="1" applyAlignment="1">
      <alignment horizontal="center" vertical="center"/>
    </xf>
    <xf numFmtId="0" fontId="20" fillId="6" borderId="55" xfId="0" applyFont="1" applyFill="1" applyBorder="1" applyAlignment="1" applyProtection="1">
      <alignment horizontal="center" vertical="center"/>
      <protection locked="0"/>
    </xf>
    <xf numFmtId="0" fontId="20" fillId="6" borderId="51"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9" xfId="0" applyFont="1" applyFill="1" applyBorder="1" applyAlignment="1">
      <alignment horizontal="left" vertical="center" indent="1"/>
    </xf>
    <xf numFmtId="0" fontId="20" fillId="0" borderId="54" xfId="0" applyFont="1" applyBorder="1" applyAlignment="1">
      <alignment horizontal="left" vertical="center" indent="1"/>
    </xf>
    <xf numFmtId="0" fontId="18" fillId="0" borderId="0" xfId="0" applyNumberFormat="1" applyFont="1" applyAlignment="1">
      <alignment horizontal="center"/>
    </xf>
    <xf numFmtId="0" fontId="8" fillId="0" borderId="57" xfId="0" applyNumberFormat="1" applyFont="1" applyFill="1" applyBorder="1" applyAlignment="1" applyProtection="1">
      <alignment horizontal="right" vertical="center" indent="1"/>
      <protection hidden="1"/>
    </xf>
    <xf numFmtId="0" fontId="8" fillId="0" borderId="58" xfId="0" applyNumberFormat="1" applyFont="1" applyFill="1" applyBorder="1" applyAlignment="1" applyProtection="1">
      <alignment horizontal="right" vertical="center" indent="1"/>
      <protection hidden="1"/>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3" xfId="0" applyFill="1" applyBorder="1" applyAlignment="1" applyProtection="1">
      <alignment horizontal="left" indent="1"/>
      <protection locked="0"/>
    </xf>
    <xf numFmtId="0" fontId="0" fillId="10" borderId="74" xfId="0" applyFill="1" applyBorder="1" applyAlignment="1" applyProtection="1">
      <alignment horizontal="left" indent="1"/>
      <protection locked="0"/>
    </xf>
    <xf numFmtId="0" fontId="0" fillId="11" borderId="75" xfId="0" applyFill="1" applyBorder="1" applyAlignment="1" applyProtection="1">
      <alignment horizontal="left" indent="1"/>
      <protection locked="0"/>
    </xf>
    <xf numFmtId="0" fontId="38" fillId="0" borderId="66" xfId="0" applyFont="1" applyFill="1" applyBorder="1" applyAlignment="1">
      <alignment horizontal="left" indent="1"/>
    </xf>
    <xf numFmtId="0" fontId="0" fillId="0" borderId="67" xfId="0" applyBorder="1" applyAlignment="1">
      <alignment horizontal="left" indent="1"/>
    </xf>
    <xf numFmtId="0" fontId="0" fillId="0" borderId="79" xfId="0" applyBorder="1" applyAlignment="1">
      <alignment horizontal="left" indent="1"/>
    </xf>
    <xf numFmtId="0" fontId="38" fillId="0" borderId="69" xfId="0" applyFont="1" applyFill="1" applyBorder="1" applyAlignment="1">
      <alignment horizontal="left" indent="1"/>
    </xf>
    <xf numFmtId="0" fontId="0" fillId="0" borderId="0" xfId="0" applyBorder="1" applyAlignment="1">
      <alignment horizontal="left" indent="1"/>
    </xf>
    <xf numFmtId="0" fontId="0" fillId="0" borderId="65" xfId="0" applyBorder="1" applyAlignment="1">
      <alignment horizontal="left" indent="1"/>
    </xf>
    <xf numFmtId="0" fontId="35" fillId="0" borderId="0" xfId="0" applyFont="1" applyFill="1" applyBorder="1"/>
    <xf numFmtId="0" fontId="39" fillId="0" borderId="0" xfId="0" applyFont="1" applyFill="1" applyBorder="1"/>
    <xf numFmtId="0" fontId="0" fillId="10" borderId="76"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5" xfId="0" applyFill="1" applyBorder="1" applyAlignment="1" applyProtection="1">
      <alignment horizontal="left" vertical="top" wrapText="1" indent="1"/>
      <protection locked="0"/>
    </xf>
    <xf numFmtId="0" fontId="0" fillId="9" borderId="73" xfId="0" applyFill="1" applyBorder="1" applyAlignment="1" applyProtection="1">
      <alignment horizontal="left" vertical="top" wrapText="1" indent="1"/>
      <protection locked="0"/>
    </xf>
    <xf numFmtId="0" fontId="0" fillId="10" borderId="74" xfId="0" applyFill="1" applyBorder="1" applyAlignment="1" applyProtection="1">
      <alignment horizontal="left" vertical="top" wrapText="1" indent="1"/>
      <protection locked="0"/>
    </xf>
    <xf numFmtId="0" fontId="0" fillId="10" borderId="81" xfId="0" applyFill="1" applyBorder="1" applyAlignment="1" applyProtection="1">
      <alignment horizontal="left" vertical="top" wrapText="1" indent="1"/>
      <protection locked="0"/>
    </xf>
    <xf numFmtId="0" fontId="0" fillId="10" borderId="70" xfId="0" applyFill="1" applyBorder="1" applyAlignment="1" applyProtection="1">
      <alignment horizontal="left" vertical="top" indent="1"/>
      <protection locked="0"/>
    </xf>
    <xf numFmtId="0" fontId="0" fillId="11" borderId="77" xfId="0" applyFill="1" applyBorder="1" applyAlignment="1" applyProtection="1">
      <alignment horizontal="left" vertical="top" indent="1"/>
      <protection locked="0"/>
    </xf>
    <xf numFmtId="0" fontId="0" fillId="9" borderId="83" xfId="0" applyFill="1" applyBorder="1" applyAlignment="1" applyProtection="1">
      <alignment horizontal="left" vertical="top" indent="1"/>
      <protection locked="0"/>
    </xf>
    <xf numFmtId="0" fontId="0" fillId="10" borderId="78" xfId="0" applyFill="1" applyBorder="1" applyAlignment="1" applyProtection="1">
      <alignment horizontal="left" vertical="top" wrapText="1" indent="1"/>
      <protection locked="0"/>
    </xf>
    <xf numFmtId="0" fontId="4" fillId="9" borderId="73"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top" wrapText="1" indent="1"/>
      <protection locked="0"/>
    </xf>
    <xf numFmtId="0" fontId="4" fillId="9" borderId="73" xfId="0" applyFont="1" applyFill="1" applyBorder="1" applyAlignment="1" applyProtection="1">
      <alignment horizontal="left" indent="1"/>
      <protection locked="0"/>
    </xf>
    <xf numFmtId="0" fontId="4" fillId="11" borderId="75" xfId="0" applyFont="1" applyFill="1" applyBorder="1" applyAlignment="1" applyProtection="1">
      <alignment horizontal="left" indent="1"/>
      <protection locked="0"/>
    </xf>
    <xf numFmtId="0" fontId="4" fillId="11" borderId="75" xfId="0" applyFont="1" applyFill="1" applyBorder="1" applyAlignment="1">
      <alignment horizontal="left" indent="1"/>
    </xf>
    <xf numFmtId="0" fontId="4" fillId="10" borderId="74" xfId="0" applyFont="1" applyFill="1" applyBorder="1" applyAlignment="1" applyProtection="1">
      <alignment horizontal="left" indent="1"/>
      <protection locked="0"/>
    </xf>
    <xf numFmtId="0" fontId="4" fillId="9" borderId="80" xfId="0" applyFont="1" applyFill="1" applyBorder="1" applyAlignment="1" applyProtection="1">
      <alignment horizontal="left" vertical="top" indent="1"/>
      <protection locked="0"/>
    </xf>
    <xf numFmtId="0" fontId="4" fillId="11" borderId="75"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2" xfId="0" applyFont="1" applyFill="1" applyBorder="1" applyAlignment="1" applyProtection="1">
      <alignment horizontal="left" vertical="top" indent="1"/>
      <protection locked="0"/>
    </xf>
    <xf numFmtId="0" fontId="1" fillId="10" borderId="64" xfId="0" applyFont="1" applyFill="1" applyBorder="1" applyAlignment="1" applyProtection="1">
      <alignment horizontal="center" vertical="center"/>
      <protection locked="0"/>
    </xf>
    <xf numFmtId="0" fontId="4" fillId="11" borderId="69" xfId="0" applyFont="1" applyFill="1" applyBorder="1" applyAlignment="1" applyProtection="1">
      <alignment horizontal="left" vertical="top" indent="1"/>
      <protection locked="0"/>
    </xf>
    <xf numFmtId="0" fontId="4" fillId="9" borderId="72" xfId="0" applyFont="1" applyFill="1" applyBorder="1" applyAlignment="1" applyProtection="1">
      <alignment horizontal="left" vertical="top" wrapText="1" indent="1"/>
      <protection locked="0"/>
    </xf>
    <xf numFmtId="0" fontId="4" fillId="11" borderId="71"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3" xfId="0" applyFont="1" applyFill="1" applyBorder="1" applyAlignment="1" applyProtection="1">
      <alignment horizontal="left" vertical="top" wrapText="1" indent="1"/>
      <protection locked="0"/>
    </xf>
    <xf numFmtId="0" fontId="8" fillId="0" borderId="28" xfId="0" applyNumberFormat="1" applyFont="1" applyFill="1" applyBorder="1" applyAlignment="1" applyProtection="1">
      <alignment horizontal="center" vertical="center"/>
      <protection hidden="1"/>
    </xf>
    <xf numFmtId="0" fontId="8" fillId="0" borderId="29" xfId="0" applyNumberFormat="1" applyFont="1" applyFill="1" applyBorder="1" applyAlignment="1" applyProtection="1">
      <alignment horizontal="center" vertical="center"/>
      <protection hidden="1"/>
    </xf>
    <xf numFmtId="0" fontId="8" fillId="0" borderId="31"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8" xfId="0" applyNumberFormat="1" applyFont="1" applyFill="1" applyBorder="1" applyAlignment="1" applyProtection="1">
      <alignment horizontal="center" vertical="center"/>
      <protection hidden="1"/>
    </xf>
    <xf numFmtId="0" fontId="4" fillId="9" borderId="82" xfId="0" applyFont="1" applyFill="1" applyBorder="1" applyAlignment="1" applyProtection="1">
      <alignment horizontal="left" vertical="top" wrapText="1" indent="1"/>
      <protection locked="0"/>
    </xf>
    <xf numFmtId="0" fontId="4" fillId="11" borderId="69" xfId="0" applyFont="1" applyFill="1" applyBorder="1" applyAlignment="1" applyProtection="1">
      <alignment horizontal="left" vertical="top" wrapText="1" indent="1"/>
      <protection locked="0"/>
    </xf>
    <xf numFmtId="0" fontId="18" fillId="8" borderId="59" xfId="0" applyFont="1" applyFill="1" applyBorder="1" applyProtection="1"/>
    <xf numFmtId="0" fontId="18" fillId="8" borderId="60" xfId="0" applyFont="1" applyFill="1" applyBorder="1" applyProtection="1"/>
    <xf numFmtId="0" fontId="18" fillId="0" borderId="61" xfId="0" applyFont="1" applyFill="1" applyBorder="1" applyProtection="1"/>
    <xf numFmtId="0" fontId="18" fillId="0" borderId="61" xfId="0" applyFont="1" applyFill="1" applyBorder="1" applyAlignment="1" applyProtection="1">
      <alignment vertical="center"/>
    </xf>
    <xf numFmtId="0" fontId="29" fillId="0" borderId="61" xfId="3" applyFill="1" applyBorder="1" applyAlignment="1" applyProtection="1">
      <alignment vertical="center"/>
    </xf>
    <xf numFmtId="0" fontId="18" fillId="8" borderId="84" xfId="0" applyFont="1" applyFill="1" applyBorder="1" applyProtection="1"/>
    <xf numFmtId="0" fontId="18" fillId="8" borderId="85" xfId="0" applyFont="1" applyFill="1" applyBorder="1" applyProtection="1"/>
    <xf numFmtId="164" fontId="23" fillId="0" borderId="34" xfId="0" applyNumberFormat="1" applyFont="1" applyBorder="1" applyAlignment="1">
      <alignment horizontal="center" vertical="center"/>
    </xf>
    <xf numFmtId="164" fontId="23" fillId="0" borderId="37" xfId="0" applyNumberFormat="1" applyFont="1" applyBorder="1" applyAlignment="1">
      <alignment horizontal="center" vertical="center"/>
    </xf>
    <xf numFmtId="0" fontId="4" fillId="9" borderId="93"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6" xfId="0" applyNumberFormat="1" applyFont="1" applyBorder="1" applyAlignment="1">
      <alignment horizontal="center" vertical="center"/>
    </xf>
    <xf numFmtId="0" fontId="22" fillId="6" borderId="95" xfId="0" applyFont="1" applyFill="1" applyBorder="1" applyAlignment="1">
      <alignment horizontal="center" vertical="center"/>
    </xf>
    <xf numFmtId="0" fontId="21" fillId="0" borderId="94" xfId="0" applyFont="1" applyBorder="1" applyAlignment="1">
      <alignment horizontal="right" vertical="center"/>
    </xf>
    <xf numFmtId="0" fontId="21" fillId="0" borderId="95" xfId="0" applyFont="1" applyBorder="1" applyAlignment="1">
      <alignment horizontal="center" vertical="center"/>
    </xf>
    <xf numFmtId="0" fontId="21" fillId="0" borderId="97" xfId="0" applyFont="1" applyBorder="1" applyAlignment="1">
      <alignment horizontal="left" vertical="center"/>
    </xf>
    <xf numFmtId="0" fontId="18" fillId="8" borderId="100" xfId="0" applyFont="1" applyFill="1" applyBorder="1" applyProtection="1"/>
    <xf numFmtId="0" fontId="18" fillId="8" borderId="101"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0" fillId="0" borderId="102" xfId="0" applyBorder="1"/>
    <xf numFmtId="0" fontId="0" fillId="0" borderId="103" xfId="0" applyBorder="1" applyAlignment="1">
      <alignment horizontal="left" indent="1"/>
    </xf>
    <xf numFmtId="0" fontId="0" fillId="0" borderId="86" xfId="0" applyBorder="1"/>
    <xf numFmtId="0" fontId="0" fillId="0" borderId="87" xfId="0" applyBorder="1" applyAlignment="1">
      <alignment horizontal="left" indent="1"/>
    </xf>
    <xf numFmtId="0" fontId="0" fillId="0" borderId="88" xfId="0" applyBorder="1"/>
    <xf numFmtId="0" fontId="0" fillId="0" borderId="89" xfId="0" applyBorder="1" applyAlignment="1">
      <alignment horizontal="left" indent="1"/>
    </xf>
    <xf numFmtId="0" fontId="8" fillId="0" borderId="105" xfId="0" applyNumberFormat="1" applyFont="1" applyFill="1" applyBorder="1" applyAlignment="1" applyProtection="1">
      <alignment vertical="center"/>
      <protection hidden="1"/>
    </xf>
    <xf numFmtId="0" fontId="8" fillId="0" borderId="104" xfId="0" applyNumberFormat="1" applyFont="1" applyFill="1" applyBorder="1" applyAlignment="1" applyProtection="1">
      <alignment horizontal="center"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8" xfId="0" applyFont="1" applyBorder="1" applyAlignment="1">
      <alignment horizontal="right" vertical="center"/>
    </xf>
    <xf numFmtId="0" fontId="21" fillId="0" borderId="48" xfId="0" applyFont="1" applyBorder="1" applyAlignment="1">
      <alignment horizontal="center" vertical="center"/>
    </xf>
    <xf numFmtId="0" fontId="21" fillId="0" borderId="33" xfId="0" applyFont="1" applyBorder="1" applyAlignment="1">
      <alignment horizontal="left" vertical="center"/>
    </xf>
    <xf numFmtId="14" fontId="52" fillId="0" borderId="99" xfId="0" applyNumberFormat="1" applyFont="1" applyBorder="1" applyAlignment="1">
      <alignment horizontal="center" vertical="center" shrinkToFit="1"/>
    </xf>
    <xf numFmtId="166" fontId="52" fillId="0" borderId="99" xfId="0" applyNumberFormat="1" applyFont="1" applyBorder="1" applyAlignment="1">
      <alignment horizontal="center" vertical="center" shrinkToFit="1"/>
    </xf>
    <xf numFmtId="14" fontId="52" fillId="0" borderId="52" xfId="0" applyNumberFormat="1" applyFont="1" applyBorder="1" applyAlignment="1">
      <alignment horizontal="center" vertical="center" shrinkToFit="1"/>
    </xf>
    <xf numFmtId="166" fontId="52" fillId="0" borderId="52" xfId="0" applyNumberFormat="1" applyFont="1" applyBorder="1" applyAlignment="1">
      <alignment horizontal="center" vertical="center" shrinkToFit="1"/>
    </xf>
    <xf numFmtId="0" fontId="14" fillId="0" borderId="35" xfId="0" applyFont="1" applyBorder="1" applyAlignment="1">
      <alignment horizontal="center" vertical="center" shrinkToFit="1"/>
    </xf>
    <xf numFmtId="0" fontId="14" fillId="0" borderId="41" xfId="0" applyFont="1" applyBorder="1" applyAlignment="1">
      <alignment horizontal="center" vertical="center" shrinkToFit="1"/>
    </xf>
    <xf numFmtId="0" fontId="14" fillId="0" borderId="41" xfId="0" applyFont="1" applyBorder="1" applyAlignment="1">
      <alignment horizontal="right" vertical="center" shrinkToFit="1"/>
    </xf>
    <xf numFmtId="0" fontId="14" fillId="0" borderId="44" xfId="0" applyFont="1" applyBorder="1" applyAlignment="1">
      <alignment horizontal="center" vertical="center" shrinkToFit="1"/>
    </xf>
    <xf numFmtId="0" fontId="14" fillId="0" borderId="40" xfId="0" applyFont="1" applyBorder="1" applyAlignment="1">
      <alignment horizontal="left" vertical="center" shrinkToFit="1"/>
    </xf>
    <xf numFmtId="0" fontId="15" fillId="0" borderId="36" xfId="0" applyFont="1" applyBorder="1" applyAlignment="1">
      <alignment horizontal="center" vertical="center" shrinkToFit="1"/>
    </xf>
    <xf numFmtId="0" fontId="14" fillId="0" borderId="34" xfId="0" applyFont="1" applyBorder="1" applyAlignment="1">
      <alignment horizontal="center" vertical="center" shrinkToFit="1"/>
    </xf>
    <xf numFmtId="0" fontId="14" fillId="4" borderId="35" xfId="0" applyFont="1" applyFill="1" applyBorder="1" applyAlignment="1">
      <alignment horizontal="center" vertical="center" shrinkToFit="1"/>
    </xf>
    <xf numFmtId="0" fontId="14" fillId="0" borderId="36" xfId="0" applyFont="1" applyBorder="1" applyAlignment="1">
      <alignment horizontal="center" vertical="center" shrinkToFit="1"/>
    </xf>
    <xf numFmtId="0" fontId="14" fillId="0" borderId="38" xfId="0" applyFont="1" applyBorder="1" applyAlignment="1">
      <alignment horizontal="center" vertical="center" shrinkToFit="1"/>
    </xf>
    <xf numFmtId="0" fontId="14" fillId="0" borderId="43" xfId="0" applyFont="1" applyBorder="1" applyAlignment="1">
      <alignment horizontal="center" vertical="center" shrinkToFit="1"/>
    </xf>
    <xf numFmtId="0" fontId="14" fillId="0" borderId="43" xfId="0" applyFont="1" applyBorder="1" applyAlignment="1">
      <alignment horizontal="right" vertical="center" shrinkToFit="1"/>
    </xf>
    <xf numFmtId="0" fontId="14" fillId="0" borderId="45" xfId="0" applyFont="1" applyBorder="1" applyAlignment="1">
      <alignment horizontal="center" vertical="center" shrinkToFit="1"/>
    </xf>
    <xf numFmtId="0" fontId="14" fillId="0" borderId="42" xfId="0" applyFont="1" applyBorder="1" applyAlignment="1">
      <alignment horizontal="left" vertical="center" shrinkToFit="1"/>
    </xf>
    <xf numFmtId="0" fontId="15" fillId="0" borderId="39" xfId="0" applyFont="1" applyBorder="1" applyAlignment="1">
      <alignment horizontal="center" vertical="center" shrinkToFit="1"/>
    </xf>
    <xf numFmtId="0" fontId="14" fillId="0" borderId="37" xfId="0" applyFont="1" applyBorder="1" applyAlignment="1">
      <alignment horizontal="center" vertical="center" shrinkToFit="1"/>
    </xf>
    <xf numFmtId="0" fontId="14" fillId="4" borderId="39" xfId="0" applyFont="1" applyFill="1" applyBorder="1" applyAlignment="1">
      <alignment horizontal="center" vertical="center" shrinkToFit="1"/>
    </xf>
    <xf numFmtId="0" fontId="14" fillId="0" borderId="15" xfId="0" applyFont="1" applyBorder="1" applyAlignment="1">
      <alignment vertical="center" shrinkToFit="1"/>
    </xf>
    <xf numFmtId="0" fontId="14" fillId="0" borderId="15"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14" fillId="6" borderId="15" xfId="0" applyFont="1" applyFill="1" applyBorder="1" applyAlignment="1">
      <alignment horizontal="center" vertical="center" shrinkToFit="1"/>
    </xf>
    <xf numFmtId="0" fontId="14" fillId="6" borderId="16" xfId="0" applyFont="1" applyFill="1" applyBorder="1" applyAlignment="1" applyProtection="1">
      <alignment horizontal="left" vertical="center" shrinkToFit="1"/>
      <protection locked="0"/>
    </xf>
    <xf numFmtId="0" fontId="14" fillId="0" borderId="17" xfId="0" applyFont="1" applyBorder="1" applyAlignment="1">
      <alignment vertical="center" shrinkToFit="1"/>
    </xf>
    <xf numFmtId="0" fontId="14" fillId="0" borderId="17" xfId="0" applyFont="1" applyBorder="1" applyAlignment="1">
      <alignment horizontal="center" vertical="center" shrinkToFit="1"/>
    </xf>
    <xf numFmtId="0" fontId="14" fillId="6" borderId="22" xfId="0" applyFont="1" applyFill="1" applyBorder="1" applyAlignment="1" applyProtection="1">
      <alignment horizontal="right" vertical="center" shrinkToFit="1"/>
      <protection locked="0"/>
    </xf>
    <xf numFmtId="0" fontId="14" fillId="6" borderId="17" xfId="0" applyFont="1" applyFill="1" applyBorder="1" applyAlignment="1">
      <alignment horizontal="center" vertical="center" shrinkToFit="1"/>
    </xf>
    <xf numFmtId="0" fontId="14" fillId="6" borderId="18" xfId="0" applyFont="1" applyFill="1" applyBorder="1" applyAlignment="1" applyProtection="1">
      <alignment horizontal="left" vertical="center" shrinkToFit="1"/>
      <protection locked="0"/>
    </xf>
    <xf numFmtId="0" fontId="8" fillId="0" borderId="32" xfId="0" applyNumberFormat="1" applyFont="1" applyFill="1" applyBorder="1" applyAlignment="1" applyProtection="1">
      <alignment horizontal="right" vertical="center" indent="1"/>
      <protection hidden="1"/>
    </xf>
    <xf numFmtId="0" fontId="8" fillId="0" borderId="33"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6"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11"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9"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3" xfId="0" applyFont="1" applyFill="1" applyBorder="1" applyAlignment="1">
      <alignment horizontal="center" vertical="center" shrinkToFit="1"/>
    </xf>
    <xf numFmtId="0" fontId="14" fillId="0" borderId="114" xfId="0" applyFont="1" applyBorder="1" applyAlignment="1">
      <alignment horizontal="center" vertical="center" shrinkToFit="1"/>
    </xf>
    <xf numFmtId="0" fontId="14" fillId="0" borderId="115" xfId="0" applyFont="1" applyBorder="1" applyAlignment="1">
      <alignment horizontal="center" vertical="center" shrinkToFit="1"/>
    </xf>
    <xf numFmtId="0" fontId="5" fillId="0" borderId="110"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116" xfId="0" applyFont="1" applyBorder="1" applyAlignment="1">
      <alignment horizontal="center" vertical="center" shrinkToFit="1"/>
    </xf>
    <xf numFmtId="165" fontId="15" fillId="5" borderId="111" xfId="0" applyNumberFormat="1" applyFont="1" applyFill="1" applyBorder="1" applyAlignment="1">
      <alignment vertical="center" shrinkToFit="1"/>
    </xf>
    <xf numFmtId="165" fontId="15" fillId="5" borderId="38" xfId="0" applyNumberFormat="1" applyFont="1" applyFill="1" applyBorder="1" applyAlignment="1">
      <alignment vertical="center" shrinkToFit="1"/>
    </xf>
    <xf numFmtId="165" fontId="15" fillId="5" borderId="117"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8" xfId="0" applyNumberFormat="1" applyFont="1" applyBorder="1" applyAlignment="1">
      <alignment horizontal="center" vertical="center" shrinkToFit="1"/>
    </xf>
    <xf numFmtId="0" fontId="14" fillId="0" borderId="119" xfId="0" applyFont="1" applyBorder="1" applyAlignment="1">
      <alignment horizontal="left" vertical="center" shrinkToFit="1"/>
    </xf>
    <xf numFmtId="164" fontId="14" fillId="0" borderId="120" xfId="0" applyNumberFormat="1" applyFont="1" applyBorder="1" applyAlignment="1">
      <alignment horizontal="center" vertical="center" shrinkToFit="1"/>
    </xf>
    <xf numFmtId="0" fontId="14" fillId="0" borderId="47" xfId="0" applyFont="1" applyBorder="1" applyAlignment="1">
      <alignment horizontal="left" vertical="center" shrinkToFit="1"/>
    </xf>
    <xf numFmtId="164" fontId="14" fillId="0" borderId="121" xfId="0" applyNumberFormat="1" applyFont="1" applyBorder="1" applyAlignment="1">
      <alignment horizontal="center" vertical="center" shrinkToFit="1"/>
    </xf>
    <xf numFmtId="0" fontId="14" fillId="0" borderId="122" xfId="0" applyFont="1" applyBorder="1" applyAlignment="1">
      <alignment horizontal="left" vertical="center" shrinkToFit="1"/>
    </xf>
    <xf numFmtId="164" fontId="14" fillId="0" borderId="123" xfId="0" applyNumberFormat="1" applyFont="1" applyBorder="1" applyAlignment="1">
      <alignment horizontal="right" vertical="center" indent="1" shrinkToFit="1"/>
    </xf>
    <xf numFmtId="164" fontId="14" fillId="0" borderId="124" xfId="0" applyNumberFormat="1" applyFont="1" applyBorder="1" applyAlignment="1">
      <alignment horizontal="right" vertical="center" indent="1" shrinkToFit="1"/>
    </xf>
    <xf numFmtId="0" fontId="14" fillId="0" borderId="125" xfId="0" applyFont="1" applyBorder="1" applyAlignment="1">
      <alignment horizontal="left" vertical="center" shrinkToFit="1"/>
    </xf>
    <xf numFmtId="14" fontId="52" fillId="0" borderId="54" xfId="0" applyNumberFormat="1" applyFont="1" applyBorder="1" applyAlignment="1">
      <alignment horizontal="center" vertical="center" shrinkToFit="1"/>
    </xf>
    <xf numFmtId="166" fontId="52" fillId="0" borderId="54" xfId="0" applyNumberFormat="1" applyFont="1" applyBorder="1" applyAlignment="1">
      <alignment horizontal="center" vertical="center" shrinkToFit="1"/>
    </xf>
    <xf numFmtId="0" fontId="14" fillId="0" borderId="85" xfId="0" applyFont="1" applyBorder="1" applyAlignment="1">
      <alignment vertical="center" shrinkToFit="1"/>
    </xf>
    <xf numFmtId="0" fontId="14" fillId="0" borderId="85" xfId="0" applyFont="1" applyBorder="1" applyAlignment="1">
      <alignment horizontal="center" vertical="center" shrinkToFit="1"/>
    </xf>
    <xf numFmtId="0" fontId="14" fillId="6" borderId="84" xfId="0" applyFont="1" applyFill="1" applyBorder="1" applyAlignment="1" applyProtection="1">
      <alignment horizontal="right" vertical="center" shrinkToFit="1"/>
      <protection locked="0"/>
    </xf>
    <xf numFmtId="0" fontId="14" fillId="6" borderId="85" xfId="0" applyFont="1" applyFill="1" applyBorder="1" applyAlignment="1">
      <alignment horizontal="center" vertical="center" shrinkToFit="1"/>
    </xf>
    <xf numFmtId="0" fontId="14" fillId="6" borderId="126" xfId="0" applyFont="1" applyFill="1" applyBorder="1" applyAlignment="1" applyProtection="1">
      <alignment horizontal="left" vertical="center" shrinkToFit="1"/>
      <protection locked="0"/>
    </xf>
    <xf numFmtId="14" fontId="51" fillId="6" borderId="127" xfId="0" applyNumberFormat="1" applyFont="1" applyFill="1" applyBorder="1" applyAlignment="1" applyProtection="1">
      <alignment horizontal="center" vertical="center"/>
      <protection locked="0"/>
    </xf>
    <xf numFmtId="166" fontId="51" fillId="6" borderId="128" xfId="0" applyNumberFormat="1" applyFont="1" applyFill="1" applyBorder="1" applyAlignment="1" applyProtection="1">
      <alignment horizontal="center" vertical="center"/>
      <protection locked="0"/>
    </xf>
    <xf numFmtId="14" fontId="51" fillId="6" borderId="34" xfId="0" applyNumberFormat="1" applyFont="1" applyFill="1" applyBorder="1" applyAlignment="1" applyProtection="1">
      <alignment horizontal="center" vertical="center"/>
      <protection locked="0"/>
    </xf>
    <xf numFmtId="166" fontId="51" fillId="6" borderId="36" xfId="0" applyNumberFormat="1" applyFont="1" applyFill="1" applyBorder="1" applyAlignment="1" applyProtection="1">
      <alignment horizontal="center" vertical="center"/>
      <protection locked="0"/>
    </xf>
    <xf numFmtId="14" fontId="51" fillId="6" borderId="37" xfId="0" applyNumberFormat="1" applyFont="1" applyFill="1" applyBorder="1" applyAlignment="1" applyProtection="1">
      <alignment horizontal="center" vertical="center"/>
      <protection locked="0"/>
    </xf>
    <xf numFmtId="166" fontId="51" fillId="6" borderId="39" xfId="0" applyNumberFormat="1" applyFont="1" applyFill="1" applyBorder="1" applyAlignment="1" applyProtection="1">
      <alignment horizontal="center" vertical="center"/>
      <protection locked="0"/>
    </xf>
    <xf numFmtId="0" fontId="21" fillId="6" borderId="128" xfId="0" applyFont="1" applyFill="1" applyBorder="1" applyAlignment="1" applyProtection="1">
      <alignment vertical="center"/>
      <protection locked="0"/>
    </xf>
    <xf numFmtId="0" fontId="21" fillId="6" borderId="36" xfId="0" applyFont="1" applyFill="1" applyBorder="1" applyAlignment="1" applyProtection="1">
      <alignment vertical="center"/>
      <protection locked="0"/>
    </xf>
    <xf numFmtId="0" fontId="21" fillId="6" borderId="39" xfId="0" applyFont="1" applyFill="1" applyBorder="1" applyAlignment="1" applyProtection="1">
      <alignment vertical="center"/>
      <protection locked="0"/>
    </xf>
    <xf numFmtId="0" fontId="8" fillId="0" borderId="86" xfId="0" applyNumberFormat="1" applyFont="1" applyFill="1" applyBorder="1" applyAlignment="1" applyProtection="1">
      <alignment vertical="center"/>
      <protection hidden="1"/>
    </xf>
    <xf numFmtId="0" fontId="20" fillId="0" borderId="99" xfId="0" applyFont="1" applyBorder="1" applyAlignment="1">
      <alignment horizontal="left" vertical="center" indent="1"/>
    </xf>
    <xf numFmtId="0" fontId="21" fillId="0" borderId="26" xfId="0" applyFont="1" applyBorder="1" applyAlignment="1">
      <alignment horizontal="center" vertical="center"/>
    </xf>
    <xf numFmtId="0" fontId="20" fillId="0" borderId="129" xfId="0" applyFont="1" applyBorder="1" applyAlignment="1">
      <alignment horizontal="left" vertical="center" indent="1"/>
    </xf>
    <xf numFmtId="0" fontId="20" fillId="6" borderId="130"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8"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5"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4" fontId="51" fillId="6" borderId="46" xfId="0" applyNumberFormat="1" applyFont="1" applyFill="1" applyBorder="1" applyAlignment="1" applyProtection="1">
      <alignment horizontal="center" vertical="center"/>
      <protection locked="0"/>
    </xf>
    <xf numFmtId="166" fontId="51" fillId="6" borderId="135" xfId="0" applyNumberFormat="1" applyFont="1" applyFill="1" applyBorder="1" applyAlignment="1" applyProtection="1">
      <alignment horizontal="center" vertical="center"/>
      <protection locked="0"/>
    </xf>
    <xf numFmtId="164" fontId="23" fillId="0" borderId="136" xfId="0" applyNumberFormat="1" applyFont="1" applyBorder="1" applyAlignment="1">
      <alignment horizontal="center" vertical="center"/>
    </xf>
    <xf numFmtId="0" fontId="22" fillId="6" borderId="138" xfId="0" applyFont="1" applyFill="1" applyBorder="1" applyAlignment="1">
      <alignment horizontal="center" vertical="center"/>
    </xf>
    <xf numFmtId="0" fontId="21" fillId="0" borderId="137" xfId="0" applyFont="1" applyBorder="1" applyAlignment="1">
      <alignment horizontal="right" vertical="center"/>
    </xf>
    <xf numFmtId="0" fontId="21" fillId="0" borderId="138" xfId="0" applyFont="1" applyBorder="1" applyAlignment="1">
      <alignment horizontal="center" vertical="center"/>
    </xf>
    <xf numFmtId="0" fontId="21" fillId="0" borderId="140" xfId="0" applyFont="1" applyBorder="1" applyAlignment="1">
      <alignment horizontal="left" vertical="center"/>
    </xf>
    <xf numFmtId="166" fontId="51" fillId="6" borderId="141" xfId="0" applyNumberFormat="1" applyFont="1" applyFill="1" applyBorder="1" applyAlignment="1" applyProtection="1">
      <alignment horizontal="center" vertical="center"/>
      <protection locked="0"/>
    </xf>
    <xf numFmtId="165" fontId="49" fillId="0" borderId="0" xfId="0" applyNumberFormat="1" applyFont="1" applyBorder="1" applyAlignment="1">
      <alignment horizontal="center" vertical="center" wrapText="1"/>
    </xf>
    <xf numFmtId="0" fontId="15" fillId="0" borderId="0" xfId="0" applyFont="1" applyBorder="1" applyAlignment="1">
      <alignment horizontal="center" vertical="center" shrinkToFi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45" xfId="0" applyNumberFormat="1" applyFont="1" applyBorder="1" applyAlignment="1">
      <alignment horizontal="center" vertical="center"/>
    </xf>
    <xf numFmtId="1" fontId="18" fillId="0" borderId="146" xfId="0" applyNumberFormat="1" applyFont="1" applyBorder="1"/>
    <xf numFmtId="0" fontId="5" fillId="0" borderId="0" xfId="0" applyFont="1" applyAlignment="1">
      <alignment horizontal="center" vertical="center"/>
    </xf>
    <xf numFmtId="0" fontId="19" fillId="5" borderId="144" xfId="0" applyFont="1" applyFill="1" applyBorder="1" applyAlignment="1">
      <alignment horizontal="center" vertical="center"/>
    </xf>
    <xf numFmtId="0" fontId="5" fillId="0" borderId="25" xfId="0" applyFont="1" applyBorder="1" applyAlignment="1">
      <alignment horizontal="center" vertical="center" shrinkToFit="1"/>
    </xf>
    <xf numFmtId="0" fontId="5" fillId="0" borderId="53" xfId="0" applyFont="1" applyBorder="1" applyAlignment="1">
      <alignment horizontal="center" vertical="center" shrinkToFit="1"/>
    </xf>
    <xf numFmtId="0" fontId="5" fillId="0" borderId="26" xfId="0" applyFont="1" applyBorder="1" applyAlignment="1">
      <alignment horizontal="center" vertical="center" shrinkToFit="1"/>
    </xf>
    <xf numFmtId="0" fontId="57" fillId="5" borderId="24" xfId="0" applyFont="1" applyFill="1" applyBorder="1" applyAlignment="1">
      <alignment horizontal="center" vertical="center"/>
    </xf>
    <xf numFmtId="0" fontId="14" fillId="0" borderId="145" xfId="0" applyFont="1" applyBorder="1" applyAlignment="1">
      <alignment horizontal="center" vertical="center"/>
    </xf>
    <xf numFmtId="0" fontId="14" fillId="0" borderId="146" xfId="0" applyFont="1" applyBorder="1" applyAlignment="1">
      <alignment horizontal="center" vertical="center"/>
    </xf>
    <xf numFmtId="0" fontId="57" fillId="5" borderId="49" xfId="0" applyFont="1" applyFill="1" applyBorder="1" applyAlignment="1">
      <alignment horizontal="center" vertical="center"/>
    </xf>
    <xf numFmtId="0" fontId="52" fillId="0" borderId="0" xfId="0" applyFont="1"/>
    <xf numFmtId="0" fontId="57" fillId="5" borderId="98"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57" fillId="5" borderId="142" xfId="0" applyFont="1" applyFill="1" applyBorder="1" applyAlignment="1">
      <alignment horizontal="center" vertical="center" shrinkToFit="1"/>
    </xf>
    <xf numFmtId="0" fontId="57" fillId="5" borderId="91" xfId="0" applyFont="1" applyFill="1" applyBorder="1" applyAlignment="1">
      <alignment horizontal="center" vertical="center" shrinkToFit="1"/>
    </xf>
    <xf numFmtId="0" fontId="19" fillId="5" borderId="98" xfId="0" applyFont="1" applyFill="1" applyBorder="1" applyAlignment="1">
      <alignment horizontal="right" vertical="center" indent="1"/>
    </xf>
    <xf numFmtId="0" fontId="19" fillId="5" borderId="91" xfId="0" applyFont="1" applyFill="1" applyBorder="1" applyAlignment="1">
      <alignment vertical="center"/>
    </xf>
    <xf numFmtId="0" fontId="21" fillId="6" borderId="143" xfId="0" applyFont="1" applyFill="1" applyBorder="1" applyAlignment="1" applyProtection="1">
      <alignment horizontal="left" vertical="center" indent="1"/>
      <protection locked="0"/>
    </xf>
    <xf numFmtId="0" fontId="21" fillId="6" borderId="41" xfId="0" applyFont="1" applyFill="1" applyBorder="1" applyAlignment="1" applyProtection="1">
      <alignment horizontal="left" vertical="center" indent="1"/>
      <protection locked="0"/>
    </xf>
    <xf numFmtId="0" fontId="21" fillId="6" borderId="43" xfId="0" applyFont="1" applyFill="1" applyBorder="1" applyAlignment="1" applyProtection="1">
      <alignment horizontal="left" vertical="center" indent="1"/>
      <protection locked="0"/>
    </xf>
    <xf numFmtId="0" fontId="19" fillId="5" borderId="142" xfId="0" applyFont="1" applyFill="1" applyBorder="1" applyAlignment="1">
      <alignment horizontal="left" vertical="center" indent="1"/>
    </xf>
    <xf numFmtId="0" fontId="19" fillId="5" borderId="98" xfId="0" applyFont="1" applyFill="1" applyBorder="1" applyAlignment="1">
      <alignment horizontal="center" vertical="center"/>
    </xf>
    <xf numFmtId="0" fontId="19" fillId="5" borderId="91" xfId="0" applyFont="1" applyFill="1" applyBorder="1" applyAlignment="1">
      <alignment horizontal="center" vertical="center"/>
    </xf>
    <xf numFmtId="167" fontId="14" fillId="0" borderId="40" xfId="0" applyNumberFormat="1" applyFont="1" applyBorder="1" applyAlignment="1">
      <alignment horizontal="center" vertical="center" shrinkToFit="1"/>
    </xf>
    <xf numFmtId="167" fontId="14" fillId="0" borderId="42" xfId="0" applyNumberFormat="1" applyFont="1" applyBorder="1" applyAlignment="1">
      <alignment horizontal="center" vertical="center" shrinkToFit="1"/>
    </xf>
    <xf numFmtId="165" fontId="58" fillId="0" borderId="0" xfId="0" applyNumberFormat="1" applyFont="1" applyAlignment="1">
      <alignment horizontal="right" vertical="center" indent="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164" fontId="8" fillId="0" borderId="58" xfId="0" applyNumberFormat="1" applyFont="1" applyFill="1" applyBorder="1" applyAlignment="1" applyProtection="1">
      <alignment horizontal="right" vertical="center" indent="1"/>
      <protection hidden="1"/>
    </xf>
    <xf numFmtId="0" fontId="59" fillId="6" borderId="35" xfId="0" applyFont="1" applyFill="1" applyBorder="1" applyAlignment="1" applyProtection="1">
      <alignment horizontal="center"/>
      <protection locked="0"/>
    </xf>
    <xf numFmtId="164" fontId="14" fillId="12" borderId="123" xfId="0" applyNumberFormat="1" applyFont="1" applyFill="1" applyBorder="1" applyAlignment="1">
      <alignment horizontal="right" vertical="center" indent="1" shrinkToFit="1"/>
    </xf>
    <xf numFmtId="0" fontId="14" fillId="12" borderId="47" xfId="0" applyFont="1" applyFill="1" applyBorder="1" applyAlignment="1">
      <alignment horizontal="left" vertical="center" shrinkToFit="1"/>
    </xf>
    <xf numFmtId="0" fontId="14" fillId="12" borderId="34" xfId="0" applyFont="1" applyFill="1" applyBorder="1" applyAlignment="1">
      <alignment horizontal="center" vertical="center" shrinkToFit="1"/>
    </xf>
    <xf numFmtId="0" fontId="14" fillId="12" borderId="35" xfId="0" applyFont="1" applyFill="1" applyBorder="1" applyAlignment="1">
      <alignment horizontal="center" vertical="center" shrinkToFit="1"/>
    </xf>
    <xf numFmtId="0" fontId="14" fillId="12" borderId="41" xfId="0" applyFont="1" applyFill="1" applyBorder="1" applyAlignment="1">
      <alignment horizontal="center" vertical="center" shrinkToFit="1"/>
    </xf>
    <xf numFmtId="0" fontId="14" fillId="12" borderId="41" xfId="0" applyFont="1" applyFill="1" applyBorder="1" applyAlignment="1">
      <alignment horizontal="right" vertical="center" shrinkToFit="1"/>
    </xf>
    <xf numFmtId="0" fontId="14" fillId="12" borderId="44" xfId="0" applyFont="1" applyFill="1" applyBorder="1" applyAlignment="1">
      <alignment horizontal="center" vertical="center" shrinkToFit="1"/>
    </xf>
    <xf numFmtId="0" fontId="14" fillId="12" borderId="40" xfId="0" applyFont="1" applyFill="1" applyBorder="1" applyAlignment="1">
      <alignment horizontal="left" vertical="center" shrinkToFit="1"/>
    </xf>
    <xf numFmtId="167" fontId="14" fillId="12" borderId="40" xfId="0" applyNumberFormat="1" applyFont="1" applyFill="1" applyBorder="1" applyAlignment="1">
      <alignment horizontal="center" vertical="center" shrinkToFit="1"/>
    </xf>
    <xf numFmtId="0" fontId="15" fillId="12" borderId="36" xfId="0" applyFont="1" applyFill="1" applyBorder="1" applyAlignment="1">
      <alignment horizontal="center" vertical="center" shrinkToFit="1"/>
    </xf>
    <xf numFmtId="164" fontId="14" fillId="13" borderId="147" xfId="0" applyNumberFormat="1" applyFont="1" applyFill="1" applyBorder="1" applyAlignment="1">
      <alignment horizontal="right" vertical="center" indent="1" shrinkToFit="1"/>
    </xf>
    <xf numFmtId="0" fontId="14" fillId="13" borderId="97" xfId="0" applyFont="1" applyFill="1" applyBorder="1" applyAlignment="1">
      <alignment horizontal="left" vertical="center" shrinkToFit="1"/>
    </xf>
    <xf numFmtId="0" fontId="14" fillId="13" borderId="46" xfId="0" applyFont="1" applyFill="1" applyBorder="1" applyAlignment="1">
      <alignment horizontal="center" vertical="center" shrinkToFit="1"/>
    </xf>
    <xf numFmtId="0" fontId="14" fillId="13" borderId="148" xfId="0" applyFont="1" applyFill="1" applyBorder="1" applyAlignment="1">
      <alignment horizontal="center" vertical="center" shrinkToFit="1"/>
    </xf>
    <xf numFmtId="0" fontId="14" fillId="13" borderId="94" xfId="0" applyFont="1" applyFill="1" applyBorder="1" applyAlignment="1">
      <alignment horizontal="center" vertical="center" shrinkToFit="1"/>
    </xf>
    <xf numFmtId="0" fontId="14" fillId="13" borderId="94" xfId="0" applyFont="1" applyFill="1" applyBorder="1" applyAlignment="1">
      <alignment horizontal="right" vertical="center" shrinkToFit="1"/>
    </xf>
    <xf numFmtId="0" fontId="14" fillId="13" borderId="95" xfId="0" applyFont="1" applyFill="1" applyBorder="1" applyAlignment="1">
      <alignment horizontal="center" vertical="center" shrinkToFit="1"/>
    </xf>
    <xf numFmtId="0" fontId="14" fillId="13" borderId="96" xfId="0" applyFont="1" applyFill="1" applyBorder="1" applyAlignment="1">
      <alignment horizontal="left" vertical="center" shrinkToFit="1"/>
    </xf>
    <xf numFmtId="167" fontId="14" fillId="13" borderId="96" xfId="0" applyNumberFormat="1" applyFont="1" applyFill="1" applyBorder="1" applyAlignment="1">
      <alignment horizontal="center" vertical="center" shrinkToFit="1"/>
    </xf>
    <xf numFmtId="0" fontId="15" fillId="13" borderId="135" xfId="0" applyFont="1" applyFill="1" applyBorder="1" applyAlignment="1">
      <alignment horizontal="center" vertical="center" shrinkToFit="1"/>
    </xf>
    <xf numFmtId="0" fontId="5" fillId="0" borderId="0" xfId="0" applyFont="1" applyAlignment="1">
      <alignment horizontal="right"/>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54" xfId="0" applyFill="1" applyBorder="1" applyAlignment="1" applyProtection="1">
      <alignment horizontal="center"/>
      <protection locked="0"/>
    </xf>
    <xf numFmtId="0" fontId="4" fillId="0" borderId="0" xfId="0" applyFont="1" applyProtection="1">
      <protection locked="0"/>
    </xf>
    <xf numFmtId="0" fontId="6" fillId="0" borderId="156" xfId="0" applyFont="1" applyFill="1" applyBorder="1" applyAlignment="1">
      <alignment vertical="center" shrinkToFit="1"/>
    </xf>
    <xf numFmtId="0" fontId="6" fillId="0" borderId="157" xfId="0" applyFont="1" applyFill="1" applyBorder="1" applyAlignment="1">
      <alignment vertical="center" shrinkToFit="1"/>
    </xf>
    <xf numFmtId="0" fontId="6" fillId="0" borderId="158" xfId="0" applyFont="1" applyFill="1" applyBorder="1" applyAlignment="1">
      <alignment vertical="center" shrinkToFit="1"/>
    </xf>
    <xf numFmtId="0" fontId="64" fillId="0" borderId="159" xfId="0" applyFont="1" applyFill="1" applyBorder="1" applyAlignment="1">
      <alignment horizontal="center" vertical="center" shrinkToFit="1"/>
    </xf>
    <xf numFmtId="0" fontId="52" fillId="0" borderId="159" xfId="0" applyFont="1" applyFill="1" applyBorder="1" applyAlignment="1">
      <alignment horizontal="center" vertical="center" shrinkToFit="1"/>
    </xf>
    <xf numFmtId="0" fontId="52" fillId="14" borderId="160" xfId="0" applyFont="1" applyFill="1" applyBorder="1" applyAlignment="1" applyProtection="1">
      <alignment horizontal="center" vertical="center" shrinkToFit="1"/>
      <protection locked="0"/>
    </xf>
    <xf numFmtId="0" fontId="52" fillId="0" borderId="160" xfId="0" applyFont="1" applyFill="1" applyBorder="1" applyAlignment="1">
      <alignment horizontal="center" vertical="center" shrinkToFit="1"/>
    </xf>
    <xf numFmtId="0" fontId="52" fillId="14" borderId="160" xfId="0" applyNumberFormat="1" applyFont="1" applyFill="1" applyBorder="1" applyAlignment="1" applyProtection="1">
      <alignment horizontal="center" vertical="top"/>
      <protection locked="0"/>
    </xf>
    <xf numFmtId="0" fontId="52" fillId="0" borderId="160" xfId="0" applyNumberFormat="1" applyFont="1" applyFill="1" applyBorder="1" applyAlignment="1">
      <alignment horizontal="center" vertical="top"/>
    </xf>
    <xf numFmtId="0" fontId="52" fillId="0" borderId="156" xfId="0" applyNumberFormat="1" applyFont="1" applyFill="1" applyBorder="1" applyAlignment="1" applyProtection="1">
      <alignment horizontal="center" vertical="top"/>
    </xf>
    <xf numFmtId="0" fontId="52" fillId="0" borderId="158" xfId="0" applyNumberFormat="1" applyFont="1" applyFill="1" applyBorder="1" applyAlignment="1" applyProtection="1">
      <alignment horizontal="center" vertical="top"/>
    </xf>
    <xf numFmtId="0" fontId="57" fillId="0" borderId="159" xfId="0" applyFont="1" applyFill="1" applyBorder="1" applyAlignment="1">
      <alignment horizontal="center" vertical="center" shrinkToFit="1"/>
    </xf>
    <xf numFmtId="0" fontId="57" fillId="0" borderId="160" xfId="0" applyNumberFormat="1" applyFont="1" applyFill="1" applyBorder="1" applyAlignment="1">
      <alignment horizontal="center" vertical="top"/>
    </xf>
    <xf numFmtId="0" fontId="0" fillId="0" borderId="0" xfId="0" applyAlignment="1" applyProtection="1">
      <alignment vertical="top" wrapText="1"/>
      <protection locked="0"/>
    </xf>
    <xf numFmtId="0" fontId="0" fillId="10" borderId="65" xfId="0" applyFill="1" applyBorder="1" applyAlignment="1" applyProtection="1">
      <alignment horizontal="left" inden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57" fillId="0" borderId="0" xfId="0" applyNumberFormat="1" applyFont="1" applyFill="1" applyBorder="1" applyAlignment="1">
      <alignment horizontal="center" vertical="top"/>
    </xf>
    <xf numFmtId="0" fontId="14" fillId="0" borderId="0" xfId="0" applyFont="1" applyBorder="1" applyAlignment="1">
      <alignment horizontal="center" vertical="center" shrinkToFit="1"/>
    </xf>
    <xf numFmtId="0" fontId="57" fillId="5" borderId="164" xfId="0" applyFont="1" applyFill="1" applyBorder="1" applyAlignment="1">
      <alignment horizontal="center" vertical="center" shrinkToFit="1"/>
    </xf>
    <xf numFmtId="0" fontId="0" fillId="0" borderId="171" xfId="0" applyBorder="1" applyAlignment="1">
      <alignment horizontal="center"/>
    </xf>
    <xf numFmtId="0" fontId="0" fillId="0" borderId="103" xfId="0" applyBorder="1" applyAlignment="1">
      <alignment horizontal="center"/>
    </xf>
    <xf numFmtId="0" fontId="0" fillId="0" borderId="30" xfId="0" applyBorder="1" applyAlignment="1">
      <alignment horizontal="center"/>
    </xf>
    <xf numFmtId="0" fontId="0" fillId="0" borderId="87" xfId="0" applyBorder="1" applyAlignment="1">
      <alignment horizontal="center"/>
    </xf>
    <xf numFmtId="0" fontId="0" fillId="0" borderId="172" xfId="0" applyBorder="1" applyAlignment="1">
      <alignment horizontal="center"/>
    </xf>
    <xf numFmtId="0" fontId="0" fillId="0" borderId="89" xfId="0" applyBorder="1" applyAlignment="1">
      <alignment horizontal="center"/>
    </xf>
    <xf numFmtId="0" fontId="14" fillId="6" borderId="25" xfId="0" applyFont="1" applyFill="1" applyBorder="1" applyAlignment="1" applyProtection="1">
      <alignment horizontal="center" vertical="center" shrinkToFit="1"/>
      <protection locked="0"/>
    </xf>
    <xf numFmtId="0" fontId="14" fillId="6" borderId="166" xfId="0" applyFont="1" applyFill="1" applyBorder="1" applyAlignment="1" applyProtection="1">
      <alignment horizontal="center" vertical="center" shrinkToFit="1"/>
      <protection locked="0"/>
    </xf>
    <xf numFmtId="0" fontId="14" fillId="6" borderId="167" xfId="0" applyFont="1" applyFill="1" applyBorder="1" applyAlignment="1" applyProtection="1">
      <alignment horizontal="center" vertical="center" shrinkToFit="1"/>
      <protection locked="0"/>
    </xf>
    <xf numFmtId="0" fontId="14" fillId="6" borderId="168" xfId="0" applyFont="1" applyFill="1" applyBorder="1" applyAlignment="1" applyProtection="1">
      <alignment horizontal="center" vertical="center" shrinkToFit="1"/>
      <protection locked="0"/>
    </xf>
    <xf numFmtId="0" fontId="14" fillId="0" borderId="165" xfId="0" applyFont="1" applyFill="1" applyBorder="1" applyAlignment="1">
      <alignment horizontal="center" vertical="center" shrinkToFit="1"/>
    </xf>
    <xf numFmtId="0" fontId="14" fillId="0" borderId="162" xfId="0" applyFont="1" applyFill="1" applyBorder="1" applyAlignment="1">
      <alignment horizontal="center" vertical="center" shrinkToFit="1"/>
    </xf>
    <xf numFmtId="0" fontId="14" fillId="0" borderId="163" xfId="0" applyFont="1" applyFill="1" applyBorder="1" applyAlignment="1">
      <alignment horizontal="center" vertical="center" shrinkToFit="1"/>
    </xf>
    <xf numFmtId="0" fontId="21" fillId="0" borderId="127" xfId="0" applyNumberFormat="1" applyFont="1" applyFill="1" applyBorder="1" applyAlignment="1">
      <alignment horizontal="right" vertical="center" indent="1"/>
    </xf>
    <xf numFmtId="0" fontId="21" fillId="0" borderId="34" xfId="0" applyNumberFormat="1" applyFont="1" applyFill="1" applyBorder="1" applyAlignment="1">
      <alignment horizontal="right" vertical="center" indent="1"/>
    </xf>
    <xf numFmtId="0" fontId="21" fillId="0" borderId="37" xfId="0" applyNumberFormat="1" applyFont="1" applyFill="1" applyBorder="1" applyAlignment="1">
      <alignment horizontal="right" vertical="center" indent="1"/>
    </xf>
    <xf numFmtId="0" fontId="51" fillId="0" borderId="0" xfId="0" applyFont="1"/>
    <xf numFmtId="0" fontId="51" fillId="6" borderId="94" xfId="0" applyFont="1" applyFill="1" applyBorder="1" applyAlignment="1" applyProtection="1">
      <alignment vertical="center"/>
      <protection locked="0"/>
    </xf>
    <xf numFmtId="0" fontId="51" fillId="6" borderId="137" xfId="0" applyFont="1" applyFill="1" applyBorder="1" applyAlignment="1" applyProtection="1">
      <alignment vertical="center"/>
      <protection locked="0"/>
    </xf>
    <xf numFmtId="0" fontId="51" fillId="6" borderId="108" xfId="0" applyFont="1" applyFill="1" applyBorder="1" applyAlignment="1" applyProtection="1">
      <alignment vertical="center"/>
      <protection locked="0"/>
    </xf>
    <xf numFmtId="0" fontId="51" fillId="6" borderId="96" xfId="0" applyFont="1" applyFill="1" applyBorder="1" applyAlignment="1" applyProtection="1">
      <alignment horizontal="left" vertical="center"/>
      <protection locked="0"/>
    </xf>
    <xf numFmtId="0" fontId="51" fillId="6" borderId="139" xfId="0" applyFont="1" applyFill="1" applyBorder="1" applyAlignment="1" applyProtection="1">
      <alignment horizontal="left" vertical="center"/>
      <protection locked="0"/>
    </xf>
    <xf numFmtId="0" fontId="51" fillId="6" borderId="131" xfId="0" applyFont="1" applyFill="1" applyBorder="1" applyAlignment="1" applyProtection="1">
      <alignment horizontal="left" vertical="center"/>
      <protection locked="0"/>
    </xf>
    <xf numFmtId="0" fontId="51" fillId="6" borderId="41" xfId="0" applyFont="1" applyFill="1" applyBorder="1" applyAlignment="1" applyProtection="1">
      <alignment vertical="center"/>
      <protection locked="0"/>
    </xf>
    <xf numFmtId="0" fontId="22" fillId="6" borderId="44" xfId="0" applyFont="1" applyFill="1" applyBorder="1" applyAlignment="1">
      <alignment horizontal="center" vertical="center"/>
    </xf>
    <xf numFmtId="0" fontId="51" fillId="6" borderId="40" xfId="0" applyFont="1" applyFill="1" applyBorder="1" applyAlignment="1" applyProtection="1">
      <alignment horizontal="left" vertical="center"/>
      <protection locked="0"/>
    </xf>
    <xf numFmtId="0" fontId="21" fillId="0" borderId="41" xfId="0" applyFont="1" applyBorder="1" applyAlignment="1">
      <alignment horizontal="right" vertical="center"/>
    </xf>
    <xf numFmtId="0" fontId="21" fillId="0" borderId="44" xfId="0" applyFont="1" applyBorder="1" applyAlignment="1">
      <alignment horizontal="center" vertical="center"/>
    </xf>
    <xf numFmtId="0" fontId="21" fillId="0" borderId="47" xfId="0" applyFont="1" applyBorder="1" applyAlignment="1">
      <alignment horizontal="left" vertical="center"/>
    </xf>
    <xf numFmtId="1" fontId="18" fillId="0" borderId="173" xfId="0" applyNumberFormat="1" applyFont="1" applyBorder="1" applyAlignment="1">
      <alignment horizontal="center" vertical="center"/>
    </xf>
    <xf numFmtId="1" fontId="18" fillId="0" borderId="174" xfId="0" applyNumberFormat="1" applyFont="1" applyBorder="1" applyAlignment="1">
      <alignment horizontal="center" vertical="center"/>
    </xf>
    <xf numFmtId="164" fontId="14" fillId="6" borderId="123" xfId="0" applyNumberFormat="1" applyFont="1" applyFill="1" applyBorder="1" applyAlignment="1">
      <alignment horizontal="right" vertical="center" indent="1" shrinkToFit="1"/>
    </xf>
    <xf numFmtId="0" fontId="14" fillId="6" borderId="47" xfId="0" applyFont="1" applyFill="1" applyBorder="1" applyAlignment="1">
      <alignment horizontal="left" vertical="center" shrinkToFit="1"/>
    </xf>
    <xf numFmtId="0" fontId="14" fillId="6" borderId="34" xfId="0" applyFont="1" applyFill="1" applyBorder="1" applyAlignment="1">
      <alignment horizontal="center" vertical="center" shrinkToFit="1"/>
    </xf>
    <xf numFmtId="0" fontId="14" fillId="6" borderId="35" xfId="0" applyFont="1" applyFill="1" applyBorder="1" applyAlignment="1">
      <alignment horizontal="center" vertical="center" shrinkToFit="1"/>
    </xf>
    <xf numFmtId="0" fontId="14" fillId="6" borderId="41" xfId="0" applyFont="1" applyFill="1" applyBorder="1" applyAlignment="1">
      <alignment horizontal="center" vertical="center" shrinkToFit="1"/>
    </xf>
    <xf numFmtId="0" fontId="14" fillId="6" borderId="41" xfId="0" applyFont="1" applyFill="1" applyBorder="1" applyAlignment="1">
      <alignment horizontal="right" vertical="center" shrinkToFit="1"/>
    </xf>
    <xf numFmtId="0" fontId="14" fillId="6" borderId="44" xfId="0" applyFont="1" applyFill="1" applyBorder="1" applyAlignment="1">
      <alignment horizontal="center" vertical="center" shrinkToFit="1"/>
    </xf>
    <xf numFmtId="0" fontId="14" fillId="6" borderId="40" xfId="0" applyFont="1" applyFill="1" applyBorder="1" applyAlignment="1">
      <alignment horizontal="left" vertical="center" shrinkToFit="1"/>
    </xf>
    <xf numFmtId="167" fontId="14" fillId="6" borderId="40" xfId="0" applyNumberFormat="1" applyFont="1" applyFill="1" applyBorder="1" applyAlignment="1">
      <alignment horizontal="center" vertical="center" shrinkToFit="1"/>
    </xf>
    <xf numFmtId="0" fontId="15" fillId="6" borderId="36" xfId="0" applyFont="1" applyFill="1" applyBorder="1" applyAlignment="1">
      <alignment horizontal="center" vertical="center" shrinkToFit="1"/>
    </xf>
    <xf numFmtId="164" fontId="14" fillId="0" borderId="123" xfId="0" applyNumberFormat="1" applyFont="1" applyFill="1" applyBorder="1" applyAlignment="1">
      <alignment horizontal="right" vertical="center" indent="1" shrinkToFit="1"/>
    </xf>
    <xf numFmtId="0" fontId="14" fillId="0" borderId="47" xfId="0" applyFont="1" applyFill="1" applyBorder="1" applyAlignment="1">
      <alignment horizontal="left" vertical="center" shrinkToFit="1"/>
    </xf>
    <xf numFmtId="0" fontId="14" fillId="0" borderId="34" xfId="0" applyFont="1" applyFill="1" applyBorder="1" applyAlignment="1">
      <alignment horizontal="center" vertical="center" shrinkToFit="1"/>
    </xf>
    <xf numFmtId="0" fontId="14" fillId="0" borderId="35" xfId="0" applyFont="1" applyFill="1" applyBorder="1" applyAlignment="1">
      <alignment horizontal="center" vertical="center" shrinkToFit="1"/>
    </xf>
    <xf numFmtId="0" fontId="14" fillId="0" borderId="41" xfId="0" applyFont="1" applyFill="1" applyBorder="1" applyAlignment="1">
      <alignment horizontal="center" vertical="center" shrinkToFit="1"/>
    </xf>
    <xf numFmtId="0" fontId="14" fillId="0" borderId="41" xfId="0" applyFont="1" applyFill="1" applyBorder="1" applyAlignment="1">
      <alignment horizontal="right" vertical="center" shrinkToFit="1"/>
    </xf>
    <xf numFmtId="0" fontId="14" fillId="0" borderId="44" xfId="0" applyFont="1" applyFill="1" applyBorder="1" applyAlignment="1">
      <alignment horizontal="center" vertical="center" shrinkToFit="1"/>
    </xf>
    <xf numFmtId="0" fontId="14" fillId="0" borderId="40" xfId="0" applyFont="1" applyFill="1" applyBorder="1" applyAlignment="1">
      <alignment horizontal="left" vertical="center" shrinkToFit="1"/>
    </xf>
    <xf numFmtId="167" fontId="14" fillId="0" borderId="40" xfId="0" applyNumberFormat="1" applyFont="1" applyFill="1" applyBorder="1" applyAlignment="1">
      <alignment horizontal="center" vertical="center" shrinkToFit="1"/>
    </xf>
    <xf numFmtId="0" fontId="15" fillId="0" borderId="36" xfId="0" applyFont="1" applyFill="1" applyBorder="1" applyAlignment="1">
      <alignment horizontal="center" vertical="center" shrinkToFit="1"/>
    </xf>
    <xf numFmtId="0" fontId="63" fillId="0" borderId="155" xfId="0" applyFont="1" applyBorder="1" applyAlignment="1">
      <alignment horizontal="center"/>
    </xf>
    <xf numFmtId="0" fontId="63" fillId="0" borderId="155" xfId="0" applyFont="1" applyFill="1" applyBorder="1" applyAlignment="1">
      <alignment horizontal="center" shrinkToFit="1"/>
    </xf>
    <xf numFmtId="0" fontId="52" fillId="0" borderId="159" xfId="0" applyFont="1" applyFill="1" applyBorder="1" applyAlignment="1">
      <alignment horizontal="center" vertical="center" shrinkToFit="1"/>
    </xf>
    <xf numFmtId="0" fontId="17" fillId="0" borderId="0" xfId="0" applyFont="1" applyFill="1" applyBorder="1" applyAlignment="1">
      <alignment horizontal="center" vertical="center" shrinkToFit="1"/>
    </xf>
    <xf numFmtId="0" fontId="17" fillId="0" borderId="161" xfId="0" applyFont="1" applyFill="1" applyBorder="1" applyAlignment="1">
      <alignment horizontal="center" vertical="center" shrinkToFit="1"/>
    </xf>
    <xf numFmtId="0" fontId="55" fillId="0" borderId="0" xfId="0" applyNumberFormat="1" applyFont="1" applyBorder="1" applyAlignment="1">
      <alignment horizontal="left" vertical="top"/>
    </xf>
    <xf numFmtId="0" fontId="55" fillId="0" borderId="112" xfId="0" applyNumberFormat="1" applyFont="1" applyBorder="1" applyAlignment="1">
      <alignment horizontal="left" vertical="top"/>
    </xf>
    <xf numFmtId="0" fontId="57" fillId="5" borderId="23" xfId="0" applyFont="1" applyFill="1" applyBorder="1" applyAlignment="1">
      <alignment horizontal="center" vertical="center"/>
    </xf>
    <xf numFmtId="0" fontId="57" fillId="5" borderId="13" xfId="0" applyFont="1" applyFill="1" applyBorder="1" applyAlignment="1">
      <alignment horizontal="center" vertical="center"/>
    </xf>
    <xf numFmtId="0" fontId="57" fillId="5" borderId="19" xfId="0" applyFont="1" applyFill="1" applyBorder="1" applyAlignment="1">
      <alignment horizontal="center" vertical="center"/>
    </xf>
    <xf numFmtId="0" fontId="57" fillId="5" borderId="20" xfId="0" applyFont="1" applyFill="1" applyBorder="1" applyAlignment="1">
      <alignment horizontal="center" vertical="center"/>
    </xf>
    <xf numFmtId="0" fontId="57" fillId="5" borderId="14" xfId="0" applyFont="1" applyFill="1" applyBorder="1" applyAlignment="1">
      <alignment horizontal="center" vertical="center"/>
    </xf>
    <xf numFmtId="0" fontId="45" fillId="0" borderId="48" xfId="0" applyFont="1" applyBorder="1" applyAlignment="1" applyProtection="1">
      <alignment horizontal="center"/>
    </xf>
    <xf numFmtId="0" fontId="57" fillId="5" borderId="142" xfId="0" applyFont="1" applyFill="1" applyBorder="1" applyAlignment="1">
      <alignment horizontal="center" vertical="center" shrinkToFit="1"/>
    </xf>
    <xf numFmtId="0" fontId="57" fillId="5" borderId="151" xfId="0" applyFont="1" applyFill="1" applyBorder="1" applyAlignment="1">
      <alignment horizontal="center" vertical="center" shrinkToFit="1"/>
    </xf>
    <xf numFmtId="0" fontId="57" fillId="5" borderId="152" xfId="0" applyFont="1" applyFill="1" applyBorder="1" applyAlignment="1">
      <alignment horizontal="center" vertical="center" shrinkToFit="1"/>
    </xf>
    <xf numFmtId="0" fontId="52" fillId="5" borderId="149" xfId="0" applyFont="1" applyFill="1" applyBorder="1" applyAlignment="1">
      <alignment horizontal="center" vertical="center" shrinkToFit="1"/>
    </xf>
    <xf numFmtId="0" fontId="52" fillId="5" borderId="150" xfId="0" applyFont="1" applyFill="1" applyBorder="1" applyAlignment="1">
      <alignment horizontal="center" vertical="center" shrinkToFit="1"/>
    </xf>
    <xf numFmtId="0" fontId="57" fillId="5" borderId="169" xfId="0" applyFont="1" applyFill="1" applyBorder="1" applyAlignment="1">
      <alignment horizontal="center" vertical="center" shrinkToFit="1"/>
    </xf>
    <xf numFmtId="0" fontId="57" fillId="5" borderId="170" xfId="0" applyFont="1" applyFill="1" applyBorder="1" applyAlignment="1">
      <alignment horizontal="center" vertical="center" shrinkToFit="1"/>
    </xf>
    <xf numFmtId="0" fontId="16" fillId="0" borderId="0" xfId="0" applyFont="1" applyAlignment="1">
      <alignment horizontal="right" indent="1"/>
    </xf>
    <xf numFmtId="0" fontId="42" fillId="6" borderId="132" xfId="0" applyFont="1" applyFill="1" applyBorder="1" applyAlignment="1" applyProtection="1">
      <alignment horizontal="center" vertical="top"/>
      <protection locked="0"/>
    </xf>
    <xf numFmtId="0" fontId="42" fillId="6" borderId="133" xfId="0" applyFont="1" applyFill="1" applyBorder="1" applyAlignment="1" applyProtection="1">
      <alignment horizontal="center" vertical="top"/>
      <protection locked="0"/>
    </xf>
    <xf numFmtId="0" fontId="42" fillId="6" borderId="134" xfId="0" applyFont="1" applyFill="1" applyBorder="1" applyAlignment="1" applyProtection="1">
      <alignment horizontal="center" vertical="top"/>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0" fontId="25" fillId="6" borderId="96"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165" fontId="49" fillId="0" borderId="48" xfId="0" applyNumberFormat="1" applyFont="1" applyBorder="1" applyAlignment="1">
      <alignment horizontal="center" vertical="center" wrapText="1"/>
    </xf>
    <xf numFmtId="0" fontId="19" fillId="5" borderId="90" xfId="0" applyFont="1" applyFill="1" applyBorder="1" applyAlignment="1">
      <alignment horizontal="center" vertical="center"/>
    </xf>
    <xf numFmtId="0" fontId="19" fillId="5" borderId="91"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4" fillId="0" borderId="0" xfId="0" applyNumberFormat="1" applyFont="1" applyFill="1" applyAlignment="1" applyProtection="1">
      <alignment horizontal="left" vertical="top" wrapText="1"/>
      <protection hidden="1"/>
    </xf>
    <xf numFmtId="0" fontId="3" fillId="0" borderId="112" xfId="0" applyFont="1" applyBorder="1" applyAlignment="1">
      <alignment horizontal="center"/>
    </xf>
    <xf numFmtId="0" fontId="0" fillId="0" borderId="0" xfId="0" applyAlignment="1">
      <alignment horizontal="right"/>
    </xf>
    <xf numFmtId="0" fontId="24" fillId="0" borderId="0" xfId="0" applyFont="1" applyAlignment="1">
      <alignment horizontal="center" vertical="center"/>
    </xf>
    <xf numFmtId="0" fontId="31" fillId="0" borderId="0" xfId="0" applyFont="1" applyAlignment="1">
      <alignment horizontal="center" vertical="center" wrapText="1"/>
    </xf>
    <xf numFmtId="0" fontId="21" fillId="0" borderId="61"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2" xfId="0" applyFont="1" applyBorder="1" applyAlignment="1">
      <alignment horizontal="left" vertical="top" wrapText="1" indent="1"/>
    </xf>
    <xf numFmtId="0" fontId="21" fillId="0" borderId="84" xfId="0" applyFont="1" applyBorder="1" applyAlignment="1">
      <alignment horizontal="left" vertical="top" wrapText="1" indent="1"/>
    </xf>
    <xf numFmtId="0" fontId="21" fillId="0" borderId="85" xfId="0" applyFont="1" applyBorder="1" applyAlignment="1">
      <alignment horizontal="left" vertical="top" wrapText="1" indent="1"/>
    </xf>
    <xf numFmtId="0" fontId="21" fillId="0" borderId="101" xfId="0" applyFont="1" applyBorder="1" applyAlignment="1">
      <alignment horizontal="left" vertical="top" wrapText="1" indent="1"/>
    </xf>
    <xf numFmtId="0" fontId="60" fillId="0" borderId="59" xfId="0" applyFont="1" applyBorder="1" applyAlignment="1">
      <alignment horizontal="left" vertical="center" indent="1"/>
    </xf>
    <xf numFmtId="0" fontId="60" fillId="0" borderId="60" xfId="0" applyFont="1" applyBorder="1" applyAlignment="1">
      <alignment horizontal="left" vertical="center" indent="1"/>
    </xf>
    <xf numFmtId="0" fontId="60" fillId="0" borderId="100" xfId="0" applyFont="1" applyBorder="1" applyAlignment="1">
      <alignment horizontal="left" vertical="center" indent="1"/>
    </xf>
    <xf numFmtId="0" fontId="24" fillId="0" borderId="0" xfId="0" applyFont="1" applyAlignment="1">
      <alignment horizontal="center"/>
    </xf>
    <xf numFmtId="0" fontId="37" fillId="10" borderId="68" xfId="0" applyFont="1" applyFill="1" applyBorder="1" applyAlignment="1">
      <alignment horizontal="center" vertical="center" wrapText="1"/>
    </xf>
    <xf numFmtId="0" fontId="37" fillId="10" borderId="70" xfId="0" applyFont="1" applyFill="1" applyBorder="1" applyAlignment="1">
      <alignment horizontal="center" vertical="center"/>
    </xf>
    <xf numFmtId="0" fontId="36" fillId="0" borderId="63"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5" xfId="0" applyBorder="1" applyAlignment="1" applyProtection="1">
      <alignment horizontal="center"/>
      <protection locked="0"/>
    </xf>
    <xf numFmtId="0" fontId="41" fillId="11" borderId="66" xfId="0" applyFont="1" applyFill="1" applyBorder="1" applyAlignment="1">
      <alignment horizontal="center" vertical="center" wrapText="1"/>
    </xf>
    <xf numFmtId="0" fontId="41" fillId="11" borderId="69" xfId="0" applyFont="1" applyFill="1" applyBorder="1" applyAlignment="1">
      <alignment horizontal="center" vertical="center"/>
    </xf>
    <xf numFmtId="0" fontId="41" fillId="9" borderId="106" xfId="0" applyFont="1" applyFill="1" applyBorder="1" applyAlignment="1">
      <alignment horizontal="center" vertical="center" wrapText="1"/>
    </xf>
    <xf numFmtId="0" fontId="41" fillId="9" borderId="107" xfId="0" applyFont="1" applyFill="1" applyBorder="1" applyAlignment="1">
      <alignment horizontal="center" vertical="center"/>
    </xf>
    <xf numFmtId="0" fontId="0" fillId="0" borderId="0" xfId="0" applyBorder="1" applyAlignment="1">
      <alignment horizontal="right" vertical="center" textRotation="90"/>
    </xf>
    <xf numFmtId="0" fontId="0" fillId="0" borderId="153"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1"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2" xfId="0" applyFont="1" applyFill="1" applyBorder="1" applyAlignment="1" applyProtection="1">
      <alignment horizontal="center" vertical="center"/>
    </xf>
    <xf numFmtId="0" fontId="29" fillId="8" borderId="62" xfId="3" applyFill="1" applyBorder="1" applyAlignment="1" applyProtection="1">
      <alignment horizontal="center" vertical="center"/>
      <protection locked="0"/>
    </xf>
  </cellXfs>
  <cellStyles count="4">
    <cellStyle name="Berechnung" xfId="2" builtinId="22"/>
    <cellStyle name="Link" xfId="3" builtinId="8"/>
    <cellStyle name="Standard" xfId="0" builtinId="0"/>
    <cellStyle name="Standard 2" xfId="1" xr:uid="{00000000-0005-0000-0000-000003000000}"/>
  </cellStyles>
  <dxfs count="127">
    <dxf>
      <font>
        <b/>
        <i val="0"/>
      </font>
      <fill>
        <patternFill>
          <bgColor rgb="FFFFFF00"/>
        </patternFill>
      </fill>
    </dxf>
    <dxf>
      <font>
        <b/>
        <i val="0"/>
      </font>
    </dxf>
    <dxf>
      <font>
        <b/>
        <i val="0"/>
      </font>
      <fill>
        <patternFill>
          <bgColor rgb="FFFFFF00"/>
        </patternFill>
      </fill>
    </dxf>
    <dxf>
      <font>
        <b/>
        <i val="0"/>
      </font>
      <fill>
        <patternFill>
          <bgColor rgb="FFFFFF00"/>
        </patternFill>
      </fill>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font>
        <color rgb="FF00B050"/>
      </font>
      <numFmt numFmtId="30" formatCode="@"/>
    </dxf>
    <dxf>
      <numFmt numFmtId="30" formatCode="@"/>
    </dxf>
    <dxf>
      <numFmt numFmtId="30" formatCode="@"/>
    </dxf>
    <dxf>
      <font>
        <color rgb="FF00B050"/>
      </font>
      <numFmt numFmtId="30" formatCode="@"/>
    </dxf>
    <dxf>
      <numFmt numFmtId="1" formatCode="0"/>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s>
  <tableStyles count="0" defaultTableStyle="TableStyleMedium2" defaultPivotStyle="PivotStyleLight16"/>
  <colors>
    <mruColors>
      <color rgb="FFFFFFCC"/>
      <color rgb="FFFFF9E7"/>
      <color rgb="FFE7FFE7"/>
      <color rgb="FFDA0000"/>
      <color rgb="FF00B050"/>
      <color rgb="FF5E913B"/>
      <color rgb="FFF8F8F8"/>
      <color rgb="FFCCFFCC"/>
      <color rgb="FFEAEAEA"/>
      <color rgb="FFA500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676276</xdr:colOff>
      <xdr:row>1</xdr:row>
      <xdr:rowOff>19051</xdr:rowOff>
    </xdr:from>
    <xdr:to>
      <xdr:col>5</xdr:col>
      <xdr:colOff>1133475</xdr:colOff>
      <xdr:row>4</xdr:row>
      <xdr:rowOff>133350</xdr:rowOff>
    </xdr:to>
    <xdr:pic>
      <xdr:nvPicPr>
        <xdr:cNvPr id="5" name="Grafik 4">
          <a:extLst>
            <a:ext uri="{FF2B5EF4-FFF2-40B4-BE49-F238E27FC236}">
              <a16:creationId xmlns:a16="http://schemas.microsoft.com/office/drawing/2014/main" id="{735AAEEE-E574-4629-A870-65BC0D7C5F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05026" y="180976"/>
          <a:ext cx="1685924" cy="11239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a:t>
          </a:r>
          <a:r>
            <a:rPr lang="de-DE" sz="1400"/>
            <a:t>' spreadsheet (the optional abbreviations appear in the 'First Legs' and 'Second Legs' tables on the '</a:t>
          </a:r>
          <a:r>
            <a:rPr lang="de-DE" sz="1400" b="1"/>
            <a:t>Results</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Results</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51</xdr:row>
      <xdr:rowOff>9525</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42107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Results</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000" b="1"/>
            <a:t>The rank of each team is determined according to the following criteria:</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t>Number of points from all matches</a:t>
          </a:r>
        </a:p>
        <a:p>
          <a:r>
            <a:rPr lang="de-DE" sz="1000" baseline="0">
              <a:solidFill>
                <a:schemeClr val="tx1">
                  <a:lumMod val="65000"/>
                  <a:lumOff val="35000"/>
                </a:schemeClr>
              </a:solidFill>
            </a:rPr>
            <a:t>2.   </a:t>
          </a:r>
          <a:r>
            <a:rPr lang="de-DE" sz="1000" b="0"/>
            <a:t>Goal difference from all matches</a:t>
          </a:r>
        </a:p>
        <a:p>
          <a:r>
            <a:rPr lang="de-DE" sz="1000" baseline="0">
              <a:solidFill>
                <a:schemeClr val="tx1">
                  <a:lumMod val="65000"/>
                  <a:lumOff val="35000"/>
                </a:schemeClr>
              </a:solidFill>
            </a:rPr>
            <a:t>3.   </a:t>
          </a:r>
          <a:r>
            <a:rPr lang="de-DE" sz="1000"/>
            <a:t>Number of goals scored in all matches</a:t>
          </a:r>
        </a:p>
      </xdr:txBody>
    </xdr:sp>
    <xdr:clientData/>
  </xdr:twoCellAnchor>
  <xdr:twoCellAnchor>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51</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42005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Results</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000" b="1" baseline="0">
              <a:solidFill>
                <a:schemeClr val="tx1">
                  <a:lumMod val="65000"/>
                  <a:lumOff val="35000"/>
                </a:schemeClr>
              </a:solidFill>
            </a:rPr>
            <a:t>Der Rang eines jedes Teams wird nach folgenden Kriterien ermittelt:</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solidFill>
                <a:schemeClr val="dk1"/>
              </a:solidFill>
              <a:latin typeface="+mn-lt"/>
              <a:ea typeface="+mn-ea"/>
              <a:cs typeface="+mn-cs"/>
            </a:rPr>
            <a:t>Anzahl der Punkte aus allen Spielen</a:t>
          </a:r>
        </a:p>
        <a:p>
          <a:r>
            <a:rPr lang="de-DE" sz="1000" baseline="0">
              <a:solidFill>
                <a:schemeClr val="tx1">
                  <a:lumMod val="65000"/>
                  <a:lumOff val="35000"/>
                </a:schemeClr>
              </a:solidFill>
            </a:rPr>
            <a:t>2.   </a:t>
          </a:r>
          <a:r>
            <a:rPr lang="de-DE" sz="1000">
              <a:solidFill>
                <a:schemeClr val="dk1"/>
              </a:solidFill>
              <a:latin typeface="+mn-lt"/>
              <a:ea typeface="+mn-ea"/>
              <a:cs typeface="+mn-cs"/>
            </a:rPr>
            <a:t>Tordifferenz aus allen Spielen</a:t>
          </a:r>
        </a:p>
        <a:p>
          <a:r>
            <a:rPr lang="de-DE" sz="1000" baseline="0">
              <a:solidFill>
                <a:schemeClr val="tx1">
                  <a:lumMod val="65000"/>
                  <a:lumOff val="35000"/>
                </a:schemeClr>
              </a:solidFill>
            </a:rPr>
            <a:t>3.   </a:t>
          </a:r>
          <a:r>
            <a:rPr lang="de-DE" sz="1000">
              <a:solidFill>
                <a:schemeClr val="dk1"/>
              </a:solidFill>
              <a:latin typeface="+mn-lt"/>
              <a:ea typeface="+mn-ea"/>
              <a:cs typeface="+mn-cs"/>
            </a:rPr>
            <a:t>Anzahl der in allen Spielen erzielten Tore</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5"/>
  <dimension ref="A1:AY392"/>
  <sheetViews>
    <sheetView showGridLines="0" showRowColHeaders="0" tabSelected="1" zoomScaleNormal="100" workbookViewId="0">
      <selection activeCell="Q6" sqref="Q6"/>
    </sheetView>
  </sheetViews>
  <sheetFormatPr baseColWidth="10" defaultColWidth="0" defaultRowHeight="12.75" zeroHeight="1" x14ac:dyDescent="0.2"/>
  <cols>
    <col min="1" max="1" width="3.28515625" style="22" customWidth="1"/>
    <col min="2" max="2" width="11.42578125" style="273" customWidth="1"/>
    <col min="3" max="3" width="6.7109375" style="22" customWidth="1"/>
    <col min="4" max="4" width="11.85546875" style="22" customWidth="1"/>
    <col min="5" max="5" width="6.5703125" style="22" customWidth="1"/>
    <col min="6" max="6" width="26.7109375" style="22" customWidth="1"/>
    <col min="7" max="7" width="3" style="22" customWidth="1"/>
    <col min="8" max="8" width="26.7109375" style="22" customWidth="1"/>
    <col min="9" max="9" width="6.7109375" style="22" customWidth="1"/>
    <col min="10" max="10" width="2" style="22" customWidth="1"/>
    <col min="11" max="13" width="6.7109375" style="22" customWidth="1"/>
    <col min="14" max="15" width="7.42578125" style="22" customWidth="1"/>
    <col min="16" max="16" width="26.7109375" style="22" customWidth="1"/>
    <col min="17" max="21" width="6.7109375" style="22" customWidth="1"/>
    <col min="22" max="22" width="2.140625" style="22" customWidth="1"/>
    <col min="23" max="26" width="6.7109375" style="22" customWidth="1"/>
    <col min="27" max="27" width="8.140625" style="22" hidden="1" customWidth="1"/>
    <col min="28" max="28" width="4.85546875" style="22" customWidth="1"/>
    <col min="29" max="29" width="6.85546875" style="22" customWidth="1"/>
    <col min="30" max="30" width="23.7109375" style="22" customWidth="1"/>
    <col min="31" max="50" width="7.85546875" style="22" customWidth="1"/>
    <col min="51" max="51" width="14.28515625" style="22" customWidth="1"/>
    <col min="52" max="16384" width="11.42578125" style="22" hidden="1"/>
  </cols>
  <sheetData>
    <row r="1" spans="1:51" x14ac:dyDescent="0.2">
      <c r="B1" s="253" t="s">
        <v>532</v>
      </c>
      <c r="C1" s="253"/>
    </row>
    <row r="2" spans="1:51" x14ac:dyDescent="0.2">
      <c r="B2" s="254">
        <v>45846</v>
      </c>
      <c r="C2" s="254"/>
      <c r="E2" s="252"/>
      <c r="F2" s="252"/>
      <c r="G2" s="252"/>
      <c r="H2" s="252"/>
      <c r="I2" s="252"/>
      <c r="J2" s="252"/>
      <c r="K2" s="252"/>
      <c r="L2" s="252"/>
      <c r="M2" s="252"/>
      <c r="O2" s="135"/>
      <c r="P2" s="135"/>
    </row>
    <row r="3" spans="1:51" ht="36" x14ac:dyDescent="0.2">
      <c r="G3" s="422" t="s">
        <v>547</v>
      </c>
      <c r="H3" s="423"/>
      <c r="I3" s="423"/>
      <c r="J3" s="423"/>
      <c r="K3" s="423"/>
      <c r="L3" s="423"/>
      <c r="M3" s="423"/>
      <c r="N3" s="423"/>
      <c r="O3" s="423"/>
      <c r="P3" s="423"/>
      <c r="Q3" s="424"/>
      <c r="AE3" s="27"/>
      <c r="AF3" s="36"/>
      <c r="AG3" s="36"/>
      <c r="AH3" s="36"/>
      <c r="AI3" s="36"/>
      <c r="AJ3" s="36"/>
      <c r="AK3" s="36"/>
      <c r="AL3" s="36"/>
      <c r="AM3" s="36"/>
      <c r="AN3" s="36"/>
      <c r="AO3" s="36"/>
      <c r="AP3" s="36"/>
      <c r="AQ3" s="36"/>
      <c r="AR3" s="36"/>
      <c r="AS3" s="36"/>
      <c r="AT3" s="36"/>
      <c r="AU3" s="36"/>
      <c r="AV3" s="36"/>
      <c r="AW3" s="36"/>
      <c r="AX3" s="36"/>
    </row>
    <row r="4" spans="1:51" ht="30.75" customHeight="1" x14ac:dyDescent="0.4">
      <c r="G4" s="425" t="s">
        <v>564</v>
      </c>
      <c r="H4" s="426"/>
      <c r="I4" s="426"/>
      <c r="J4" s="426"/>
      <c r="K4" s="426"/>
      <c r="L4" s="426"/>
      <c r="M4" s="426"/>
      <c r="N4" s="426"/>
      <c r="O4" s="426"/>
      <c r="P4" s="426"/>
      <c r="Q4" s="427"/>
      <c r="AA4" s="199"/>
      <c r="AB4" s="250"/>
      <c r="AC4" s="198"/>
      <c r="AD4" s="199"/>
    </row>
    <row r="5" spans="1:51" x14ac:dyDescent="0.2"/>
    <row r="6" spans="1:51" ht="29.25" customHeight="1" thickBot="1" x14ac:dyDescent="0.45">
      <c r="B6" s="251" t="str">
        <f>Language!$E$11</f>
        <v>Ergebnisse</v>
      </c>
      <c r="D6" s="251"/>
      <c r="E6" s="251"/>
      <c r="F6" s="251"/>
      <c r="G6" s="251"/>
      <c r="I6" s="251"/>
      <c r="J6" s="251"/>
      <c r="K6" s="251"/>
      <c r="L6" s="251"/>
      <c r="M6" s="251"/>
      <c r="O6" s="421" t="str">
        <f>Language!$E$17</f>
        <v>Spieltag</v>
      </c>
      <c r="P6" s="421"/>
      <c r="Q6" s="301"/>
      <c r="R6" s="428" t="str">
        <f>Language!$E$29</f>
        <v>TABELLE UNGÜLTIG</v>
      </c>
      <c r="S6" s="428"/>
      <c r="T6" s="428"/>
      <c r="U6" s="428"/>
      <c r="V6" s="428"/>
      <c r="W6" s="428"/>
      <c r="X6" s="428"/>
      <c r="Y6" s="428"/>
      <c r="Z6" s="343"/>
      <c r="AE6" s="407" t="str">
        <f>Language!$E$18</f>
        <v>Hinspiele</v>
      </c>
      <c r="AF6" s="407"/>
      <c r="AG6" s="407"/>
      <c r="AH6" s="407"/>
      <c r="AI6" s="407"/>
      <c r="AJ6" s="407"/>
      <c r="AK6" s="407"/>
      <c r="AL6" s="407"/>
      <c r="AM6" s="407"/>
      <c r="AN6" s="407"/>
      <c r="AO6" s="407"/>
      <c r="AP6" s="407"/>
      <c r="AQ6" s="407"/>
      <c r="AR6" s="407"/>
      <c r="AS6" s="407"/>
      <c r="AT6" s="407"/>
      <c r="AU6" s="407"/>
      <c r="AV6" s="407"/>
      <c r="AW6" s="407"/>
      <c r="AX6" s="407"/>
      <c r="AY6" s="137"/>
    </row>
    <row r="7" spans="1:51" ht="15.75" customHeight="1" thickBot="1" x14ac:dyDescent="0.3">
      <c r="A7" s="245"/>
      <c r="B7" s="245"/>
      <c r="C7" s="413"/>
      <c r="D7" s="413"/>
      <c r="E7" s="413"/>
      <c r="F7" s="413"/>
      <c r="G7" s="413"/>
      <c r="H7" s="413"/>
      <c r="I7" s="413"/>
      <c r="J7" s="413"/>
      <c r="K7" s="413"/>
      <c r="L7" s="345"/>
      <c r="M7" s="345"/>
      <c r="O7" s="129"/>
      <c r="P7" s="129"/>
      <c r="Q7" s="129"/>
      <c r="R7" s="129"/>
      <c r="S7" s="129"/>
      <c r="T7" s="129"/>
      <c r="U7" s="129"/>
      <c r="V7" s="129"/>
      <c r="W7" s="129"/>
      <c r="X7" s="129"/>
      <c r="Y7" s="129"/>
      <c r="Z7" s="129"/>
      <c r="AA7" s="129"/>
      <c r="AB7" s="129"/>
      <c r="AC7" s="129"/>
      <c r="AD7" s="129"/>
      <c r="AE7" s="204" t="str">
        <f>AA9</f>
        <v>Köln</v>
      </c>
      <c r="AF7" s="205" t="str">
        <f>AA10</f>
        <v>Nürnberg</v>
      </c>
      <c r="AG7" s="205" t="str">
        <f>AA11</f>
        <v>Union Ber</v>
      </c>
      <c r="AH7" s="205" t="str">
        <f>AA12</f>
        <v>Leverkuse</v>
      </c>
      <c r="AI7" s="205" t="str">
        <f>AA13</f>
        <v>Frankfurt</v>
      </c>
      <c r="AJ7" s="205" t="str">
        <f>AA14</f>
        <v>Bayern</v>
      </c>
      <c r="AK7" s="205" t="str">
        <f>AA15</f>
        <v>Jena</v>
      </c>
      <c r="AL7" s="205" t="str">
        <f>AA16</f>
        <v>HSV</v>
      </c>
      <c r="AM7" s="205" t="str">
        <f>AA17</f>
        <v>Leipzig</v>
      </c>
      <c r="AN7" s="205" t="str">
        <f>AA18</f>
        <v>Freiburg</v>
      </c>
      <c r="AO7" s="205" t="str">
        <f>AA19</f>
        <v>SGS Essen</v>
      </c>
      <c r="AP7" s="205" t="str">
        <f>AA20</f>
        <v>Hoffenhei</v>
      </c>
      <c r="AQ7" s="205" t="str">
        <f>AA21</f>
        <v>Wolfsburg</v>
      </c>
      <c r="AR7" s="205" t="str">
        <f>AA22</f>
        <v>Bremen</v>
      </c>
      <c r="AS7" s="205" t="str">
        <f>AA23</f>
        <v/>
      </c>
      <c r="AT7" s="205" t="str">
        <f>AA24</f>
        <v/>
      </c>
      <c r="AU7" s="205" t="str">
        <f>AA25</f>
        <v/>
      </c>
      <c r="AV7" s="205" t="str">
        <f>AA26</f>
        <v/>
      </c>
      <c r="AW7" s="205" t="str">
        <f>AA27</f>
        <v/>
      </c>
      <c r="AX7" s="206" t="str">
        <f>AA28</f>
        <v/>
      </c>
      <c r="AY7" s="140"/>
    </row>
    <row r="8" spans="1:51" ht="30.75" customHeight="1" thickTop="1" thickBot="1" x14ac:dyDescent="0.3">
      <c r="B8" s="274" t="str">
        <f>Language!$E$17</f>
        <v>Spieltag</v>
      </c>
      <c r="C8" s="278" t="str">
        <f>Language!$E$9</f>
        <v>Nr.</v>
      </c>
      <c r="D8" s="281" t="str">
        <f>Language!$E$45</f>
        <v>Datum</v>
      </c>
      <c r="E8" s="281" t="str">
        <f>Language!$E$48</f>
        <v>Zeit</v>
      </c>
      <c r="F8" s="408" t="str">
        <f>Language!$E$14</f>
        <v>Spielpaarung</v>
      </c>
      <c r="G8" s="409"/>
      <c r="H8" s="410"/>
      <c r="I8" s="411" t="str">
        <f>Language!$E$15</f>
        <v>Ergebnis</v>
      </c>
      <c r="J8" s="409"/>
      <c r="K8" s="412"/>
      <c r="L8" s="419" t="str">
        <f>Language!$E$51</f>
        <v>Strafpunkte</v>
      </c>
      <c r="M8" s="420"/>
      <c r="N8" s="282"/>
      <c r="O8" s="417"/>
      <c r="P8" s="418"/>
      <c r="Q8" s="283" t="str">
        <f>Language!$E$21</f>
        <v>Sp</v>
      </c>
      <c r="R8" s="284" t="str">
        <f>Language!$E$22</f>
        <v>G</v>
      </c>
      <c r="S8" s="284" t="str">
        <f>Language!$E$23</f>
        <v>U</v>
      </c>
      <c r="T8" s="285" t="str">
        <f>Language!$E$24</f>
        <v>V</v>
      </c>
      <c r="U8" s="414" t="str">
        <f>Language!$E$25</f>
        <v>Tore</v>
      </c>
      <c r="V8" s="415"/>
      <c r="W8" s="416"/>
      <c r="X8" s="284" t="str">
        <f>Language!$E$26</f>
        <v>TD</v>
      </c>
      <c r="Y8" s="286" t="str">
        <f>Language!$E$27</f>
        <v>Pkt</v>
      </c>
      <c r="Z8" s="349" t="str">
        <f>Language!$E$52</f>
        <v>Strafp.</v>
      </c>
      <c r="AA8" s="200"/>
      <c r="AB8" s="141"/>
      <c r="AC8" s="141"/>
      <c r="AD8" s="200"/>
      <c r="AE8" s="207" t="str">
        <f>P9</f>
        <v>1. FC Köln</v>
      </c>
      <c r="AF8" s="208" t="str">
        <f>P10</f>
        <v>1. FC Nürnberg</v>
      </c>
      <c r="AG8" s="208" t="str">
        <f>P11</f>
        <v>1. FC Union Berlin</v>
      </c>
      <c r="AH8" s="208" t="str">
        <f>P12</f>
        <v>Bayer 04 Leverkusen</v>
      </c>
      <c r="AI8" s="208" t="str">
        <f>P13</f>
        <v>Eintracht Frankfurt</v>
      </c>
      <c r="AJ8" s="208" t="str">
        <f>P14</f>
        <v>FC Bayern München</v>
      </c>
      <c r="AK8" s="208" t="str">
        <f>P15</f>
        <v>FC Carl Zeiss Jena</v>
      </c>
      <c r="AL8" s="208" t="str">
        <f>P16</f>
        <v>Hamburger SV</v>
      </c>
      <c r="AM8" s="208" t="str">
        <f>P17</f>
        <v>RB Leipzig</v>
      </c>
      <c r="AN8" s="208" t="str">
        <f>P18</f>
        <v>SC Freiburg</v>
      </c>
      <c r="AO8" s="208" t="str">
        <f>P19</f>
        <v>SGS Essen</v>
      </c>
      <c r="AP8" s="208" t="str">
        <f>P20</f>
        <v>TSG 1899 Hoffenheim</v>
      </c>
      <c r="AQ8" s="208" t="str">
        <f>P21</f>
        <v>VfL Wolfsburg</v>
      </c>
      <c r="AR8" s="208" t="str">
        <f>P22</f>
        <v>Werder Bremen</v>
      </c>
      <c r="AS8" s="208" t="str">
        <f>P23</f>
        <v/>
      </c>
      <c r="AT8" s="208" t="str">
        <f>P24</f>
        <v/>
      </c>
      <c r="AU8" s="208" t="str">
        <f>P25</f>
        <v/>
      </c>
      <c r="AV8" s="208" t="str">
        <f>P26</f>
        <v/>
      </c>
      <c r="AW8" s="208" t="str">
        <f>P27</f>
        <v/>
      </c>
      <c r="AX8" s="209" t="str">
        <f>P28</f>
        <v/>
      </c>
      <c r="AY8" s="140"/>
    </row>
    <row r="9" spans="1:51" ht="15.95" customHeight="1" thickTop="1" x14ac:dyDescent="0.2">
      <c r="B9" s="279">
        <f>IF(Calc!$F$26=0,"",IF(OR($C9&gt;Calc!$B$24,MOD($C9-1,Calc!$F$26)&gt;0),"",QUOTIENT($C9-1,Calc!$F$26)+1))</f>
        <v>1</v>
      </c>
      <c r="C9" s="275">
        <v>1</v>
      </c>
      <c r="D9" s="154">
        <f>IF(Plan!$T7="","",Plan!$T7)</f>
        <v>45905</v>
      </c>
      <c r="E9" s="155">
        <f>IF(Plan!$U7="","",Plan!$U7)</f>
        <v>0.77083333333333337</v>
      </c>
      <c r="F9" s="175" t="str">
        <f>Plan!$Q7</f>
        <v>Eintracht Frankfurt</v>
      </c>
      <c r="G9" s="176" t="s">
        <v>4</v>
      </c>
      <c r="H9" s="175" t="str">
        <f>Plan!$S7</f>
        <v>SGS Essen</v>
      </c>
      <c r="I9" s="177"/>
      <c r="J9" s="178" t="str">
        <f>Language!$E$62</f>
        <v xml:space="preserve"> : </v>
      </c>
      <c r="K9" s="179"/>
      <c r="L9" s="356"/>
      <c r="M9" s="357"/>
      <c r="N9" s="322" t="s">
        <v>563</v>
      </c>
      <c r="O9" s="312" t="str">
        <f>IF(Calc!$K$24=0,"",1)</f>
        <v/>
      </c>
      <c r="P9" s="313" t="str">
        <f>IF(Calc!$K$24=0,Calc2!$C4,VLOOKUP(Calc!B4,Calc!$C$4:$N$23,4,0))</f>
        <v>1. FC Köln</v>
      </c>
      <c r="Q9" s="314" t="str">
        <f>IF(Calc!$K$24=0,"",VLOOKUP(Calc!B4,Calc!$C$4:$N$23,9,0))</f>
        <v/>
      </c>
      <c r="R9" s="315" t="str">
        <f>IF(Calc!$K$24=0,"",IF($Q9=0,"",VLOOKUP(Calc!B4,Calc!$C$4:$N$23,10,0)))</f>
        <v/>
      </c>
      <c r="S9" s="315" t="str">
        <f>IF(Calc!$K$24=0,"",IF($Q9=0,"",VLOOKUP(Calc!B4,Calc!$C$4:$N$23,11,0)))</f>
        <v/>
      </c>
      <c r="T9" s="316" t="str">
        <f>IF(Calc!$K$24=0,"",IF($Q9=0,"",VLOOKUP(Calc!B4,Calc!$C$4:$N$23,12,0)))</f>
        <v/>
      </c>
      <c r="U9" s="317" t="str">
        <f>IF(Calc!$K$24=0,"",IF($Q9=0,"",VLOOKUP(Calc!B4,Calc!$C$4:$N$23,5,0)))</f>
        <v/>
      </c>
      <c r="V9" s="318" t="str">
        <f>Language!$E$62</f>
        <v xml:space="preserve"> : </v>
      </c>
      <c r="W9" s="319" t="str">
        <f>IF(Calc!$K$24=0,"",IF($Q9=0,"",VLOOKUP(Calc!B4,Calc!$C$4:$N$23,6,0)))</f>
        <v/>
      </c>
      <c r="X9" s="320" t="str">
        <f>IF(Calc!$K$24=0,"",IF($Q9=0,"",VLOOKUP(Calc!B4,Calc!$C$4:$N$23,7,0)))</f>
        <v/>
      </c>
      <c r="Y9" s="321" t="str">
        <f>IF(Calc!$K$24=0,"",IF($Q9=0,"",VLOOKUP(Calc!B4,Calc!$C$4:$N$23,8,0)))</f>
        <v/>
      </c>
      <c r="Z9" s="360" t="str">
        <f>IF(VLOOKUP(Calc!B4,Calc!$C$4:$O$23,13,0)=0,"",VLOOKUP(Calc!B4,Calc!$C$4:$O$23,13,0))</f>
        <v/>
      </c>
      <c r="AA9" s="348" t="str">
        <f>IF(IFERROR(VLOOKUP($P9,Plan!$D$7:$E$26,2,0),0)=0,IF(LEN(P9)&gt;Factors!$D$9,LEFT(P9,Factors!$D$9)&amp;".",P9),VLOOKUP($P9,Plan!$D$7:$E$26,2,0))</f>
        <v>Köln</v>
      </c>
      <c r="AB9" s="264"/>
      <c r="AC9" s="215" t="str">
        <f>O9</f>
        <v/>
      </c>
      <c r="AD9" s="216" t="str">
        <f>P9</f>
        <v>1. FC Köln</v>
      </c>
      <c r="AE9" s="201"/>
      <c r="AF9" s="202" t="str">
        <f>IFERROR(VLOOKUP($P9&amp;AF$8,Calc2!$J$4:$L$763,3,0),"")</f>
        <v/>
      </c>
      <c r="AG9" s="202" t="str">
        <f>IFERROR(VLOOKUP($P9&amp;AG$8,Calc2!$J$4:$L$763,3,0),"")</f>
        <v/>
      </c>
      <c r="AH9" s="202" t="str">
        <f>IFERROR(VLOOKUP($P9&amp;AH$8,Calc2!$J$4:$L$763,3,0),"")</f>
        <v/>
      </c>
      <c r="AI9" s="202" t="str">
        <f>IFERROR(VLOOKUP($P9&amp;AI$8,Calc2!$J$4:$L$763,3,0),"")</f>
        <v/>
      </c>
      <c r="AJ9" s="202" t="str">
        <f>IFERROR(VLOOKUP($P9&amp;AJ$8,Calc2!$J$4:$L$763,3,0),"")</f>
        <v/>
      </c>
      <c r="AK9" s="202" t="str">
        <f>IFERROR(VLOOKUP($P9&amp;AK$8,Calc2!$J$4:$L$763,3,0),"")</f>
        <v/>
      </c>
      <c r="AL9" s="202" t="str">
        <f>IFERROR(VLOOKUP($P9&amp;AL$8,Calc2!$J$4:$L$763,3,0),"")</f>
        <v/>
      </c>
      <c r="AM9" s="202" t="str">
        <f>IFERROR(VLOOKUP($P9&amp;AM$8,Calc2!$J$4:$L$763,3,0),"")</f>
        <v/>
      </c>
      <c r="AN9" s="202" t="str">
        <f>IFERROR(VLOOKUP($P9&amp;AN$8,Calc2!$J$4:$L$763,3,0),"")</f>
        <v/>
      </c>
      <c r="AO9" s="202" t="str">
        <f>IFERROR(VLOOKUP($P9&amp;AO$8,Calc2!$J$4:$L$763,3,0),"")</f>
        <v/>
      </c>
      <c r="AP9" s="202" t="str">
        <f>IFERROR(VLOOKUP($P9&amp;AP$8,Calc2!$J$4:$L$763,3,0),"")</f>
        <v/>
      </c>
      <c r="AQ9" s="202" t="str">
        <f>IFERROR(VLOOKUP($P9&amp;AQ$8,Calc2!$J$4:$L$763,3,0),"")</f>
        <v/>
      </c>
      <c r="AR9" s="202" t="str">
        <f>IFERROR(VLOOKUP($P9&amp;AR$8,Calc2!$J$4:$L$763,3,0),"")</f>
        <v/>
      </c>
      <c r="AS9" s="202" t="str">
        <f>IFERROR(VLOOKUP($P9&amp;AS$8,Calc2!$J$4:$L$763,3,0),"")</f>
        <v/>
      </c>
      <c r="AT9" s="202" t="str">
        <f>IFERROR(VLOOKUP($P9&amp;AT$8,Calc2!$J$4:$L$763,3,0),"")</f>
        <v/>
      </c>
      <c r="AU9" s="202" t="str">
        <f>IFERROR(VLOOKUP($P9&amp;AU$8,Calc2!$J$4:$L$763,3,0),"")</f>
        <v/>
      </c>
      <c r="AV9" s="202" t="str">
        <f>IFERROR(VLOOKUP($P9&amp;AV$8,Calc2!$J$4:$L$763,3,0),"")</f>
        <v/>
      </c>
      <c r="AW9" s="202" t="str">
        <f>IFERROR(VLOOKUP($P9&amp;AW$8,Calc2!$J$4:$L$763,3,0),"")</f>
        <v/>
      </c>
      <c r="AX9" s="203" t="str">
        <f>IFERROR(VLOOKUP($P9&amp;AX$8,Calc2!$J$4:$L$763,3,0),"")</f>
        <v/>
      </c>
      <c r="AY9" s="213"/>
    </row>
    <row r="10" spans="1:51" ht="15.95" customHeight="1" x14ac:dyDescent="0.2">
      <c r="B10" s="279" t="str">
        <f>IF(Calc!$F$26=0,"",IF(OR($C10&gt;Calc!$B$24,MOD($C10-1,Calc!$F$26)&gt;0),"",QUOTIENT($C10-1,Calc!$F$26)+1))</f>
        <v/>
      </c>
      <c r="C10" s="275">
        <v>2</v>
      </c>
      <c r="D10" s="154">
        <f>IF(Plan!$T8="","",Plan!$T8)</f>
        <v>45906</v>
      </c>
      <c r="E10" s="155">
        <f>IF(Plan!$U8="","",Plan!$U8)</f>
        <v>0.58333333333333337</v>
      </c>
      <c r="F10" s="175" t="str">
        <f>Plan!$Q8</f>
        <v>1. FC Köln</v>
      </c>
      <c r="G10" s="176" t="s">
        <v>4</v>
      </c>
      <c r="H10" s="175" t="str">
        <f>Plan!$S8</f>
        <v>RB Leipzig</v>
      </c>
      <c r="I10" s="177"/>
      <c r="J10" s="178" t="str">
        <f>Language!$E$62</f>
        <v xml:space="preserve"> : </v>
      </c>
      <c r="K10" s="179"/>
      <c r="L10" s="356"/>
      <c r="M10" s="357"/>
      <c r="N10" s="322" t="s">
        <v>562</v>
      </c>
      <c r="O10" s="381" t="str">
        <f>IF(Calc!$K$24=0,"",IF(VLOOKUP(Calc!B5,Calc!$C$4:$E$23,3,0)=MAX(O$9:O9),VLOOKUP(Calc!B5,Calc!$C$4:$E$23,3,0),Calc!B5))</f>
        <v/>
      </c>
      <c r="P10" s="382" t="str">
        <f>IF(Calc!$K$24=0,Calc2!$C5,VLOOKUP(Calc!B5,Calc!$C$4:$N$23,4,0))</f>
        <v>1. FC Nürnberg</v>
      </c>
      <c r="Q10" s="383" t="str">
        <f>IF(Calc!$K$24=0,"",VLOOKUP(Calc!B5,Calc!$C$4:$N$23,9,0))</f>
        <v/>
      </c>
      <c r="R10" s="384" t="str">
        <f>IF(Calc!$K$24=0,"",IF($Q10=0,"",VLOOKUP(Calc!B5,Calc!$C$4:$N$23,10,0)))</f>
        <v/>
      </c>
      <c r="S10" s="384" t="str">
        <f>IF(Calc!$K$24=0,"",IF($Q10=0,"",VLOOKUP(Calc!B5,Calc!$C$4:$N$23,11,0)))</f>
        <v/>
      </c>
      <c r="T10" s="385" t="str">
        <f>IF(Calc!$K$24=0,"",IF($Q10=0,"",VLOOKUP(Calc!B5,Calc!$C$4:$N$23,12,0)))</f>
        <v/>
      </c>
      <c r="U10" s="386" t="str">
        <f>IF(Calc!$K$24=0,"",IF($Q10=0,"",VLOOKUP(Calc!B5,Calc!$C$4:$N$23,5,0)))</f>
        <v/>
      </c>
      <c r="V10" s="387" t="str">
        <f>Language!$E$62</f>
        <v xml:space="preserve"> : </v>
      </c>
      <c r="W10" s="388" t="str">
        <f>IF(Calc!$K$24=0,"",IF($Q10=0,"",VLOOKUP(Calc!B5,Calc!$C$4:$N$23,6,0)))</f>
        <v/>
      </c>
      <c r="X10" s="389" t="str">
        <f>IF(Calc!$K$24=0,"",IF($Q10=0,"",VLOOKUP(Calc!B5,Calc!$C$4:$N$23,7,0)))</f>
        <v/>
      </c>
      <c r="Y10" s="390" t="str">
        <f>IF(Calc!$K$24=0,"",IF($Q10=0,"",VLOOKUP(Calc!B5,Calc!$C$4:$N$23,8,0)))</f>
        <v/>
      </c>
      <c r="Z10" s="361" t="str">
        <f>IF(VLOOKUP(Calc!B5,Calc!$C$4:$O$23,13,0)=0,"",VLOOKUP(Calc!B5,Calc!$C$4:$O$23,13,0))</f>
        <v/>
      </c>
      <c r="AA10" s="348" t="str">
        <f>IF(IFERROR(VLOOKUP($P10,Plan!$D$7:$E$26,2,0),0)=0,IF(LEN(P10)&gt;Factors!$D$9,LEFT(P10,Factors!$D$9)&amp;".",P10),VLOOKUP($P10,Plan!$D$7:$E$26,2,0))</f>
        <v>Nürnberg</v>
      </c>
      <c r="AB10" s="264"/>
      <c r="AC10" s="217" t="str">
        <f t="shared" ref="AC10:AC28" si="0">O10</f>
        <v/>
      </c>
      <c r="AD10" s="218" t="str">
        <f t="shared" ref="AD10:AD28" si="1">P10</f>
        <v>1. FC Nürnberg</v>
      </c>
      <c r="AE10" s="164" t="str">
        <f>IFERROR(VLOOKUP($P10&amp;AE$8,Calc2!$J$4:$L$763,3,0),"")</f>
        <v/>
      </c>
      <c r="AF10" s="165"/>
      <c r="AG10" s="158" t="str">
        <f>IFERROR(VLOOKUP($P10&amp;AG$8,Calc2!$J$4:$L$763,3,0),"")</f>
        <v/>
      </c>
      <c r="AH10" s="158" t="str">
        <f>IFERROR(VLOOKUP($P10&amp;AH$8,Calc2!$J$4:$L$763,3,0),"")</f>
        <v/>
      </c>
      <c r="AI10" s="158" t="str">
        <f>IFERROR(VLOOKUP($P10&amp;AI$8,Calc2!$J$4:$L$763,3,0),"")</f>
        <v/>
      </c>
      <c r="AJ10" s="158" t="str">
        <f>IFERROR(VLOOKUP($P10&amp;AJ$8,Calc2!$J$4:$L$763,3,0),"")</f>
        <v/>
      </c>
      <c r="AK10" s="158" t="str">
        <f>IFERROR(VLOOKUP($P10&amp;AK$8,Calc2!$J$4:$L$763,3,0),"")</f>
        <v/>
      </c>
      <c r="AL10" s="158" t="str">
        <f>IFERROR(VLOOKUP($P10&amp;AL$8,Calc2!$J$4:$L$763,3,0),"")</f>
        <v/>
      </c>
      <c r="AM10" s="158" t="str">
        <f>IFERROR(VLOOKUP($P10&amp;AM$8,Calc2!$J$4:$L$763,3,0),"")</f>
        <v/>
      </c>
      <c r="AN10" s="158" t="str">
        <f>IFERROR(VLOOKUP($P10&amp;AN$8,Calc2!$J$4:$L$763,3,0),"")</f>
        <v/>
      </c>
      <c r="AO10" s="158" t="str">
        <f>IFERROR(VLOOKUP($P10&amp;AO$8,Calc2!$J$4:$L$763,3,0),"")</f>
        <v/>
      </c>
      <c r="AP10" s="158" t="str">
        <f>IFERROR(VLOOKUP($P10&amp;AP$8,Calc2!$J$4:$L$763,3,0),"")</f>
        <v/>
      </c>
      <c r="AQ10" s="158" t="str">
        <f>IFERROR(VLOOKUP($P10&amp;AQ$8,Calc2!$J$4:$L$763,3,0),"")</f>
        <v/>
      </c>
      <c r="AR10" s="158" t="str">
        <f>IFERROR(VLOOKUP($P10&amp;AR$8,Calc2!$J$4:$L$763,3,0),"")</f>
        <v/>
      </c>
      <c r="AS10" s="158" t="str">
        <f>IFERROR(VLOOKUP($P10&amp;AS$8,Calc2!$J$4:$L$763,3,0),"")</f>
        <v/>
      </c>
      <c r="AT10" s="158" t="str">
        <f>IFERROR(VLOOKUP($P10&amp;AT$8,Calc2!$J$4:$L$763,3,0),"")</f>
        <v/>
      </c>
      <c r="AU10" s="158" t="str">
        <f>IFERROR(VLOOKUP($P10&amp;AU$8,Calc2!$J$4:$L$763,3,0),"")</f>
        <v/>
      </c>
      <c r="AV10" s="158" t="str">
        <f>IFERROR(VLOOKUP($P10&amp;AV$8,Calc2!$J$4:$L$763,3,0),"")</f>
        <v/>
      </c>
      <c r="AW10" s="158" t="str">
        <f>IFERROR(VLOOKUP($P10&amp;AW$8,Calc2!$J$4:$L$763,3,0),"")</f>
        <v/>
      </c>
      <c r="AX10" s="166" t="str">
        <f>IFERROR(VLOOKUP($P10&amp;AX$8,Calc2!$J$4:$L$763,3,0),"")</f>
        <v/>
      </c>
      <c r="AY10" s="213"/>
    </row>
    <row r="11" spans="1:51" ht="15.95" customHeight="1" x14ac:dyDescent="0.2">
      <c r="B11" s="279" t="str">
        <f>IF(Calc!$F$26=0,"",IF(OR($C11&gt;Calc!$B$24,MOD($C11-1,Calc!$F$26)&gt;0),"",QUOTIENT($C11-1,Calc!$F$26)+1))</f>
        <v/>
      </c>
      <c r="C11" s="275">
        <v>3</v>
      </c>
      <c r="D11" s="154">
        <f>IF(Plan!$T9="","",Plan!$T9)</f>
        <v>45906</v>
      </c>
      <c r="E11" s="155">
        <f>IF(Plan!$U9="","",Plan!$U9)</f>
        <v>0.73958333333333337</v>
      </c>
      <c r="F11" s="175" t="str">
        <f>Plan!$Q9</f>
        <v>FC Bayern München</v>
      </c>
      <c r="G11" s="176" t="s">
        <v>4</v>
      </c>
      <c r="H11" s="175" t="str">
        <f>Plan!$S9</f>
        <v>Bayer 04 Leverkusen</v>
      </c>
      <c r="I11" s="177"/>
      <c r="J11" s="178" t="str">
        <f>Language!$E$62</f>
        <v xml:space="preserve"> : </v>
      </c>
      <c r="K11" s="179"/>
      <c r="L11" s="356"/>
      <c r="M11" s="357"/>
      <c r="N11" s="322" t="s">
        <v>562</v>
      </c>
      <c r="O11" s="381" t="str">
        <f>IF(Calc!$K$24=0,"",IF(VLOOKUP(Calc!B6,Calc!$C$4:$E$23,3,0)=MAX(O$9:O10),VLOOKUP(Calc!B6,Calc!$C$4:$E$23,3,0),Calc!B6))</f>
        <v/>
      </c>
      <c r="P11" s="382" t="str">
        <f>IF(Calc!$K$24=0,Calc2!$C6,VLOOKUP(Calc!B6,Calc!$C$4:$N$23,4,0))</f>
        <v>1. FC Union Berlin</v>
      </c>
      <c r="Q11" s="383" t="str">
        <f>IF(Calc!$K$24=0,"",VLOOKUP(Calc!B6,Calc!$C$4:$N$23,9,0))</f>
        <v/>
      </c>
      <c r="R11" s="384" t="str">
        <f>IF(Calc!$K$24=0,"",IF($Q11=0,"",VLOOKUP(Calc!B6,Calc!$C$4:$N$23,10,0)))</f>
        <v/>
      </c>
      <c r="S11" s="384" t="str">
        <f>IF(Calc!$K$24=0,"",IF($Q11=0,"",VLOOKUP(Calc!B6,Calc!$C$4:$N$23,11,0)))</f>
        <v/>
      </c>
      <c r="T11" s="385" t="str">
        <f>IF(Calc!$K$24=0,"",IF($Q11=0,"",VLOOKUP(Calc!B6,Calc!$C$4:$N$23,12,0)))</f>
        <v/>
      </c>
      <c r="U11" s="386" t="str">
        <f>IF(Calc!$K$24=0,"",IF($Q11=0,"",VLOOKUP(Calc!B6,Calc!$C$4:$N$23,5,0)))</f>
        <v/>
      </c>
      <c r="V11" s="387" t="str">
        <f>Language!$E$62</f>
        <v xml:space="preserve"> : </v>
      </c>
      <c r="W11" s="388" t="str">
        <f>IF(Calc!$K$24=0,"",IF($Q11=0,"",VLOOKUP(Calc!B6,Calc!$C$4:$N$23,6,0)))</f>
        <v/>
      </c>
      <c r="X11" s="389" t="str">
        <f>IF(Calc!$K$24=0,"",IF($Q11=0,"",VLOOKUP(Calc!B6,Calc!$C$4:$N$23,7,0)))</f>
        <v/>
      </c>
      <c r="Y11" s="390" t="str">
        <f>IF(Calc!$K$24=0,"",IF($Q11=0,"",VLOOKUP(Calc!B6,Calc!$C$4:$N$23,8,0)))</f>
        <v/>
      </c>
      <c r="Z11" s="361" t="str">
        <f>IF(VLOOKUP(Calc!B6,Calc!$C$4:$O$23,13,0)=0,"",VLOOKUP(Calc!B6,Calc!$C$4:$O$23,13,0))</f>
        <v/>
      </c>
      <c r="AA11" s="348" t="str">
        <f>IF(IFERROR(VLOOKUP($P11,Plan!$D$7:$E$26,2,0),0)=0,IF(LEN(P11)&gt;Factors!$D$9,LEFT(P11,Factors!$D$9)&amp;".",P11),VLOOKUP($P11,Plan!$D$7:$E$26,2,0))</f>
        <v>Union Ber</v>
      </c>
      <c r="AB11" s="264"/>
      <c r="AC11" s="217" t="str">
        <f t="shared" si="0"/>
        <v/>
      </c>
      <c r="AD11" s="218" t="str">
        <f t="shared" si="1"/>
        <v>1. FC Union Berlin</v>
      </c>
      <c r="AE11" s="164" t="str">
        <f>IFERROR(VLOOKUP($P11&amp;AE$8,Calc2!$J$4:$L$763,3,0),"")</f>
        <v/>
      </c>
      <c r="AF11" s="158" t="str">
        <f>IFERROR(VLOOKUP($P11&amp;AF$8,Calc2!$J$4:$L$763,3,0),"")</f>
        <v/>
      </c>
      <c r="AG11" s="165"/>
      <c r="AH11" s="158" t="str">
        <f>IFERROR(VLOOKUP($P11&amp;AH$8,Calc2!$J$4:$L$763,3,0),"")</f>
        <v/>
      </c>
      <c r="AI11" s="158" t="str">
        <f>IFERROR(VLOOKUP($P11&amp;AI$8,Calc2!$J$4:$L$763,3,0),"")</f>
        <v/>
      </c>
      <c r="AJ11" s="158" t="str">
        <f>IFERROR(VLOOKUP($P11&amp;AJ$8,Calc2!$J$4:$L$763,3,0),"")</f>
        <v/>
      </c>
      <c r="AK11" s="158" t="str">
        <f>IFERROR(VLOOKUP($P11&amp;AK$8,Calc2!$J$4:$L$763,3,0),"")</f>
        <v/>
      </c>
      <c r="AL11" s="158" t="str">
        <f>IFERROR(VLOOKUP($P11&amp;AL$8,Calc2!$J$4:$L$763,3,0),"")</f>
        <v/>
      </c>
      <c r="AM11" s="158" t="str">
        <f>IFERROR(VLOOKUP($P11&amp;AM$8,Calc2!$J$4:$L$763,3,0),"")</f>
        <v/>
      </c>
      <c r="AN11" s="158" t="str">
        <f>IFERROR(VLOOKUP($P11&amp;AN$8,Calc2!$J$4:$L$763,3,0),"")</f>
        <v/>
      </c>
      <c r="AO11" s="158" t="str">
        <f>IFERROR(VLOOKUP($P11&amp;AO$8,Calc2!$J$4:$L$763,3,0),"")</f>
        <v/>
      </c>
      <c r="AP11" s="158" t="str">
        <f>IFERROR(VLOOKUP($P11&amp;AP$8,Calc2!$J$4:$L$763,3,0),"")</f>
        <v/>
      </c>
      <c r="AQ11" s="158" t="str">
        <f>IFERROR(VLOOKUP($P11&amp;AQ$8,Calc2!$J$4:$L$763,3,0),"")</f>
        <v/>
      </c>
      <c r="AR11" s="158" t="str">
        <f>IFERROR(VLOOKUP($P11&amp;AR$8,Calc2!$J$4:$L$763,3,0),"")</f>
        <v/>
      </c>
      <c r="AS11" s="158" t="str">
        <f>IFERROR(VLOOKUP($P11&amp;AS$8,Calc2!$J$4:$L$763,3,0),"")</f>
        <v/>
      </c>
      <c r="AT11" s="158" t="str">
        <f>IFERROR(VLOOKUP($P11&amp;AT$8,Calc2!$J$4:$L$763,3,0),"")</f>
        <v/>
      </c>
      <c r="AU11" s="158" t="str">
        <f>IFERROR(VLOOKUP($P11&amp;AU$8,Calc2!$J$4:$L$763,3,0),"")</f>
        <v/>
      </c>
      <c r="AV11" s="158" t="str">
        <f>IFERROR(VLOOKUP($P11&amp;AV$8,Calc2!$J$4:$L$763,3,0),"")</f>
        <v/>
      </c>
      <c r="AW11" s="158" t="str">
        <f>IFERROR(VLOOKUP($P11&amp;AW$8,Calc2!$J$4:$L$763,3,0),"")</f>
        <v/>
      </c>
      <c r="AX11" s="166" t="str">
        <f>IFERROR(VLOOKUP($P11&amp;AX$8,Calc2!$J$4:$L$763,3,0),"")</f>
        <v/>
      </c>
      <c r="AY11" s="213"/>
    </row>
    <row r="12" spans="1:51" ht="15.95" customHeight="1" x14ac:dyDescent="0.2">
      <c r="B12" s="279" t="str">
        <f>IF(Calc!$F$26=0,"",IF(OR($C12&gt;Calc!$B$24,MOD($C12-1,Calc!$F$26)&gt;0),"",QUOTIENT($C12-1,Calc!$F$26)+1))</f>
        <v/>
      </c>
      <c r="C12" s="275">
        <v>4</v>
      </c>
      <c r="D12" s="154">
        <f>IF(Plan!$T10="","",Plan!$T10)</f>
        <v>45907</v>
      </c>
      <c r="E12" s="155">
        <f>IF(Plan!$U10="","",Plan!$U10)</f>
        <v>0.58333333333333337</v>
      </c>
      <c r="F12" s="175" t="str">
        <f>Plan!$Q10</f>
        <v>Werder Bremen</v>
      </c>
      <c r="G12" s="176" t="s">
        <v>4</v>
      </c>
      <c r="H12" s="175" t="str">
        <f>Plan!$S10</f>
        <v>SC Freiburg</v>
      </c>
      <c r="I12" s="177"/>
      <c r="J12" s="178" t="str">
        <f>Language!$E$62</f>
        <v xml:space="preserve"> : </v>
      </c>
      <c r="K12" s="179"/>
      <c r="L12" s="356"/>
      <c r="M12" s="357"/>
      <c r="N12" s="322"/>
      <c r="O12" s="391" t="str">
        <f>IF(Calc!$K$24=0,"",IF(VLOOKUP(Calc!B7,Calc!$C$4:$E$23,3,0)=MAX(O$9:O11),VLOOKUP(Calc!B7,Calc!$C$4:$E$23,3,0),Calc!B7))</f>
        <v/>
      </c>
      <c r="P12" s="392" t="str">
        <f>IF(Calc!$K$24=0,Calc2!$C7,VLOOKUP(Calc!B7,Calc!$C$4:$N$23,4,0))</f>
        <v>Bayer 04 Leverkusen</v>
      </c>
      <c r="Q12" s="393" t="str">
        <f>IF(Calc!$K$24=0,"",VLOOKUP(Calc!B7,Calc!$C$4:$N$23,9,0))</f>
        <v/>
      </c>
      <c r="R12" s="394" t="str">
        <f>IF(Calc!$K$24=0,"",IF($Q12=0,"",VLOOKUP(Calc!B7,Calc!$C$4:$N$23,10,0)))</f>
        <v/>
      </c>
      <c r="S12" s="394" t="str">
        <f>IF(Calc!$K$24=0,"",IF($Q12=0,"",VLOOKUP(Calc!B7,Calc!$C$4:$N$23,11,0)))</f>
        <v/>
      </c>
      <c r="T12" s="395" t="str">
        <f>IF(Calc!$K$24=0,"",IF($Q12=0,"",VLOOKUP(Calc!B7,Calc!$C$4:$N$23,12,0)))</f>
        <v/>
      </c>
      <c r="U12" s="396" t="str">
        <f>IF(Calc!$K$24=0,"",IF($Q12=0,"",VLOOKUP(Calc!B7,Calc!$C$4:$N$23,5,0)))</f>
        <v/>
      </c>
      <c r="V12" s="397" t="str">
        <f>Language!$E$62</f>
        <v xml:space="preserve"> : </v>
      </c>
      <c r="W12" s="398" t="str">
        <f>IF(Calc!$K$24=0,"",IF($Q12=0,"",VLOOKUP(Calc!B7,Calc!$C$4:$N$23,6,0)))</f>
        <v/>
      </c>
      <c r="X12" s="399" t="str">
        <f>IF(Calc!$K$24=0,"",IF($Q12=0,"",VLOOKUP(Calc!B7,Calc!$C$4:$N$23,7,0)))</f>
        <v/>
      </c>
      <c r="Y12" s="400" t="str">
        <f>IF(Calc!$K$24=0,"",IF($Q12=0,"",VLOOKUP(Calc!B7,Calc!$C$4:$N$23,8,0)))</f>
        <v/>
      </c>
      <c r="Z12" s="361" t="str">
        <f>IF(VLOOKUP(Calc!B7,Calc!$C$4:$O$23,13,0)=0,"",VLOOKUP(Calc!B7,Calc!$C$4:$O$23,13,0))</f>
        <v/>
      </c>
      <c r="AA12" s="348" t="str">
        <f>IF(IFERROR(VLOOKUP($P12,Plan!$D$7:$E$26,2,0),0)=0,IF(LEN(P12)&gt;Factors!$D$9,LEFT(P12,Factors!$D$9)&amp;".",P12),VLOOKUP($P12,Plan!$D$7:$E$26,2,0))</f>
        <v>Leverkuse</v>
      </c>
      <c r="AB12" s="264"/>
      <c r="AC12" s="217" t="str">
        <f t="shared" si="0"/>
        <v/>
      </c>
      <c r="AD12" s="218" t="str">
        <f t="shared" si="1"/>
        <v>Bayer 04 Leverkusen</v>
      </c>
      <c r="AE12" s="164" t="str">
        <f>IFERROR(VLOOKUP($P12&amp;AE$8,Calc2!$J$4:$L$763,3,0),"")</f>
        <v/>
      </c>
      <c r="AF12" s="158" t="str">
        <f>IFERROR(VLOOKUP($P12&amp;AF$8,Calc2!$J$4:$L$763,3,0),"")</f>
        <v/>
      </c>
      <c r="AG12" s="158" t="str">
        <f>IFERROR(VLOOKUP($P12&amp;AG$8,Calc2!$J$4:$L$763,3,0),"")</f>
        <v/>
      </c>
      <c r="AH12" s="165"/>
      <c r="AI12" s="158" t="str">
        <f>IFERROR(VLOOKUP($P12&amp;AI$8,Calc2!$J$4:$L$763,3,0),"")</f>
        <v/>
      </c>
      <c r="AJ12" s="158" t="str">
        <f>IFERROR(VLOOKUP($P12&amp;AJ$8,Calc2!$J$4:$L$763,3,0),"")</f>
        <v/>
      </c>
      <c r="AK12" s="158" t="str">
        <f>IFERROR(VLOOKUP($P12&amp;AK$8,Calc2!$J$4:$L$763,3,0),"")</f>
        <v/>
      </c>
      <c r="AL12" s="158" t="str">
        <f>IFERROR(VLOOKUP($P12&amp;AL$8,Calc2!$J$4:$L$763,3,0),"")</f>
        <v/>
      </c>
      <c r="AM12" s="158" t="str">
        <f>IFERROR(VLOOKUP($P12&amp;AM$8,Calc2!$J$4:$L$763,3,0),"")</f>
        <v/>
      </c>
      <c r="AN12" s="158" t="str">
        <f>IFERROR(VLOOKUP($P12&amp;AN$8,Calc2!$J$4:$L$763,3,0),"")</f>
        <v/>
      </c>
      <c r="AO12" s="158" t="str">
        <f>IFERROR(VLOOKUP($P12&amp;AO$8,Calc2!$J$4:$L$763,3,0),"")</f>
        <v/>
      </c>
      <c r="AP12" s="158" t="str">
        <f>IFERROR(VLOOKUP($P12&amp;AP$8,Calc2!$J$4:$L$763,3,0),"")</f>
        <v/>
      </c>
      <c r="AQ12" s="158" t="str">
        <f>IFERROR(VLOOKUP($P12&amp;AQ$8,Calc2!$J$4:$L$763,3,0),"")</f>
        <v/>
      </c>
      <c r="AR12" s="158" t="str">
        <f>IFERROR(VLOOKUP($P12&amp;AR$8,Calc2!$J$4:$L$763,3,0),"")</f>
        <v/>
      </c>
      <c r="AS12" s="158" t="str">
        <f>IFERROR(VLOOKUP($P12&amp;AS$8,Calc2!$J$4:$L$763,3,0),"")</f>
        <v/>
      </c>
      <c r="AT12" s="158" t="str">
        <f>IFERROR(VLOOKUP($P12&amp;AT$8,Calc2!$J$4:$L$763,3,0),"")</f>
        <v/>
      </c>
      <c r="AU12" s="158" t="str">
        <f>IFERROR(VLOOKUP($P12&amp;AU$8,Calc2!$J$4:$L$763,3,0),"")</f>
        <v/>
      </c>
      <c r="AV12" s="158" t="str">
        <f>IFERROR(VLOOKUP($P12&amp;AV$8,Calc2!$J$4:$L$763,3,0),"")</f>
        <v/>
      </c>
      <c r="AW12" s="158" t="str">
        <f>IFERROR(VLOOKUP($P12&amp;AW$8,Calc2!$J$4:$L$763,3,0),"")</f>
        <v/>
      </c>
      <c r="AX12" s="166" t="str">
        <f>IFERROR(VLOOKUP($P12&amp;AX$8,Calc2!$J$4:$L$763,3,0),"")</f>
        <v/>
      </c>
      <c r="AY12" s="213"/>
    </row>
    <row r="13" spans="1:51" ht="15.95" customHeight="1" x14ac:dyDescent="0.2">
      <c r="B13" s="279" t="str">
        <f>IF(Calc!$F$26=0,"",IF(OR($C13&gt;Calc!$B$24,MOD($C13-1,Calc!$F$26)&gt;0),"",QUOTIENT($C13-1,Calc!$F$26)+1))</f>
        <v/>
      </c>
      <c r="C13" s="275">
        <v>5</v>
      </c>
      <c r="D13" s="154">
        <f>IF(Plan!$T11="","",Plan!$T11)</f>
        <v>45907</v>
      </c>
      <c r="E13" s="155">
        <f>IF(Plan!$U11="","",Plan!$U11)</f>
        <v>0.66666666666666663</v>
      </c>
      <c r="F13" s="175" t="str">
        <f>Plan!$Q11</f>
        <v>Hamburger SV</v>
      </c>
      <c r="G13" s="176" t="s">
        <v>4</v>
      </c>
      <c r="H13" s="175" t="str">
        <f>Plan!$S11</f>
        <v>VfL Wolfsburg</v>
      </c>
      <c r="I13" s="177"/>
      <c r="J13" s="178" t="str">
        <f>Language!$E$62</f>
        <v xml:space="preserve"> : </v>
      </c>
      <c r="K13" s="179"/>
      <c r="L13" s="356"/>
      <c r="M13" s="357"/>
      <c r="N13" s="322"/>
      <c r="O13" s="391" t="str">
        <f>IF(Calc!$K$24=0,"",IF(VLOOKUP(Calc!B8,Calc!$C$4:$E$23,3,0)=MAX(O$9:O12),VLOOKUP(Calc!B8,Calc!$C$4:$E$23,3,0),Calc!B8))</f>
        <v/>
      </c>
      <c r="P13" s="392" t="str">
        <f>IF(Calc!$K$24=0,Calc2!$C8,VLOOKUP(Calc!B8,Calc!$C$4:$N$23,4,0))</f>
        <v>Eintracht Frankfurt</v>
      </c>
      <c r="Q13" s="393" t="str">
        <f>IF(Calc!$K$24=0,"",VLOOKUP(Calc!B8,Calc!$C$4:$N$23,9,0))</f>
        <v/>
      </c>
      <c r="R13" s="394" t="str">
        <f>IF(Calc!$K$24=0,"",IF($Q13=0,"",VLOOKUP(Calc!B8,Calc!$C$4:$N$23,10,0)))</f>
        <v/>
      </c>
      <c r="S13" s="394" t="str">
        <f>IF(Calc!$K$24=0,"",IF($Q13=0,"",VLOOKUP(Calc!B8,Calc!$C$4:$N$23,11,0)))</f>
        <v/>
      </c>
      <c r="T13" s="395" t="str">
        <f>IF(Calc!$K$24=0,"",IF($Q13=0,"",VLOOKUP(Calc!B8,Calc!$C$4:$N$23,12,0)))</f>
        <v/>
      </c>
      <c r="U13" s="396" t="str">
        <f>IF(Calc!$K$24=0,"",IF($Q13=0,"",VLOOKUP(Calc!B8,Calc!$C$4:$N$23,5,0)))</f>
        <v/>
      </c>
      <c r="V13" s="397" t="str">
        <f>Language!$E$62</f>
        <v xml:space="preserve"> : </v>
      </c>
      <c r="W13" s="398" t="str">
        <f>IF(Calc!$K$24=0,"",IF($Q13=0,"",VLOOKUP(Calc!B8,Calc!$C$4:$N$23,6,0)))</f>
        <v/>
      </c>
      <c r="X13" s="399" t="str">
        <f>IF(Calc!$K$24=0,"",IF($Q13=0,"",VLOOKUP(Calc!B8,Calc!$C$4:$N$23,7,0)))</f>
        <v/>
      </c>
      <c r="Y13" s="400" t="str">
        <f>IF(Calc!$K$24=0,"",IF($Q13=0,"",VLOOKUP(Calc!B8,Calc!$C$4:$N$23,8,0)))</f>
        <v/>
      </c>
      <c r="Z13" s="361" t="str">
        <f>IF(VLOOKUP(Calc!B8,Calc!$C$4:$O$23,13,0)=0,"",VLOOKUP(Calc!B8,Calc!$C$4:$O$23,13,0))</f>
        <v/>
      </c>
      <c r="AA13" s="348" t="str">
        <f>IF(IFERROR(VLOOKUP($P13,Plan!$D$7:$E$26,2,0),0)=0,IF(LEN(P13)&gt;Factors!$D$9,LEFT(P13,Factors!$D$9)&amp;".",P13),VLOOKUP($P13,Plan!$D$7:$E$26,2,0))</f>
        <v>Frankfurt</v>
      </c>
      <c r="AB13" s="264"/>
      <c r="AC13" s="217" t="str">
        <f t="shared" si="0"/>
        <v/>
      </c>
      <c r="AD13" s="218" t="str">
        <f t="shared" si="1"/>
        <v>Eintracht Frankfurt</v>
      </c>
      <c r="AE13" s="164" t="str">
        <f>IFERROR(VLOOKUP($P13&amp;AE$8,Calc2!$J$4:$L$763,3,0),"")</f>
        <v/>
      </c>
      <c r="AF13" s="158" t="str">
        <f>IFERROR(VLOOKUP($P13&amp;AF$8,Calc2!$J$4:$L$763,3,0),"")</f>
        <v/>
      </c>
      <c r="AG13" s="158" t="str">
        <f>IFERROR(VLOOKUP($P13&amp;AG$8,Calc2!$J$4:$L$763,3,0),"")</f>
        <v/>
      </c>
      <c r="AH13" s="158" t="str">
        <f>IFERROR(VLOOKUP($P13&amp;AH$8,Calc2!$J$4:$L$763,3,0),"")</f>
        <v/>
      </c>
      <c r="AI13" s="165"/>
      <c r="AJ13" s="158" t="str">
        <f>IFERROR(VLOOKUP($P13&amp;AJ$8,Calc2!$J$4:$L$763,3,0),"")</f>
        <v/>
      </c>
      <c r="AK13" s="158" t="str">
        <f>IFERROR(VLOOKUP($P13&amp;AK$8,Calc2!$J$4:$L$763,3,0),"")</f>
        <v/>
      </c>
      <c r="AL13" s="158" t="str">
        <f>IFERROR(VLOOKUP($P13&amp;AL$8,Calc2!$J$4:$L$763,3,0),"")</f>
        <v/>
      </c>
      <c r="AM13" s="158" t="str">
        <f>IFERROR(VLOOKUP($P13&amp;AM$8,Calc2!$J$4:$L$763,3,0),"")</f>
        <v/>
      </c>
      <c r="AN13" s="158" t="str">
        <f>IFERROR(VLOOKUP($P13&amp;AN$8,Calc2!$J$4:$L$763,3,0),"")</f>
        <v/>
      </c>
      <c r="AO13" s="158" t="str">
        <f>IFERROR(VLOOKUP($P13&amp;AO$8,Calc2!$J$4:$L$763,3,0),"")</f>
        <v/>
      </c>
      <c r="AP13" s="158" t="str">
        <f>IFERROR(VLOOKUP($P13&amp;AP$8,Calc2!$J$4:$L$763,3,0),"")</f>
        <v/>
      </c>
      <c r="AQ13" s="158" t="str">
        <f>IFERROR(VLOOKUP($P13&amp;AQ$8,Calc2!$J$4:$L$763,3,0),"")</f>
        <v/>
      </c>
      <c r="AR13" s="158" t="str">
        <f>IFERROR(VLOOKUP($P13&amp;AR$8,Calc2!$J$4:$L$763,3,0),"")</f>
        <v/>
      </c>
      <c r="AS13" s="158" t="str">
        <f>IFERROR(VLOOKUP($P13&amp;AS$8,Calc2!$J$4:$L$763,3,0),"")</f>
        <v/>
      </c>
      <c r="AT13" s="158" t="str">
        <f>IFERROR(VLOOKUP($P13&amp;AT$8,Calc2!$J$4:$L$763,3,0),"")</f>
        <v/>
      </c>
      <c r="AU13" s="158" t="str">
        <f>IFERROR(VLOOKUP($P13&amp;AU$8,Calc2!$J$4:$L$763,3,0),"")</f>
        <v/>
      </c>
      <c r="AV13" s="158" t="str">
        <f>IFERROR(VLOOKUP($P13&amp;AV$8,Calc2!$J$4:$L$763,3,0),"")</f>
        <v/>
      </c>
      <c r="AW13" s="158" t="str">
        <f>IFERROR(VLOOKUP($P13&amp;AW$8,Calc2!$J$4:$L$763,3,0),"")</f>
        <v/>
      </c>
      <c r="AX13" s="166" t="str">
        <f>IFERROR(VLOOKUP($P13&amp;AX$8,Calc2!$J$4:$L$763,3,0),"")</f>
        <v/>
      </c>
      <c r="AY13" s="213"/>
    </row>
    <row r="14" spans="1:51" ht="15.95" customHeight="1" x14ac:dyDescent="0.2">
      <c r="B14" s="279" t="str">
        <f>IF(Calc!$F$26=0,"",IF(OR($C14&gt;Calc!$B$24,MOD($C14-1,Calc!$F$26)&gt;0),"",QUOTIENT($C14-1,Calc!$F$26)+1))</f>
        <v/>
      </c>
      <c r="C14" s="275">
        <v>6</v>
      </c>
      <c r="D14" s="154">
        <f>IF(Plan!$T12="","",Plan!$T12)</f>
        <v>45907</v>
      </c>
      <c r="E14" s="155">
        <f>IF(Plan!$U12="","",Plan!$U12)</f>
        <v>0.77083333333333337</v>
      </c>
      <c r="F14" s="175" t="str">
        <f>Plan!$Q12</f>
        <v>1. FC Union Berlin</v>
      </c>
      <c r="G14" s="176" t="s">
        <v>4</v>
      </c>
      <c r="H14" s="175" t="str">
        <f>Plan!$S12</f>
        <v>1. FC Nürnberg</v>
      </c>
      <c r="I14" s="177"/>
      <c r="J14" s="178" t="str">
        <f>Language!$E$62</f>
        <v xml:space="preserve"> : </v>
      </c>
      <c r="K14" s="179"/>
      <c r="L14" s="356"/>
      <c r="M14" s="357"/>
      <c r="N14" s="322"/>
      <c r="O14" s="391" t="str">
        <f>IF(Calc!$K$24=0,"",IF(VLOOKUP(Calc!B9,Calc!$C$4:$E$23,3,0)=MAX(O$9:O13),VLOOKUP(Calc!B9,Calc!$C$4:$E$23,3,0),Calc!B9))</f>
        <v/>
      </c>
      <c r="P14" s="392" t="str">
        <f>IF(Calc!$K$24=0,Calc2!$C9,VLOOKUP(Calc!B9,Calc!$C$4:$N$23,4,0))</f>
        <v>FC Bayern München</v>
      </c>
      <c r="Q14" s="393" t="str">
        <f>IF(Calc!$K$24=0,"",VLOOKUP(Calc!B9,Calc!$C$4:$N$23,9,0))</f>
        <v/>
      </c>
      <c r="R14" s="394" t="str">
        <f>IF(Calc!$K$24=0,"",IF($Q14=0,"",VLOOKUP(Calc!B9,Calc!$C$4:$N$23,10,0)))</f>
        <v/>
      </c>
      <c r="S14" s="394" t="str">
        <f>IF(Calc!$K$24=0,"",IF($Q14=0,"",VLOOKUP(Calc!B9,Calc!$C$4:$N$23,11,0)))</f>
        <v/>
      </c>
      <c r="T14" s="395" t="str">
        <f>IF(Calc!$K$24=0,"",IF($Q14=0,"",VLOOKUP(Calc!B9,Calc!$C$4:$N$23,12,0)))</f>
        <v/>
      </c>
      <c r="U14" s="396" t="str">
        <f>IF(Calc!$K$24=0,"",IF($Q14=0,"",VLOOKUP(Calc!B9,Calc!$C$4:$N$23,5,0)))</f>
        <v/>
      </c>
      <c r="V14" s="397" t="str">
        <f>Language!$E$62</f>
        <v xml:space="preserve"> : </v>
      </c>
      <c r="W14" s="398" t="str">
        <f>IF(Calc!$K$24=0,"",IF($Q14=0,"",VLOOKUP(Calc!B9,Calc!$C$4:$N$23,6,0)))</f>
        <v/>
      </c>
      <c r="X14" s="399" t="str">
        <f>IF(Calc!$K$24=0,"",IF($Q14=0,"",VLOOKUP(Calc!B9,Calc!$C$4:$N$23,7,0)))</f>
        <v/>
      </c>
      <c r="Y14" s="400" t="str">
        <f>IF(Calc!$K$24=0,"",IF($Q14=0,"",VLOOKUP(Calc!B9,Calc!$C$4:$N$23,8,0)))</f>
        <v/>
      </c>
      <c r="Z14" s="361" t="str">
        <f>IF(VLOOKUP(Calc!B9,Calc!$C$4:$O$23,13,0)=0,"",VLOOKUP(Calc!B9,Calc!$C$4:$O$23,13,0))</f>
        <v/>
      </c>
      <c r="AA14" s="348" t="str">
        <f>IF(IFERROR(VLOOKUP($P14,Plan!$D$7:$E$26,2,0),0)=0,IF(LEN(P14)&gt;Factors!$D$9,LEFT(P14,Factors!$D$9)&amp;".",P14),VLOOKUP($P14,Plan!$D$7:$E$26,2,0))</f>
        <v>Bayern</v>
      </c>
      <c r="AB14" s="264"/>
      <c r="AC14" s="217" t="str">
        <f t="shared" si="0"/>
        <v/>
      </c>
      <c r="AD14" s="218" t="str">
        <f t="shared" si="1"/>
        <v>FC Bayern München</v>
      </c>
      <c r="AE14" s="164" t="str">
        <f>IFERROR(VLOOKUP($P14&amp;AE$8,Calc2!$J$4:$L$763,3,0),"")</f>
        <v/>
      </c>
      <c r="AF14" s="158" t="str">
        <f>IFERROR(VLOOKUP($P14&amp;AF$8,Calc2!$J$4:$L$763,3,0),"")</f>
        <v/>
      </c>
      <c r="AG14" s="158" t="str">
        <f>IFERROR(VLOOKUP($P14&amp;AG$8,Calc2!$J$4:$L$763,3,0),"")</f>
        <v/>
      </c>
      <c r="AH14" s="158" t="str">
        <f>IFERROR(VLOOKUP($P14&amp;AH$8,Calc2!$J$4:$L$763,3,0),"")</f>
        <v/>
      </c>
      <c r="AI14" s="158" t="str">
        <f>IFERROR(VLOOKUP($P14&amp;AI$8,Calc2!$J$4:$L$763,3,0),"")</f>
        <v/>
      </c>
      <c r="AJ14" s="165"/>
      <c r="AK14" s="158" t="str">
        <f>IFERROR(VLOOKUP($P14&amp;AK$8,Calc2!$J$4:$L$763,3,0),"")</f>
        <v/>
      </c>
      <c r="AL14" s="158" t="str">
        <f>IFERROR(VLOOKUP($P14&amp;AL$8,Calc2!$J$4:$L$763,3,0),"")</f>
        <v/>
      </c>
      <c r="AM14" s="158" t="str">
        <f>IFERROR(VLOOKUP($P14&amp;AM$8,Calc2!$J$4:$L$763,3,0),"")</f>
        <v/>
      </c>
      <c r="AN14" s="158" t="str">
        <f>IFERROR(VLOOKUP($P14&amp;AN$8,Calc2!$J$4:$L$763,3,0),"")</f>
        <v/>
      </c>
      <c r="AO14" s="158" t="str">
        <f>IFERROR(VLOOKUP($P14&amp;AO$8,Calc2!$J$4:$L$763,3,0),"")</f>
        <v/>
      </c>
      <c r="AP14" s="158" t="str">
        <f>IFERROR(VLOOKUP($P14&amp;AP$8,Calc2!$J$4:$L$763,3,0),"")</f>
        <v/>
      </c>
      <c r="AQ14" s="158" t="str">
        <f>IFERROR(VLOOKUP($P14&amp;AQ$8,Calc2!$J$4:$L$763,3,0),"")</f>
        <v/>
      </c>
      <c r="AR14" s="158" t="str">
        <f>IFERROR(VLOOKUP($P14&amp;AR$8,Calc2!$J$4:$L$763,3,0),"")</f>
        <v/>
      </c>
      <c r="AS14" s="158" t="str">
        <f>IFERROR(VLOOKUP($P14&amp;AS$8,Calc2!$J$4:$L$763,3,0),"")</f>
        <v/>
      </c>
      <c r="AT14" s="158" t="str">
        <f>IFERROR(VLOOKUP($P14&amp;AT$8,Calc2!$J$4:$L$763,3,0),"")</f>
        <v/>
      </c>
      <c r="AU14" s="158" t="str">
        <f>IFERROR(VLOOKUP($P14&amp;AU$8,Calc2!$J$4:$L$763,3,0),"")</f>
        <v/>
      </c>
      <c r="AV14" s="158" t="str">
        <f>IFERROR(VLOOKUP($P14&amp;AV$8,Calc2!$J$4:$L$763,3,0),"")</f>
        <v/>
      </c>
      <c r="AW14" s="158" t="str">
        <f>IFERROR(VLOOKUP($P14&amp;AW$8,Calc2!$J$4:$L$763,3,0),"")</f>
        <v/>
      </c>
      <c r="AX14" s="166" t="str">
        <f>IFERROR(VLOOKUP($P14&amp;AX$8,Calc2!$J$4:$L$763,3,0),"")</f>
        <v/>
      </c>
      <c r="AY14" s="213"/>
    </row>
    <row r="15" spans="1:51" ht="15.95" customHeight="1" x14ac:dyDescent="0.2">
      <c r="B15" s="279" t="str">
        <f>IF(Calc!$F$26=0,"",IF(OR($C15&gt;Calc!$B$24,MOD($C15-1,Calc!$F$26)&gt;0),"",QUOTIENT($C15-1,Calc!$F$26)+1))</f>
        <v/>
      </c>
      <c r="C15" s="275">
        <v>7</v>
      </c>
      <c r="D15" s="154">
        <f>IF(Plan!$T13="","",Plan!$T13)</f>
        <v>45908</v>
      </c>
      <c r="E15" s="155">
        <f>IF(Plan!$U13="","",Plan!$U13)</f>
        <v>0.75</v>
      </c>
      <c r="F15" s="175" t="str">
        <f>Plan!$Q13</f>
        <v>FC Carl Zeiss Jena</v>
      </c>
      <c r="G15" s="176" t="s">
        <v>4</v>
      </c>
      <c r="H15" s="175" t="str">
        <f>Plan!$S13</f>
        <v>TSG 1899 Hoffenheim</v>
      </c>
      <c r="I15" s="177"/>
      <c r="J15" s="178" t="str">
        <f>Language!$E$62</f>
        <v xml:space="preserve"> : </v>
      </c>
      <c r="K15" s="179"/>
      <c r="L15" s="356"/>
      <c r="M15" s="357"/>
      <c r="N15" s="322"/>
      <c r="O15" s="221" t="str">
        <f>IF(Calc!$K$24=0,"",IF(VLOOKUP(Calc!B10,Calc!$C$4:$E$23,3,0)=MAX(O$9:O14),VLOOKUP(Calc!B10,Calc!$C$4:$E$23,3,0),Calc!B10))</f>
        <v/>
      </c>
      <c r="P15" s="218" t="str">
        <f>IF(Calc!$K$24=0,Calc2!$C10,VLOOKUP(Calc!B10,Calc!$C$4:$N$23,4,0))</f>
        <v>FC Carl Zeiss Jena</v>
      </c>
      <c r="Q15" s="164" t="str">
        <f>IF(Calc!$K$24=0,"",VLOOKUP(Calc!B10,Calc!$C$4:$N$23,9,0))</f>
        <v/>
      </c>
      <c r="R15" s="158" t="str">
        <f>IF(Calc!$K$24=0,"",IF($Q15=0,"",VLOOKUP(Calc!B10,Calc!$C$4:$N$23,10,0)))</f>
        <v/>
      </c>
      <c r="S15" s="158" t="str">
        <f>IF(Calc!$K$24=0,"",IF($Q15=0,"",VLOOKUP(Calc!B10,Calc!$C$4:$N$23,11,0)))</f>
        <v/>
      </c>
      <c r="T15" s="159" t="str">
        <f>IF(Calc!$K$24=0,"",IF($Q15=0,"",VLOOKUP(Calc!B10,Calc!$C$4:$N$23,12,0)))</f>
        <v/>
      </c>
      <c r="U15" s="160" t="str">
        <f>IF(Calc!$K$24=0,"",IF($Q15=0,"",VLOOKUP(Calc!B10,Calc!$C$4:$N$23,5,0)))</f>
        <v/>
      </c>
      <c r="V15" s="161" t="str">
        <f>Language!$E$62</f>
        <v xml:space="preserve"> : </v>
      </c>
      <c r="W15" s="162" t="str">
        <f>IF(Calc!$K$24=0,"",IF($Q15=0,"",VLOOKUP(Calc!B10,Calc!$C$4:$N$23,6,0)))</f>
        <v/>
      </c>
      <c r="X15" s="295" t="str">
        <f>IF(Calc!$K$24=0,"",IF($Q15=0,"",VLOOKUP(Calc!B10,Calc!$C$4:$N$23,7,0)))</f>
        <v/>
      </c>
      <c r="Y15" s="163" t="str">
        <f>IF(Calc!$K$24=0,"",IF($Q15=0,"",VLOOKUP(Calc!B10,Calc!$C$4:$N$23,8,0)))</f>
        <v/>
      </c>
      <c r="Z15" s="361" t="str">
        <f>IF(VLOOKUP(Calc!B10,Calc!$C$4:$O$23,13,0)=0,"",VLOOKUP(Calc!B10,Calc!$C$4:$O$23,13,0))</f>
        <v/>
      </c>
      <c r="AA15" s="348" t="str">
        <f>IF(IFERROR(VLOOKUP($P15,Plan!$D$7:$E$26,2,0),0)=0,IF(LEN(P15)&gt;Factors!$D$9,LEFT(P15,Factors!$D$9)&amp;".",P15),VLOOKUP($P15,Plan!$D$7:$E$26,2,0))</f>
        <v>Jena</v>
      </c>
      <c r="AB15" s="264"/>
      <c r="AC15" s="217" t="str">
        <f t="shared" si="0"/>
        <v/>
      </c>
      <c r="AD15" s="218" t="str">
        <f t="shared" si="1"/>
        <v>FC Carl Zeiss Jena</v>
      </c>
      <c r="AE15" s="164" t="str">
        <f>IFERROR(VLOOKUP($P15&amp;AE$8,Calc2!$J$4:$L$763,3,0),"")</f>
        <v/>
      </c>
      <c r="AF15" s="158" t="str">
        <f>IFERROR(VLOOKUP($P15&amp;AF$8,Calc2!$J$4:$L$763,3,0),"")</f>
        <v/>
      </c>
      <c r="AG15" s="158" t="str">
        <f>IFERROR(VLOOKUP($P15&amp;AG$8,Calc2!$J$4:$L$763,3,0),"")</f>
        <v/>
      </c>
      <c r="AH15" s="158" t="str">
        <f>IFERROR(VLOOKUP($P15&amp;AH$8,Calc2!$J$4:$L$763,3,0),"")</f>
        <v/>
      </c>
      <c r="AI15" s="158" t="str">
        <f>IFERROR(VLOOKUP($P15&amp;AI$8,Calc2!$J$4:$L$763,3,0),"")</f>
        <v/>
      </c>
      <c r="AJ15" s="158" t="str">
        <f>IFERROR(VLOOKUP($P15&amp;AJ$8,Calc2!$J$4:$L$763,3,0),"")</f>
        <v/>
      </c>
      <c r="AK15" s="165"/>
      <c r="AL15" s="158" t="str">
        <f>IFERROR(VLOOKUP($P15&amp;AL$8,Calc2!$J$4:$L$763,3,0),"")</f>
        <v/>
      </c>
      <c r="AM15" s="158" t="str">
        <f>IFERROR(VLOOKUP($P15&amp;AM$8,Calc2!$J$4:$L$763,3,0),"")</f>
        <v/>
      </c>
      <c r="AN15" s="158" t="str">
        <f>IFERROR(VLOOKUP($P15&amp;AN$8,Calc2!$J$4:$L$763,3,0),"")</f>
        <v/>
      </c>
      <c r="AO15" s="158" t="str">
        <f>IFERROR(VLOOKUP($P15&amp;AO$8,Calc2!$J$4:$L$763,3,0),"")</f>
        <v/>
      </c>
      <c r="AP15" s="158" t="str">
        <f>IFERROR(VLOOKUP($P15&amp;AP$8,Calc2!$J$4:$L$763,3,0),"")</f>
        <v/>
      </c>
      <c r="AQ15" s="158" t="str">
        <f>IFERROR(VLOOKUP($P15&amp;AQ$8,Calc2!$J$4:$L$763,3,0),"")</f>
        <v/>
      </c>
      <c r="AR15" s="158" t="str">
        <f>IFERROR(VLOOKUP($P15&amp;AR$8,Calc2!$J$4:$L$763,3,0),"")</f>
        <v/>
      </c>
      <c r="AS15" s="158" t="str">
        <f>IFERROR(VLOOKUP($P15&amp;AS$8,Calc2!$J$4:$L$763,3,0),"")</f>
        <v/>
      </c>
      <c r="AT15" s="158" t="str">
        <f>IFERROR(VLOOKUP($P15&amp;AT$8,Calc2!$J$4:$L$763,3,0),"")</f>
        <v/>
      </c>
      <c r="AU15" s="158" t="str">
        <f>IFERROR(VLOOKUP($P15&amp;AU$8,Calc2!$J$4:$L$763,3,0),"")</f>
        <v/>
      </c>
      <c r="AV15" s="158" t="str">
        <f>IFERROR(VLOOKUP($P15&amp;AV$8,Calc2!$J$4:$L$763,3,0),"")</f>
        <v/>
      </c>
      <c r="AW15" s="158" t="str">
        <f>IFERROR(VLOOKUP($P15&amp;AW$8,Calc2!$J$4:$L$763,3,0),"")</f>
        <v/>
      </c>
      <c r="AX15" s="166" t="str">
        <f>IFERROR(VLOOKUP($P15&amp;AX$8,Calc2!$J$4:$L$763,3,0),"")</f>
        <v/>
      </c>
      <c r="AY15" s="213"/>
    </row>
    <row r="16" spans="1:51" ht="15.95" customHeight="1" x14ac:dyDescent="0.2">
      <c r="B16" s="279">
        <f>IF(Calc!$F$26=0,"",IF(OR($C16&gt;Calc!$B$24,MOD($C16-1,Calc!$F$26)&gt;0),"",QUOTIENT($C16-1,Calc!$F$26)+1))</f>
        <v>2</v>
      </c>
      <c r="C16" s="275">
        <v>8</v>
      </c>
      <c r="D16" s="154">
        <f>IF(Plan!$T14="","",Plan!$T14)</f>
        <v>45912</v>
      </c>
      <c r="E16" s="155">
        <f>IF(Plan!$U14="","",Plan!$U14)</f>
        <v>0.77083333333333337</v>
      </c>
      <c r="F16" s="175" t="str">
        <f>Plan!$Q14</f>
        <v>SC Freiburg</v>
      </c>
      <c r="G16" s="176" t="s">
        <v>4</v>
      </c>
      <c r="H16" s="175" t="str">
        <f>Plan!$S14</f>
        <v>1. FC Köln</v>
      </c>
      <c r="I16" s="177"/>
      <c r="J16" s="178" t="str">
        <f>Language!$E$62</f>
        <v xml:space="preserve"> : </v>
      </c>
      <c r="K16" s="179"/>
      <c r="L16" s="356"/>
      <c r="M16" s="357"/>
      <c r="N16" s="322"/>
      <c r="O16" s="221" t="str">
        <f>IF(Calc!$K$24=0,"",IF(VLOOKUP(Calc!B11,Calc!$C$4:$E$23,3,0)=MAX(O$9:O15),VLOOKUP(Calc!B11,Calc!$C$4:$E$23,3,0),Calc!B11))</f>
        <v/>
      </c>
      <c r="P16" s="218" t="str">
        <f>IF(Calc!$K$24=0,Calc2!$C11,VLOOKUP(Calc!B11,Calc!$C$4:$N$23,4,0))</f>
        <v>Hamburger SV</v>
      </c>
      <c r="Q16" s="164" t="str">
        <f>IF(Calc!$K$24=0,"",VLOOKUP(Calc!B11,Calc!$C$4:$N$23,9,0))</f>
        <v/>
      </c>
      <c r="R16" s="158" t="str">
        <f>IF(Calc!$K$24=0,"",IF($Q16=0,"",VLOOKUP(Calc!B11,Calc!$C$4:$N$23,10,0)))</f>
        <v/>
      </c>
      <c r="S16" s="158" t="str">
        <f>IF(Calc!$K$24=0,"",IF($Q16=0,"",VLOOKUP(Calc!B11,Calc!$C$4:$N$23,11,0)))</f>
        <v/>
      </c>
      <c r="T16" s="159" t="str">
        <f>IF(Calc!$K$24=0,"",IF($Q16=0,"",VLOOKUP(Calc!B11,Calc!$C$4:$N$23,12,0)))</f>
        <v/>
      </c>
      <c r="U16" s="160" t="str">
        <f>IF(Calc!$K$24=0,"",IF($Q16=0,"",VLOOKUP(Calc!B11,Calc!$C$4:$N$23,5,0)))</f>
        <v/>
      </c>
      <c r="V16" s="161" t="str">
        <f>Language!$E$62</f>
        <v xml:space="preserve"> : </v>
      </c>
      <c r="W16" s="162" t="str">
        <f>IF(Calc!$K$24=0,"",IF($Q16=0,"",VLOOKUP(Calc!B11,Calc!$C$4:$N$23,6,0)))</f>
        <v/>
      </c>
      <c r="X16" s="295" t="str">
        <f>IF(Calc!$K$24=0,"",IF($Q16=0,"",VLOOKUP(Calc!B11,Calc!$C$4:$N$23,7,0)))</f>
        <v/>
      </c>
      <c r="Y16" s="163" t="str">
        <f>IF(Calc!$K$24=0,"",IF($Q16=0,"",VLOOKUP(Calc!B11,Calc!$C$4:$N$23,8,0)))</f>
        <v/>
      </c>
      <c r="Z16" s="361" t="str">
        <f>IF(VLOOKUP(Calc!B11,Calc!$C$4:$O$23,13,0)=0,"",VLOOKUP(Calc!B11,Calc!$C$4:$O$23,13,0))</f>
        <v/>
      </c>
      <c r="AA16" s="348" t="str">
        <f>IF(IFERROR(VLOOKUP($P16,Plan!$D$7:$E$26,2,0),0)=0,IF(LEN(P16)&gt;Factors!$D$9,LEFT(P16,Factors!$D$9)&amp;".",P16),VLOOKUP($P16,Plan!$D$7:$E$26,2,0))</f>
        <v>HSV</v>
      </c>
      <c r="AB16" s="264"/>
      <c r="AC16" s="217" t="str">
        <f t="shared" si="0"/>
        <v/>
      </c>
      <c r="AD16" s="218" t="str">
        <f t="shared" si="1"/>
        <v>Hamburger SV</v>
      </c>
      <c r="AE16" s="164" t="str">
        <f>IFERROR(VLOOKUP($P16&amp;AE$8,Calc2!$J$4:$L$763,3,0),"")</f>
        <v/>
      </c>
      <c r="AF16" s="158" t="str">
        <f>IFERROR(VLOOKUP($P16&amp;AF$8,Calc2!$J$4:$L$763,3,0),"")</f>
        <v/>
      </c>
      <c r="AG16" s="158" t="str">
        <f>IFERROR(VLOOKUP($P16&amp;AG$8,Calc2!$J$4:$L$763,3,0),"")</f>
        <v/>
      </c>
      <c r="AH16" s="158" t="str">
        <f>IFERROR(VLOOKUP($P16&amp;AH$8,Calc2!$J$4:$L$763,3,0),"")</f>
        <v/>
      </c>
      <c r="AI16" s="158" t="str">
        <f>IFERROR(VLOOKUP($P16&amp;AI$8,Calc2!$J$4:$L$763,3,0),"")</f>
        <v/>
      </c>
      <c r="AJ16" s="158" t="str">
        <f>IFERROR(VLOOKUP($P16&amp;AJ$8,Calc2!$J$4:$L$763,3,0),"")</f>
        <v/>
      </c>
      <c r="AK16" s="158" t="str">
        <f>IFERROR(VLOOKUP($P16&amp;AK$8,Calc2!$J$4:$L$763,3,0),"")</f>
        <v/>
      </c>
      <c r="AL16" s="165"/>
      <c r="AM16" s="158" t="str">
        <f>IFERROR(VLOOKUP($P16&amp;AM$8,Calc2!$J$4:$L$763,3,0),"")</f>
        <v/>
      </c>
      <c r="AN16" s="158" t="str">
        <f>IFERROR(VLOOKUP($P16&amp;AN$8,Calc2!$J$4:$L$763,3,0),"")</f>
        <v/>
      </c>
      <c r="AO16" s="158" t="str">
        <f>IFERROR(VLOOKUP($P16&amp;AO$8,Calc2!$J$4:$L$763,3,0),"")</f>
        <v/>
      </c>
      <c r="AP16" s="158" t="str">
        <f>IFERROR(VLOOKUP($P16&amp;AP$8,Calc2!$J$4:$L$763,3,0),"")</f>
        <v/>
      </c>
      <c r="AQ16" s="158" t="str">
        <f>IFERROR(VLOOKUP($P16&amp;AQ$8,Calc2!$J$4:$L$763,3,0),"")</f>
        <v/>
      </c>
      <c r="AR16" s="158" t="str">
        <f>IFERROR(VLOOKUP($P16&amp;AR$8,Calc2!$J$4:$L$763,3,0),"")</f>
        <v/>
      </c>
      <c r="AS16" s="158" t="str">
        <f>IFERROR(VLOOKUP($P16&amp;AS$8,Calc2!$J$4:$L$763,3,0),"")</f>
        <v/>
      </c>
      <c r="AT16" s="158" t="str">
        <f>IFERROR(VLOOKUP($P16&amp;AT$8,Calc2!$J$4:$L$763,3,0),"")</f>
        <v/>
      </c>
      <c r="AU16" s="158" t="str">
        <f>IFERROR(VLOOKUP($P16&amp;AU$8,Calc2!$J$4:$L$763,3,0),"")</f>
        <v/>
      </c>
      <c r="AV16" s="158" t="str">
        <f>IFERROR(VLOOKUP($P16&amp;AV$8,Calc2!$J$4:$L$763,3,0),"")</f>
        <v/>
      </c>
      <c r="AW16" s="158" t="str">
        <f>IFERROR(VLOOKUP($P16&amp;AW$8,Calc2!$J$4:$L$763,3,0),"")</f>
        <v/>
      </c>
      <c r="AX16" s="166" t="str">
        <f>IFERROR(VLOOKUP($P16&amp;AX$8,Calc2!$J$4:$L$763,3,0),"")</f>
        <v/>
      </c>
      <c r="AY16" s="213"/>
    </row>
    <row r="17" spans="2:51" ht="15.95" customHeight="1" x14ac:dyDescent="0.2">
      <c r="B17" s="279" t="str">
        <f>IF(Calc!$F$26=0,"",IF(OR($C17&gt;Calc!$B$24,MOD($C17-1,Calc!$F$26)&gt;0),"",QUOTIENT($C17-1,Calc!$F$26)+1))</f>
        <v/>
      </c>
      <c r="C17" s="275">
        <v>9</v>
      </c>
      <c r="D17" s="154">
        <f>IF(Plan!$T15="","",Plan!$T15)</f>
        <v>45913</v>
      </c>
      <c r="E17" s="155">
        <f>IF(Plan!$U15="","",Plan!$U15)</f>
        <v>0.5</v>
      </c>
      <c r="F17" s="175" t="str">
        <f>Plan!$Q15</f>
        <v>1. FC Nürnberg</v>
      </c>
      <c r="G17" s="176" t="s">
        <v>4</v>
      </c>
      <c r="H17" s="175" t="str">
        <f>Plan!$S15</f>
        <v>Werder Bremen</v>
      </c>
      <c r="I17" s="177"/>
      <c r="J17" s="178" t="str">
        <f>Language!$E$62</f>
        <v xml:space="preserve"> : </v>
      </c>
      <c r="K17" s="179"/>
      <c r="L17" s="356"/>
      <c r="M17" s="357"/>
      <c r="N17" s="322"/>
      <c r="O17" s="221" t="str">
        <f>IF(Calc!$K$24=0,"",IF(VLOOKUP(Calc!B12,Calc!$C$4:$E$23,3,0)=MAX(O$9:O16),VLOOKUP(Calc!B12,Calc!$C$4:$E$23,3,0),Calc!B12))</f>
        <v/>
      </c>
      <c r="P17" s="218" t="str">
        <f>IF(Calc!$K$24=0,Calc2!$C12,VLOOKUP(Calc!B12,Calc!$C$4:$N$23,4,0))</f>
        <v>RB Leipzig</v>
      </c>
      <c r="Q17" s="164" t="str">
        <f>IF(Calc!$K$24=0,"",VLOOKUP(Calc!B12,Calc!$C$4:$N$23,9,0))</f>
        <v/>
      </c>
      <c r="R17" s="158" t="str">
        <f>IF(Calc!$K$24=0,"",IF($Q17=0,"",VLOOKUP(Calc!B12,Calc!$C$4:$N$23,10,0)))</f>
        <v/>
      </c>
      <c r="S17" s="158" t="str">
        <f>IF(Calc!$K$24=0,"",IF($Q17=0,"",VLOOKUP(Calc!B12,Calc!$C$4:$N$23,11,0)))</f>
        <v/>
      </c>
      <c r="T17" s="159" t="str">
        <f>IF(Calc!$K$24=0,"",IF($Q17=0,"",VLOOKUP(Calc!B12,Calc!$C$4:$N$23,12,0)))</f>
        <v/>
      </c>
      <c r="U17" s="160" t="str">
        <f>IF(Calc!$K$24=0,"",IF($Q17=0,"",VLOOKUP(Calc!B12,Calc!$C$4:$N$23,5,0)))</f>
        <v/>
      </c>
      <c r="V17" s="161" t="str">
        <f>Language!$E$62</f>
        <v xml:space="preserve"> : </v>
      </c>
      <c r="W17" s="162" t="str">
        <f>IF(Calc!$K$24=0,"",IF($Q17=0,"",VLOOKUP(Calc!B12,Calc!$C$4:$N$23,6,0)))</f>
        <v/>
      </c>
      <c r="X17" s="295" t="str">
        <f>IF(Calc!$K$24=0,"",IF($Q17=0,"",VLOOKUP(Calc!B12,Calc!$C$4:$N$23,7,0)))</f>
        <v/>
      </c>
      <c r="Y17" s="163" t="str">
        <f>IF(Calc!$K$24=0,"",IF($Q17=0,"",VLOOKUP(Calc!B12,Calc!$C$4:$N$23,8,0)))</f>
        <v/>
      </c>
      <c r="Z17" s="361" t="str">
        <f>IF(VLOOKUP(Calc!B12,Calc!$C$4:$O$23,13,0)=0,"",VLOOKUP(Calc!B12,Calc!$C$4:$O$23,13,0))</f>
        <v/>
      </c>
      <c r="AA17" s="348" t="str">
        <f>IF(IFERROR(VLOOKUP($P17,Plan!$D$7:$E$26,2,0),0)=0,IF(LEN(P17)&gt;Factors!$D$9,LEFT(P17,Factors!$D$9)&amp;".",P17),VLOOKUP($P17,Plan!$D$7:$E$26,2,0))</f>
        <v>Leipzig</v>
      </c>
      <c r="AB17" s="264"/>
      <c r="AC17" s="217" t="str">
        <f t="shared" si="0"/>
        <v/>
      </c>
      <c r="AD17" s="218" t="str">
        <f t="shared" si="1"/>
        <v>RB Leipzig</v>
      </c>
      <c r="AE17" s="164" t="str">
        <f>IFERROR(VLOOKUP($P17&amp;AE$8,Calc2!$J$4:$L$763,3,0),"")</f>
        <v/>
      </c>
      <c r="AF17" s="158" t="str">
        <f>IFERROR(VLOOKUP($P17&amp;AF$8,Calc2!$J$4:$L$763,3,0),"")</f>
        <v/>
      </c>
      <c r="AG17" s="158" t="str">
        <f>IFERROR(VLOOKUP($P17&amp;AG$8,Calc2!$J$4:$L$763,3,0),"")</f>
        <v/>
      </c>
      <c r="AH17" s="158" t="str">
        <f>IFERROR(VLOOKUP($P17&amp;AH$8,Calc2!$J$4:$L$763,3,0),"")</f>
        <v/>
      </c>
      <c r="AI17" s="158" t="str">
        <f>IFERROR(VLOOKUP($P17&amp;AI$8,Calc2!$J$4:$L$763,3,0),"")</f>
        <v/>
      </c>
      <c r="AJ17" s="158" t="str">
        <f>IFERROR(VLOOKUP($P17&amp;AJ$8,Calc2!$J$4:$L$763,3,0),"")</f>
        <v/>
      </c>
      <c r="AK17" s="158" t="str">
        <f>IFERROR(VLOOKUP($P17&amp;AK$8,Calc2!$J$4:$L$763,3,0),"")</f>
        <v/>
      </c>
      <c r="AL17" s="158" t="str">
        <f>IFERROR(VLOOKUP($P17&amp;AL$8,Calc2!$J$4:$L$763,3,0),"")</f>
        <v/>
      </c>
      <c r="AM17" s="165"/>
      <c r="AN17" s="158" t="str">
        <f>IFERROR(VLOOKUP($P17&amp;AN$8,Calc2!$J$4:$L$763,3,0),"")</f>
        <v/>
      </c>
      <c r="AO17" s="158" t="str">
        <f>IFERROR(VLOOKUP($P17&amp;AO$8,Calc2!$J$4:$L$763,3,0),"")</f>
        <v/>
      </c>
      <c r="AP17" s="158" t="str">
        <f>IFERROR(VLOOKUP($P17&amp;AP$8,Calc2!$J$4:$L$763,3,0),"")</f>
        <v/>
      </c>
      <c r="AQ17" s="158" t="str">
        <f>IFERROR(VLOOKUP($P17&amp;AQ$8,Calc2!$J$4:$L$763,3,0),"")</f>
        <v/>
      </c>
      <c r="AR17" s="158" t="str">
        <f>IFERROR(VLOOKUP($P17&amp;AR$8,Calc2!$J$4:$L$763,3,0),"")</f>
        <v/>
      </c>
      <c r="AS17" s="158" t="str">
        <f>IFERROR(VLOOKUP($P17&amp;AS$8,Calc2!$J$4:$L$763,3,0),"")</f>
        <v/>
      </c>
      <c r="AT17" s="158" t="str">
        <f>IFERROR(VLOOKUP($P17&amp;AT$8,Calc2!$J$4:$L$763,3,0),"")</f>
        <v/>
      </c>
      <c r="AU17" s="158" t="str">
        <f>IFERROR(VLOOKUP($P17&amp;AU$8,Calc2!$J$4:$L$763,3,0),"")</f>
        <v/>
      </c>
      <c r="AV17" s="158" t="str">
        <f>IFERROR(VLOOKUP($P17&amp;AV$8,Calc2!$J$4:$L$763,3,0),"")</f>
        <v/>
      </c>
      <c r="AW17" s="158" t="str">
        <f>IFERROR(VLOOKUP($P17&amp;AW$8,Calc2!$J$4:$L$763,3,0),"")</f>
        <v/>
      </c>
      <c r="AX17" s="166" t="str">
        <f>IFERROR(VLOOKUP($P17&amp;AX$8,Calc2!$J$4:$L$763,3,0),"")</f>
        <v/>
      </c>
      <c r="AY17" s="213"/>
    </row>
    <row r="18" spans="2:51" ht="15.95" customHeight="1" x14ac:dyDescent="0.2">
      <c r="B18" s="279" t="str">
        <f>IF(Calc!$F$26=0,"",IF(OR($C18&gt;Calc!$B$24,MOD($C18-1,Calc!$F$26)&gt;0),"",QUOTIENT($C18-1,Calc!$F$26)+1))</f>
        <v/>
      </c>
      <c r="C18" s="275">
        <v>10</v>
      </c>
      <c r="D18" s="154">
        <f>IF(Plan!$T16="","",Plan!$T16)</f>
        <v>45913</v>
      </c>
      <c r="E18" s="155">
        <f>IF(Plan!$U16="","",Plan!$U16)</f>
        <v>0.58333333333333337</v>
      </c>
      <c r="F18" s="175" t="str">
        <f>Plan!$Q16</f>
        <v>SGS Essen</v>
      </c>
      <c r="G18" s="176" t="s">
        <v>4</v>
      </c>
      <c r="H18" s="175" t="str">
        <f>Plan!$S16</f>
        <v>Hamburger SV</v>
      </c>
      <c r="I18" s="177"/>
      <c r="J18" s="178" t="str">
        <f>Language!$E$62</f>
        <v xml:space="preserve"> : </v>
      </c>
      <c r="K18" s="179"/>
      <c r="L18" s="356"/>
      <c r="M18" s="357"/>
      <c r="N18" s="322"/>
      <c r="O18" s="221" t="str">
        <f>IF(Calc!$K$24=0,"",IF(VLOOKUP(Calc!B13,Calc!$C$4:$E$23,3,0)=MAX(O$9:O17),VLOOKUP(Calc!B13,Calc!$C$4:$E$23,3,0),Calc!B13))</f>
        <v/>
      </c>
      <c r="P18" s="218" t="str">
        <f>IF(Calc!$K$24=0,Calc2!$C13,VLOOKUP(Calc!B13,Calc!$C$4:$N$23,4,0))</f>
        <v>SC Freiburg</v>
      </c>
      <c r="Q18" s="164" t="str">
        <f>IF(Calc!$K$24=0,"",VLOOKUP(Calc!B13,Calc!$C$4:$N$23,9,0))</f>
        <v/>
      </c>
      <c r="R18" s="158" t="str">
        <f>IF(Calc!$K$24=0,"",IF($Q18=0,"",VLOOKUP(Calc!B13,Calc!$C$4:$N$23,10,0)))</f>
        <v/>
      </c>
      <c r="S18" s="158" t="str">
        <f>IF(Calc!$K$24=0,"",IF($Q18=0,"",VLOOKUP(Calc!B13,Calc!$C$4:$N$23,11,0)))</f>
        <v/>
      </c>
      <c r="T18" s="159" t="str">
        <f>IF(Calc!$K$24=0,"",IF($Q18=0,"",VLOOKUP(Calc!B13,Calc!$C$4:$N$23,12,0)))</f>
        <v/>
      </c>
      <c r="U18" s="160" t="str">
        <f>IF(Calc!$K$24=0,"",IF($Q18=0,"",VLOOKUP(Calc!B13,Calc!$C$4:$N$23,5,0)))</f>
        <v/>
      </c>
      <c r="V18" s="161" t="str">
        <f>Language!$E$62</f>
        <v xml:space="preserve"> : </v>
      </c>
      <c r="W18" s="162" t="str">
        <f>IF(Calc!$K$24=0,"",IF($Q18=0,"",VLOOKUP(Calc!B13,Calc!$C$4:$N$23,6,0)))</f>
        <v/>
      </c>
      <c r="X18" s="295" t="str">
        <f>IF(Calc!$K$24=0,"",IF($Q18=0,"",VLOOKUP(Calc!B13,Calc!$C$4:$N$23,7,0)))</f>
        <v/>
      </c>
      <c r="Y18" s="163" t="str">
        <f>IF(Calc!$K$24=0,"",IF($Q18=0,"",VLOOKUP(Calc!B13,Calc!$C$4:$N$23,8,0)))</f>
        <v/>
      </c>
      <c r="Z18" s="361" t="str">
        <f>IF(VLOOKUP(Calc!B13,Calc!$C$4:$O$23,13,0)=0,"",VLOOKUP(Calc!B13,Calc!$C$4:$O$23,13,0))</f>
        <v/>
      </c>
      <c r="AA18" s="348" t="str">
        <f>IF(IFERROR(VLOOKUP($P18,Plan!$D$7:$E$26,2,0),0)=0,IF(LEN(P18)&gt;Factors!$D$9,LEFT(P18,Factors!$D$9)&amp;".",P18),VLOOKUP($P18,Plan!$D$7:$E$26,2,0))</f>
        <v>Freiburg</v>
      </c>
      <c r="AB18" s="264"/>
      <c r="AC18" s="217" t="str">
        <f t="shared" si="0"/>
        <v/>
      </c>
      <c r="AD18" s="218" t="str">
        <f t="shared" si="1"/>
        <v>SC Freiburg</v>
      </c>
      <c r="AE18" s="164" t="str">
        <f>IFERROR(VLOOKUP($P18&amp;AE$8,Calc2!$J$4:$L$763,3,0),"")</f>
        <v/>
      </c>
      <c r="AF18" s="158" t="str">
        <f>IFERROR(VLOOKUP($P18&amp;AF$8,Calc2!$J$4:$L$763,3,0),"")</f>
        <v/>
      </c>
      <c r="AG18" s="158" t="str">
        <f>IFERROR(VLOOKUP($P18&amp;AG$8,Calc2!$J$4:$L$763,3,0),"")</f>
        <v/>
      </c>
      <c r="AH18" s="158" t="str">
        <f>IFERROR(VLOOKUP($P18&amp;AH$8,Calc2!$J$4:$L$763,3,0),"")</f>
        <v/>
      </c>
      <c r="AI18" s="158" t="str">
        <f>IFERROR(VLOOKUP($P18&amp;AI$8,Calc2!$J$4:$L$763,3,0),"")</f>
        <v/>
      </c>
      <c r="AJ18" s="158" t="str">
        <f>IFERROR(VLOOKUP($P18&amp;AJ$8,Calc2!$J$4:$L$763,3,0),"")</f>
        <v/>
      </c>
      <c r="AK18" s="158" t="str">
        <f>IFERROR(VLOOKUP($P18&amp;AK$8,Calc2!$J$4:$L$763,3,0),"")</f>
        <v/>
      </c>
      <c r="AL18" s="158" t="str">
        <f>IFERROR(VLOOKUP($P18&amp;AL$8,Calc2!$J$4:$L$763,3,0),"")</f>
        <v/>
      </c>
      <c r="AM18" s="158" t="str">
        <f>IFERROR(VLOOKUP($P18&amp;AM$8,Calc2!$J$4:$L$763,3,0),"")</f>
        <v/>
      </c>
      <c r="AN18" s="165"/>
      <c r="AO18" s="158" t="str">
        <f>IFERROR(VLOOKUP($P18&amp;AO$8,Calc2!$J$4:$L$763,3,0),"")</f>
        <v/>
      </c>
      <c r="AP18" s="158" t="str">
        <f>IFERROR(VLOOKUP($P18&amp;AP$8,Calc2!$J$4:$L$763,3,0),"")</f>
        <v/>
      </c>
      <c r="AQ18" s="158" t="str">
        <f>IFERROR(VLOOKUP($P18&amp;AQ$8,Calc2!$J$4:$L$763,3,0),"")</f>
        <v/>
      </c>
      <c r="AR18" s="158" t="str">
        <f>IFERROR(VLOOKUP($P18&amp;AR$8,Calc2!$J$4:$L$763,3,0),"")</f>
        <v/>
      </c>
      <c r="AS18" s="158" t="str">
        <f>IFERROR(VLOOKUP($P18&amp;AS$8,Calc2!$J$4:$L$763,3,0),"")</f>
        <v/>
      </c>
      <c r="AT18" s="158" t="str">
        <f>IFERROR(VLOOKUP($P18&amp;AT$8,Calc2!$J$4:$L$763,3,0),"")</f>
        <v/>
      </c>
      <c r="AU18" s="158" t="str">
        <f>IFERROR(VLOOKUP($P18&amp;AU$8,Calc2!$J$4:$L$763,3,0),"")</f>
        <v/>
      </c>
      <c r="AV18" s="158" t="str">
        <f>IFERROR(VLOOKUP($P18&amp;AV$8,Calc2!$J$4:$L$763,3,0),"")</f>
        <v/>
      </c>
      <c r="AW18" s="158" t="str">
        <f>IFERROR(VLOOKUP($P18&amp;AW$8,Calc2!$J$4:$L$763,3,0),"")</f>
        <v/>
      </c>
      <c r="AX18" s="166" t="str">
        <f>IFERROR(VLOOKUP($P18&amp;AX$8,Calc2!$J$4:$L$763,3,0),"")</f>
        <v/>
      </c>
      <c r="AY18" s="213"/>
    </row>
    <row r="19" spans="2:51" ht="15.95" customHeight="1" x14ac:dyDescent="0.2">
      <c r="B19" s="279" t="str">
        <f>IF(Calc!$F$26=0,"",IF(OR($C19&gt;Calc!$B$24,MOD($C19-1,Calc!$F$26)&gt;0),"",QUOTIENT($C19-1,Calc!$F$26)+1))</f>
        <v/>
      </c>
      <c r="C19" s="275">
        <v>11</v>
      </c>
      <c r="D19" s="154">
        <f>IF(Plan!$T17="","",Plan!$T17)</f>
        <v>45914</v>
      </c>
      <c r="E19" s="155">
        <f>IF(Plan!$U17="","",Plan!$U17)</f>
        <v>0.58333333333333337</v>
      </c>
      <c r="F19" s="175" t="str">
        <f>Plan!$Q17</f>
        <v>RB Leipzig</v>
      </c>
      <c r="G19" s="176" t="s">
        <v>4</v>
      </c>
      <c r="H19" s="175" t="str">
        <f>Plan!$S17</f>
        <v>FC Bayern München</v>
      </c>
      <c r="I19" s="177"/>
      <c r="J19" s="178" t="str">
        <f>Language!$E$62</f>
        <v xml:space="preserve"> : </v>
      </c>
      <c r="K19" s="179"/>
      <c r="L19" s="356"/>
      <c r="M19" s="357"/>
      <c r="N19" s="322"/>
      <c r="O19" s="221" t="str">
        <f>IF(Calc!$K$24=0,"",IF(VLOOKUP(Calc!B14,Calc!$C$4:$E$23,3,0)=MAX(O$9:O18),VLOOKUP(Calc!B14,Calc!$C$4:$E$23,3,0),Calc!B14))</f>
        <v/>
      </c>
      <c r="P19" s="218" t="str">
        <f>IF(Calc!$K$24=0,Calc2!$C14,VLOOKUP(Calc!B14,Calc!$C$4:$N$23,4,0))</f>
        <v>SGS Essen</v>
      </c>
      <c r="Q19" s="164" t="str">
        <f>IF(Calc!$K$24=0,"",VLOOKUP(Calc!B14,Calc!$C$4:$N$23,9,0))</f>
        <v/>
      </c>
      <c r="R19" s="158" t="str">
        <f>IF(Calc!$K$24=0,"",IF($Q19=0,"",VLOOKUP(Calc!B14,Calc!$C$4:$N$23,10,0)))</f>
        <v/>
      </c>
      <c r="S19" s="158" t="str">
        <f>IF(Calc!$K$24=0,"",IF($Q19=0,"",VLOOKUP(Calc!B14,Calc!$C$4:$N$23,11,0)))</f>
        <v/>
      </c>
      <c r="T19" s="159" t="str">
        <f>IF(Calc!$K$24=0,"",IF($Q19=0,"",VLOOKUP(Calc!B14,Calc!$C$4:$N$23,12,0)))</f>
        <v/>
      </c>
      <c r="U19" s="160" t="str">
        <f>IF(Calc!$K$24=0,"",IF($Q19=0,"",VLOOKUP(Calc!B14,Calc!$C$4:$N$23,5,0)))</f>
        <v/>
      </c>
      <c r="V19" s="161" t="str">
        <f>Language!$E$62</f>
        <v xml:space="preserve"> : </v>
      </c>
      <c r="W19" s="162" t="str">
        <f>IF(Calc!$K$24=0,"",IF($Q19=0,"",VLOOKUP(Calc!B14,Calc!$C$4:$N$23,6,0)))</f>
        <v/>
      </c>
      <c r="X19" s="295" t="str">
        <f>IF(Calc!$K$24=0,"",IF($Q19=0,"",VLOOKUP(Calc!B14,Calc!$C$4:$N$23,7,0)))</f>
        <v/>
      </c>
      <c r="Y19" s="163" t="str">
        <f>IF(Calc!$K$24=0,"",IF($Q19=0,"",VLOOKUP(Calc!B14,Calc!$C$4:$N$23,8,0)))</f>
        <v/>
      </c>
      <c r="Z19" s="361" t="str">
        <f>IF(VLOOKUP(Calc!B14,Calc!$C$4:$O$23,13,0)=0,"",VLOOKUP(Calc!B14,Calc!$C$4:$O$23,13,0))</f>
        <v/>
      </c>
      <c r="AA19" s="348" t="str">
        <f>IF(IFERROR(VLOOKUP($P19,Plan!$D$7:$E$26,2,0),0)=0,IF(LEN(P19)&gt;Factors!$D$9,LEFT(P19,Factors!$D$9)&amp;".",P19),VLOOKUP($P19,Plan!$D$7:$E$26,2,0))</f>
        <v>SGS Essen</v>
      </c>
      <c r="AB19" s="264"/>
      <c r="AC19" s="217" t="str">
        <f t="shared" si="0"/>
        <v/>
      </c>
      <c r="AD19" s="218" t="str">
        <f t="shared" si="1"/>
        <v>SGS Essen</v>
      </c>
      <c r="AE19" s="164" t="str">
        <f>IFERROR(VLOOKUP($P19&amp;AE$8,Calc2!$J$4:$L$763,3,0),"")</f>
        <v/>
      </c>
      <c r="AF19" s="158" t="str">
        <f>IFERROR(VLOOKUP($P19&amp;AF$8,Calc2!$J$4:$L$763,3,0),"")</f>
        <v/>
      </c>
      <c r="AG19" s="158" t="str">
        <f>IFERROR(VLOOKUP($P19&amp;AG$8,Calc2!$J$4:$L$763,3,0),"")</f>
        <v/>
      </c>
      <c r="AH19" s="158" t="str">
        <f>IFERROR(VLOOKUP($P19&amp;AH$8,Calc2!$J$4:$L$763,3,0),"")</f>
        <v/>
      </c>
      <c r="AI19" s="158" t="str">
        <f>IFERROR(VLOOKUP($P19&amp;AI$8,Calc2!$J$4:$L$763,3,0),"")</f>
        <v/>
      </c>
      <c r="AJ19" s="158" t="str">
        <f>IFERROR(VLOOKUP($P19&amp;AJ$8,Calc2!$J$4:$L$763,3,0),"")</f>
        <v/>
      </c>
      <c r="AK19" s="158" t="str">
        <f>IFERROR(VLOOKUP($P19&amp;AK$8,Calc2!$J$4:$L$763,3,0),"")</f>
        <v/>
      </c>
      <c r="AL19" s="158" t="str">
        <f>IFERROR(VLOOKUP($P19&amp;AL$8,Calc2!$J$4:$L$763,3,0),"")</f>
        <v/>
      </c>
      <c r="AM19" s="158" t="str">
        <f>IFERROR(VLOOKUP($P19&amp;AM$8,Calc2!$J$4:$L$763,3,0),"")</f>
        <v/>
      </c>
      <c r="AN19" s="158" t="str">
        <f>IFERROR(VLOOKUP($P19&amp;AN$8,Calc2!$J$4:$L$763,3,0),"")</f>
        <v/>
      </c>
      <c r="AO19" s="165"/>
      <c r="AP19" s="158" t="str">
        <f>IFERROR(VLOOKUP($P19&amp;AP$8,Calc2!$J$4:$L$763,3,0),"")</f>
        <v/>
      </c>
      <c r="AQ19" s="158" t="str">
        <f>IFERROR(VLOOKUP($P19&amp;AQ$8,Calc2!$J$4:$L$763,3,0),"")</f>
        <v/>
      </c>
      <c r="AR19" s="158" t="str">
        <f>IFERROR(VLOOKUP($P19&amp;AR$8,Calc2!$J$4:$L$763,3,0),"")</f>
        <v/>
      </c>
      <c r="AS19" s="158" t="str">
        <f>IFERROR(VLOOKUP($P19&amp;AS$8,Calc2!$J$4:$L$763,3,0),"")</f>
        <v/>
      </c>
      <c r="AT19" s="158" t="str">
        <f>IFERROR(VLOOKUP($P19&amp;AT$8,Calc2!$J$4:$L$763,3,0),"")</f>
        <v/>
      </c>
      <c r="AU19" s="158" t="str">
        <f>IFERROR(VLOOKUP($P19&amp;AU$8,Calc2!$J$4:$L$763,3,0),"")</f>
        <v/>
      </c>
      <c r="AV19" s="158" t="str">
        <f>IFERROR(VLOOKUP($P19&amp;AV$8,Calc2!$J$4:$L$763,3,0),"")</f>
        <v/>
      </c>
      <c r="AW19" s="158" t="str">
        <f>IFERROR(VLOOKUP($P19&amp;AW$8,Calc2!$J$4:$L$763,3,0),"")</f>
        <v/>
      </c>
      <c r="AX19" s="166" t="str">
        <f>IFERROR(VLOOKUP($P19&amp;AX$8,Calc2!$J$4:$L$763,3,0),"")</f>
        <v/>
      </c>
      <c r="AY19" s="213"/>
    </row>
    <row r="20" spans="2:51" ht="15.95" customHeight="1" x14ac:dyDescent="0.2">
      <c r="B20" s="279" t="str">
        <f>IF(Calc!$F$26=0,"",IF(OR($C20&gt;Calc!$B$24,MOD($C20-1,Calc!$F$26)&gt;0),"",QUOTIENT($C20-1,Calc!$F$26)+1))</f>
        <v/>
      </c>
      <c r="C20" s="275">
        <v>12</v>
      </c>
      <c r="D20" s="154">
        <f>IF(Plan!$T18="","",Plan!$T18)</f>
        <v>45914</v>
      </c>
      <c r="E20" s="155">
        <f>IF(Plan!$U18="","",Plan!$U18)</f>
        <v>0.66666666666666663</v>
      </c>
      <c r="F20" s="175" t="str">
        <f>Plan!$Q18</f>
        <v>VfL Wolfsburg</v>
      </c>
      <c r="G20" s="176" t="s">
        <v>4</v>
      </c>
      <c r="H20" s="175" t="str">
        <f>Plan!$S18</f>
        <v>FC Carl Zeiss Jena</v>
      </c>
      <c r="I20" s="177"/>
      <c r="J20" s="178" t="str">
        <f>Language!$E$62</f>
        <v xml:space="preserve"> : </v>
      </c>
      <c r="K20" s="179"/>
      <c r="L20" s="356"/>
      <c r="M20" s="357"/>
      <c r="N20" s="322"/>
      <c r="O20" s="221" t="str">
        <f>IF(Calc!$K$24=0,"",IF(VLOOKUP(Calc!B15,Calc!$C$4:$E$23,3,0)=MAX(O$9:O19),VLOOKUP(Calc!B15,Calc!$C$4:$E$23,3,0),Calc!B15))</f>
        <v/>
      </c>
      <c r="P20" s="218" t="str">
        <f>IF(Calc!$K$24=0,Calc2!$C15,VLOOKUP(Calc!B15,Calc!$C$4:$N$23,4,0))</f>
        <v>TSG 1899 Hoffenheim</v>
      </c>
      <c r="Q20" s="164" t="str">
        <f>IF(Calc!$K$24=0,"",VLOOKUP(Calc!B15,Calc!$C$4:$N$23,9,0))</f>
        <v/>
      </c>
      <c r="R20" s="158" t="str">
        <f>IF(Calc!$K$24=0,"",IF($Q20=0,"",VLOOKUP(Calc!B15,Calc!$C$4:$N$23,10,0)))</f>
        <v/>
      </c>
      <c r="S20" s="158" t="str">
        <f>IF(Calc!$K$24=0,"",IF($Q20=0,"",VLOOKUP(Calc!B15,Calc!$C$4:$N$23,11,0)))</f>
        <v/>
      </c>
      <c r="T20" s="159" t="str">
        <f>IF(Calc!$K$24=0,"",IF($Q20=0,"",VLOOKUP(Calc!B15,Calc!$C$4:$N$23,12,0)))</f>
        <v/>
      </c>
      <c r="U20" s="160" t="str">
        <f>IF(Calc!$K$24=0,"",IF($Q20=0,"",VLOOKUP(Calc!B15,Calc!$C$4:$N$23,5,0)))</f>
        <v/>
      </c>
      <c r="V20" s="161" t="str">
        <f>Language!$E$62</f>
        <v xml:space="preserve"> : </v>
      </c>
      <c r="W20" s="162" t="str">
        <f>IF(Calc!$K$24=0,"",IF($Q20=0,"",VLOOKUP(Calc!B15,Calc!$C$4:$N$23,6,0)))</f>
        <v/>
      </c>
      <c r="X20" s="295" t="str">
        <f>IF(Calc!$K$24=0,"",IF($Q20=0,"",VLOOKUP(Calc!B15,Calc!$C$4:$N$23,7,0)))</f>
        <v/>
      </c>
      <c r="Y20" s="163" t="str">
        <f>IF(Calc!$K$24=0,"",IF($Q20=0,"",VLOOKUP(Calc!B15,Calc!$C$4:$N$23,8,0)))</f>
        <v/>
      </c>
      <c r="Z20" s="361" t="str">
        <f>IF(VLOOKUP(Calc!B15,Calc!$C$4:$O$23,13,0)=0,"",VLOOKUP(Calc!B15,Calc!$C$4:$O$23,13,0))</f>
        <v/>
      </c>
      <c r="AA20" s="348" t="str">
        <f>IF(IFERROR(VLOOKUP($P20,Plan!$D$7:$E$26,2,0),0)=0,IF(LEN(P20)&gt;Factors!$D$9,LEFT(P20,Factors!$D$9)&amp;".",P20),VLOOKUP($P20,Plan!$D$7:$E$26,2,0))</f>
        <v>Hoffenhei</v>
      </c>
      <c r="AB20" s="264"/>
      <c r="AC20" s="217" t="str">
        <f t="shared" si="0"/>
        <v/>
      </c>
      <c r="AD20" s="218" t="str">
        <f t="shared" si="1"/>
        <v>TSG 1899 Hoffenheim</v>
      </c>
      <c r="AE20" s="164" t="str">
        <f>IFERROR(VLOOKUP($P20&amp;AE$8,Calc2!$J$4:$L$763,3,0),"")</f>
        <v/>
      </c>
      <c r="AF20" s="158" t="str">
        <f>IFERROR(VLOOKUP($P20&amp;AF$8,Calc2!$J$4:$L$763,3,0),"")</f>
        <v/>
      </c>
      <c r="AG20" s="158" t="str">
        <f>IFERROR(VLOOKUP($P20&amp;AG$8,Calc2!$J$4:$L$763,3,0),"")</f>
        <v/>
      </c>
      <c r="AH20" s="158" t="str">
        <f>IFERROR(VLOOKUP($P20&amp;AH$8,Calc2!$J$4:$L$763,3,0),"")</f>
        <v/>
      </c>
      <c r="AI20" s="158" t="str">
        <f>IFERROR(VLOOKUP($P20&amp;AI$8,Calc2!$J$4:$L$763,3,0),"")</f>
        <v/>
      </c>
      <c r="AJ20" s="158" t="str">
        <f>IFERROR(VLOOKUP($P20&amp;AJ$8,Calc2!$J$4:$L$763,3,0),"")</f>
        <v/>
      </c>
      <c r="AK20" s="158" t="str">
        <f>IFERROR(VLOOKUP($P20&amp;AK$8,Calc2!$J$4:$L$763,3,0),"")</f>
        <v/>
      </c>
      <c r="AL20" s="158" t="str">
        <f>IFERROR(VLOOKUP($P20&amp;AL$8,Calc2!$J$4:$L$763,3,0),"")</f>
        <v/>
      </c>
      <c r="AM20" s="158" t="str">
        <f>IFERROR(VLOOKUP($P20&amp;AM$8,Calc2!$J$4:$L$763,3,0),"")</f>
        <v/>
      </c>
      <c r="AN20" s="158" t="str">
        <f>IFERROR(VLOOKUP($P20&amp;AN$8,Calc2!$J$4:$L$763,3,0),"")</f>
        <v/>
      </c>
      <c r="AO20" s="158" t="str">
        <f>IFERROR(VLOOKUP($P20&amp;AO$8,Calc2!$J$4:$L$763,3,0),"")</f>
        <v/>
      </c>
      <c r="AP20" s="165"/>
      <c r="AQ20" s="158" t="str">
        <f>IFERROR(VLOOKUP($P20&amp;AQ$8,Calc2!$J$4:$L$763,3,0),"")</f>
        <v/>
      </c>
      <c r="AR20" s="158" t="str">
        <f>IFERROR(VLOOKUP($P20&amp;AR$8,Calc2!$J$4:$L$763,3,0),"")</f>
        <v/>
      </c>
      <c r="AS20" s="158" t="str">
        <f>IFERROR(VLOOKUP($P20&amp;AS$8,Calc2!$J$4:$L$763,3,0),"")</f>
        <v/>
      </c>
      <c r="AT20" s="158" t="str">
        <f>IFERROR(VLOOKUP($P20&amp;AT$8,Calc2!$J$4:$L$763,3,0),"")</f>
        <v/>
      </c>
      <c r="AU20" s="158" t="str">
        <f>IFERROR(VLOOKUP($P20&amp;AU$8,Calc2!$J$4:$L$763,3,0),"")</f>
        <v/>
      </c>
      <c r="AV20" s="158" t="str">
        <f>IFERROR(VLOOKUP($P20&amp;AV$8,Calc2!$J$4:$L$763,3,0),"")</f>
        <v/>
      </c>
      <c r="AW20" s="158" t="str">
        <f>IFERROR(VLOOKUP($P20&amp;AW$8,Calc2!$J$4:$L$763,3,0),"")</f>
        <v/>
      </c>
      <c r="AX20" s="166" t="str">
        <f>IFERROR(VLOOKUP($P20&amp;AX$8,Calc2!$J$4:$L$763,3,0),"")</f>
        <v/>
      </c>
      <c r="AY20" s="213"/>
    </row>
    <row r="21" spans="2:51" ht="15.95" customHeight="1" x14ac:dyDescent="0.2">
      <c r="B21" s="279" t="str">
        <f>IF(Calc!$F$26=0,"",IF(OR($C21&gt;Calc!$B$24,MOD($C21-1,Calc!$F$26)&gt;0),"",QUOTIENT($C21-1,Calc!$F$26)+1))</f>
        <v/>
      </c>
      <c r="C21" s="275">
        <v>13</v>
      </c>
      <c r="D21" s="154">
        <f>IF(Plan!$T19="","",Plan!$T19)</f>
        <v>45914</v>
      </c>
      <c r="E21" s="155">
        <f>IF(Plan!$U19="","",Plan!$U19)</f>
        <v>0.77083333333333337</v>
      </c>
      <c r="F21" s="175" t="str">
        <f>Plan!$Q19</f>
        <v>TSG 1899 Hoffenheim</v>
      </c>
      <c r="G21" s="176" t="s">
        <v>4</v>
      </c>
      <c r="H21" s="175" t="str">
        <f>Plan!$S19</f>
        <v>Eintracht Frankfurt</v>
      </c>
      <c r="I21" s="177"/>
      <c r="J21" s="178" t="str">
        <f>Language!$E$62</f>
        <v xml:space="preserve"> : </v>
      </c>
      <c r="K21" s="179"/>
      <c r="L21" s="356"/>
      <c r="M21" s="357"/>
      <c r="N21" s="322" t="s">
        <v>561</v>
      </c>
      <c r="O21" s="302" t="str">
        <f>IF(Calc!$K$24=0,"",IF(VLOOKUP(Calc!B16,Calc!$C$4:$E$23,3,0)=MAX(O$9:O20),VLOOKUP(Calc!B16,Calc!$C$4:$E$23,3,0),Calc!B16))</f>
        <v/>
      </c>
      <c r="P21" s="303" t="str">
        <f>IF(Calc!$K$24=0,Calc2!$C16,VLOOKUP(Calc!B16,Calc!$C$4:$N$23,4,0))</f>
        <v>VfL Wolfsburg</v>
      </c>
      <c r="Q21" s="304" t="str">
        <f>IF(Calc!$K$24=0,"",VLOOKUP(Calc!B16,Calc!$C$4:$N$23,9,0))</f>
        <v/>
      </c>
      <c r="R21" s="305" t="str">
        <f>IF(Calc!$K$24=0,"",IF($Q21=0,"",VLOOKUP(Calc!B16,Calc!$C$4:$N$23,10,0)))</f>
        <v/>
      </c>
      <c r="S21" s="305" t="str">
        <f>IF(Calc!$K$24=0,"",IF($Q21=0,"",VLOOKUP(Calc!B16,Calc!$C$4:$N$23,11,0)))</f>
        <v/>
      </c>
      <c r="T21" s="306" t="str">
        <f>IF(Calc!$K$24=0,"",IF($Q21=0,"",VLOOKUP(Calc!B16,Calc!$C$4:$N$23,12,0)))</f>
        <v/>
      </c>
      <c r="U21" s="307" t="str">
        <f>IF(Calc!$K$24=0,"",IF($Q21=0,"",VLOOKUP(Calc!B16,Calc!$C$4:$N$23,5,0)))</f>
        <v/>
      </c>
      <c r="V21" s="308" t="str">
        <f>Language!$E$62</f>
        <v xml:space="preserve"> : </v>
      </c>
      <c r="W21" s="309" t="str">
        <f>IF(Calc!$K$24=0,"",IF($Q21=0,"",VLOOKUP(Calc!B16,Calc!$C$4:$N$23,6,0)))</f>
        <v/>
      </c>
      <c r="X21" s="310" t="str">
        <f>IF(Calc!$K$24=0,"",IF($Q21=0,"",VLOOKUP(Calc!B16,Calc!$C$4:$N$23,7,0)))</f>
        <v/>
      </c>
      <c r="Y21" s="311" t="str">
        <f>IF(Calc!$K$24=0,"",IF($Q21=0,"",VLOOKUP(Calc!B16,Calc!$C$4:$N$23,8,0)))</f>
        <v/>
      </c>
      <c r="Z21" s="361" t="str">
        <f>IF(VLOOKUP(Calc!B16,Calc!$C$4:$O$23,13,0)=0,"",VLOOKUP(Calc!B16,Calc!$C$4:$O$23,13,0))</f>
        <v/>
      </c>
      <c r="AA21" s="348" t="str">
        <f>IF(IFERROR(VLOOKUP($P21,Plan!$D$7:$E$26,2,0),0)=0,IF(LEN(P21)&gt;Factors!$D$9,LEFT(P21,Factors!$D$9)&amp;".",P21),VLOOKUP($P21,Plan!$D$7:$E$26,2,0))</f>
        <v>Wolfsburg</v>
      </c>
      <c r="AB21" s="264"/>
      <c r="AC21" s="217" t="str">
        <f t="shared" si="0"/>
        <v/>
      </c>
      <c r="AD21" s="218" t="str">
        <f t="shared" si="1"/>
        <v>VfL Wolfsburg</v>
      </c>
      <c r="AE21" s="164" t="str">
        <f>IFERROR(VLOOKUP($P21&amp;AE$8,Calc2!$J$4:$L$763,3,0),"")</f>
        <v/>
      </c>
      <c r="AF21" s="158" t="str">
        <f>IFERROR(VLOOKUP($P21&amp;AF$8,Calc2!$J$4:$L$763,3,0),"")</f>
        <v/>
      </c>
      <c r="AG21" s="158" t="str">
        <f>IFERROR(VLOOKUP($P21&amp;AG$8,Calc2!$J$4:$L$763,3,0),"")</f>
        <v/>
      </c>
      <c r="AH21" s="158" t="str">
        <f>IFERROR(VLOOKUP($P21&amp;AH$8,Calc2!$J$4:$L$763,3,0),"")</f>
        <v/>
      </c>
      <c r="AI21" s="158" t="str">
        <f>IFERROR(VLOOKUP($P21&amp;AI$8,Calc2!$J$4:$L$763,3,0),"")</f>
        <v/>
      </c>
      <c r="AJ21" s="158" t="str">
        <f>IFERROR(VLOOKUP($P21&amp;AJ$8,Calc2!$J$4:$L$763,3,0),"")</f>
        <v/>
      </c>
      <c r="AK21" s="158" t="str">
        <f>IFERROR(VLOOKUP($P21&amp;AK$8,Calc2!$J$4:$L$763,3,0),"")</f>
        <v/>
      </c>
      <c r="AL21" s="158" t="str">
        <f>IFERROR(VLOOKUP($P21&amp;AL$8,Calc2!$J$4:$L$763,3,0),"")</f>
        <v/>
      </c>
      <c r="AM21" s="158" t="str">
        <f>IFERROR(VLOOKUP($P21&amp;AM$8,Calc2!$J$4:$L$763,3,0),"")</f>
        <v/>
      </c>
      <c r="AN21" s="158" t="str">
        <f>IFERROR(VLOOKUP($P21&amp;AN$8,Calc2!$J$4:$L$763,3,0),"")</f>
        <v/>
      </c>
      <c r="AO21" s="158" t="str">
        <f>IFERROR(VLOOKUP($P21&amp;AO$8,Calc2!$J$4:$L$763,3,0),"")</f>
        <v/>
      </c>
      <c r="AP21" s="158" t="str">
        <f>IFERROR(VLOOKUP($P21&amp;AP$8,Calc2!$J$4:$L$763,3,0),"")</f>
        <v/>
      </c>
      <c r="AQ21" s="165"/>
      <c r="AR21" s="158" t="str">
        <f>IFERROR(VLOOKUP($P21&amp;AR$8,Calc2!$J$4:$L$763,3,0),"")</f>
        <v/>
      </c>
      <c r="AS21" s="158" t="str">
        <f>IFERROR(VLOOKUP($P21&amp;AS$8,Calc2!$J$4:$L$763,3,0),"")</f>
        <v/>
      </c>
      <c r="AT21" s="158" t="str">
        <f>IFERROR(VLOOKUP($P21&amp;AT$8,Calc2!$J$4:$L$763,3,0),"")</f>
        <v/>
      </c>
      <c r="AU21" s="158" t="str">
        <f>IFERROR(VLOOKUP($P21&amp;AU$8,Calc2!$J$4:$L$763,3,0),"")</f>
        <v/>
      </c>
      <c r="AV21" s="158" t="str">
        <f>IFERROR(VLOOKUP($P21&amp;AV$8,Calc2!$J$4:$L$763,3,0),"")</f>
        <v/>
      </c>
      <c r="AW21" s="158" t="str">
        <f>IFERROR(VLOOKUP($P21&amp;AW$8,Calc2!$J$4:$L$763,3,0),"")</f>
        <v/>
      </c>
      <c r="AX21" s="166" t="str">
        <f>IFERROR(VLOOKUP($P21&amp;AX$8,Calc2!$J$4:$L$763,3,0),"")</f>
        <v/>
      </c>
      <c r="AY21" s="213"/>
    </row>
    <row r="22" spans="2:51" ht="15.95" customHeight="1" x14ac:dyDescent="0.2">
      <c r="B22" s="279" t="str">
        <f>IF(Calc!$F$26=0,"",IF(OR($C22&gt;Calc!$B$24,MOD($C22-1,Calc!$F$26)&gt;0),"",QUOTIENT($C22-1,Calc!$F$26)+1))</f>
        <v/>
      </c>
      <c r="C22" s="275">
        <v>14</v>
      </c>
      <c r="D22" s="154">
        <f>IF(Plan!$T20="","",Plan!$T20)</f>
        <v>45915</v>
      </c>
      <c r="E22" s="155">
        <f>IF(Plan!$U20="","",Plan!$U20)</f>
        <v>0.75</v>
      </c>
      <c r="F22" s="175" t="str">
        <f>Plan!$Q20</f>
        <v>Bayer 04 Leverkusen</v>
      </c>
      <c r="G22" s="176" t="s">
        <v>4</v>
      </c>
      <c r="H22" s="175" t="str">
        <f>Plan!$S20</f>
        <v>1. FC Union Berlin</v>
      </c>
      <c r="I22" s="177"/>
      <c r="J22" s="178" t="str">
        <f>Language!$E$62</f>
        <v xml:space="preserve"> : </v>
      </c>
      <c r="K22" s="179"/>
      <c r="L22" s="356"/>
      <c r="M22" s="357"/>
      <c r="N22" s="322" t="s">
        <v>561</v>
      </c>
      <c r="O22" s="302" t="str">
        <f>IF(Calc!$K$24=0,"",IF(VLOOKUP(Calc!B17,Calc!$C$4:$E$23,3,0)=MAX(O$9:O21),VLOOKUP(Calc!B17,Calc!$C$4:$E$23,3,0),Calc!B17))</f>
        <v/>
      </c>
      <c r="P22" s="303" t="str">
        <f>IF(Calc!$K$24=0,Calc2!$C17,VLOOKUP(Calc!B17,Calc!$C$4:$N$23,4,0))</f>
        <v>Werder Bremen</v>
      </c>
      <c r="Q22" s="304" t="str">
        <f>IF(Calc!$K$24=0,"",VLOOKUP(Calc!B17,Calc!$C$4:$N$23,9,0))</f>
        <v/>
      </c>
      <c r="R22" s="305" t="str">
        <f>IF(Calc!$K$24=0,"",IF($Q22=0,"",VLOOKUP(Calc!B17,Calc!$C$4:$N$23,10,0)))</f>
        <v/>
      </c>
      <c r="S22" s="305" t="str">
        <f>IF(Calc!$K$24=0,"",IF($Q22=0,"",VLOOKUP(Calc!B17,Calc!$C$4:$N$23,11,0)))</f>
        <v/>
      </c>
      <c r="T22" s="306" t="str">
        <f>IF(Calc!$K$24=0,"",IF($Q22=0,"",VLOOKUP(Calc!B17,Calc!$C$4:$N$23,12,0)))</f>
        <v/>
      </c>
      <c r="U22" s="307" t="str">
        <f>IF(Calc!$K$24=0,"",IF($Q22=0,"",VLOOKUP(Calc!B17,Calc!$C$4:$N$23,5,0)))</f>
        <v/>
      </c>
      <c r="V22" s="308" t="str">
        <f>Language!$E$62</f>
        <v xml:space="preserve"> : </v>
      </c>
      <c r="W22" s="309" t="str">
        <f>IF(Calc!$K$24=0,"",IF($Q22=0,"",VLOOKUP(Calc!B17,Calc!$C$4:$N$23,6,0)))</f>
        <v/>
      </c>
      <c r="X22" s="310" t="str">
        <f>IF(Calc!$K$24=0,"",IF($Q22=0,"",VLOOKUP(Calc!B17,Calc!$C$4:$N$23,7,0)))</f>
        <v/>
      </c>
      <c r="Y22" s="311" t="str">
        <f>IF(Calc!$K$24=0,"",IF($Q22=0,"",VLOOKUP(Calc!B17,Calc!$C$4:$N$23,8,0)))</f>
        <v/>
      </c>
      <c r="Z22" s="361" t="str">
        <f>IF(VLOOKUP(Calc!B17,Calc!$C$4:$O$23,13,0)=0,"",VLOOKUP(Calc!B17,Calc!$C$4:$O$23,13,0))</f>
        <v/>
      </c>
      <c r="AA22" s="348" t="str">
        <f>IF(IFERROR(VLOOKUP($P22,Plan!$D$7:$E$26,2,0),0)=0,IF(LEN(P22)&gt;Factors!$D$9,LEFT(P22,Factors!$D$9)&amp;".",P22),VLOOKUP($P22,Plan!$D$7:$E$26,2,0))</f>
        <v>Bremen</v>
      </c>
      <c r="AB22" s="264"/>
      <c r="AC22" s="217" t="str">
        <f t="shared" si="0"/>
        <v/>
      </c>
      <c r="AD22" s="218" t="str">
        <f t="shared" si="1"/>
        <v>Werder Bremen</v>
      </c>
      <c r="AE22" s="164" t="str">
        <f>IFERROR(VLOOKUP($P22&amp;AE$8,Calc2!$J$4:$L$763,3,0),"")</f>
        <v/>
      </c>
      <c r="AF22" s="158" t="str">
        <f>IFERROR(VLOOKUP($P22&amp;AF$8,Calc2!$J$4:$L$763,3,0),"")</f>
        <v/>
      </c>
      <c r="AG22" s="158" t="str">
        <f>IFERROR(VLOOKUP($P22&amp;AG$8,Calc2!$J$4:$L$763,3,0),"")</f>
        <v/>
      </c>
      <c r="AH22" s="158" t="str">
        <f>IFERROR(VLOOKUP($P22&amp;AH$8,Calc2!$J$4:$L$763,3,0),"")</f>
        <v/>
      </c>
      <c r="AI22" s="158" t="str">
        <f>IFERROR(VLOOKUP($P22&amp;AI$8,Calc2!$J$4:$L$763,3,0),"")</f>
        <v/>
      </c>
      <c r="AJ22" s="158" t="str">
        <f>IFERROR(VLOOKUP($P22&amp;AJ$8,Calc2!$J$4:$L$763,3,0),"")</f>
        <v/>
      </c>
      <c r="AK22" s="158" t="str">
        <f>IFERROR(VLOOKUP($P22&amp;AK$8,Calc2!$J$4:$L$763,3,0),"")</f>
        <v/>
      </c>
      <c r="AL22" s="158" t="str">
        <f>IFERROR(VLOOKUP($P22&amp;AL$8,Calc2!$J$4:$L$763,3,0),"")</f>
        <v/>
      </c>
      <c r="AM22" s="158" t="str">
        <f>IFERROR(VLOOKUP($P22&amp;AM$8,Calc2!$J$4:$L$763,3,0),"")</f>
        <v/>
      </c>
      <c r="AN22" s="158" t="str">
        <f>IFERROR(VLOOKUP($P22&amp;AN$8,Calc2!$J$4:$L$763,3,0),"")</f>
        <v/>
      </c>
      <c r="AO22" s="158" t="str">
        <f>IFERROR(VLOOKUP($P22&amp;AO$8,Calc2!$J$4:$L$763,3,0),"")</f>
        <v/>
      </c>
      <c r="AP22" s="158" t="str">
        <f>IFERROR(VLOOKUP($P22&amp;AP$8,Calc2!$J$4:$L$763,3,0),"")</f>
        <v/>
      </c>
      <c r="AQ22" s="158" t="str">
        <f>IFERROR(VLOOKUP($P22&amp;AQ$8,Calc2!$J$4:$L$763,3,0),"")</f>
        <v/>
      </c>
      <c r="AR22" s="165"/>
      <c r="AS22" s="158" t="str">
        <f>IFERROR(VLOOKUP($P22&amp;AS$8,Calc2!$J$4:$L$763,3,0),"")</f>
        <v/>
      </c>
      <c r="AT22" s="158" t="str">
        <f>IFERROR(VLOOKUP($P22&amp;AT$8,Calc2!$J$4:$L$763,3,0),"")</f>
        <v/>
      </c>
      <c r="AU22" s="158" t="str">
        <f>IFERROR(VLOOKUP($P22&amp;AU$8,Calc2!$J$4:$L$763,3,0),"")</f>
        <v/>
      </c>
      <c r="AV22" s="158" t="str">
        <f>IFERROR(VLOOKUP($P22&amp;AV$8,Calc2!$J$4:$L$763,3,0),"")</f>
        <v/>
      </c>
      <c r="AW22" s="158" t="str">
        <f>IFERROR(VLOOKUP($P22&amp;AW$8,Calc2!$J$4:$L$763,3,0),"")</f>
        <v/>
      </c>
      <c r="AX22" s="166" t="str">
        <f>IFERROR(VLOOKUP($P22&amp;AX$8,Calc2!$J$4:$L$763,3,0),"")</f>
        <v/>
      </c>
      <c r="AY22" s="213"/>
    </row>
    <row r="23" spans="2:51" ht="15.95" customHeight="1" x14ac:dyDescent="0.2">
      <c r="B23" s="279">
        <f>IF(Calc!$F$26=0,"",IF(OR($C23&gt;Calc!$B$24,MOD($C23-1,Calc!$F$26)&gt;0),"",QUOTIENT($C23-1,Calc!$F$26)+1))</f>
        <v>3</v>
      </c>
      <c r="C23" s="275">
        <v>15</v>
      </c>
      <c r="D23" s="154">
        <f>IF(Plan!$T21="","",Plan!$T21)</f>
        <v>45919</v>
      </c>
      <c r="E23" s="155">
        <f>IF(Plan!$U21="","",Plan!$U21)</f>
        <v>0.77083333333333337</v>
      </c>
      <c r="F23" s="175" t="str">
        <f>Plan!$Q21</f>
        <v>Hamburger SV</v>
      </c>
      <c r="G23" s="176" t="s">
        <v>4</v>
      </c>
      <c r="H23" s="175" t="str">
        <f>Plan!$S21</f>
        <v>SC Freiburg</v>
      </c>
      <c r="I23" s="177"/>
      <c r="J23" s="178" t="str">
        <f>Language!$E$62</f>
        <v xml:space="preserve"> : </v>
      </c>
      <c r="K23" s="179"/>
      <c r="L23" s="356"/>
      <c r="M23" s="357"/>
      <c r="N23" s="322"/>
      <c r="O23" s="221" t="str">
        <f>IF(Calc!$K$24=0,"",IF(VLOOKUP(Calc!B18,Calc!$C$4:$E$23,3,0)=MAX(O$9:O22),VLOOKUP(Calc!B18,Calc!$C$4:$E$23,3,0),Calc!B18))</f>
        <v/>
      </c>
      <c r="P23" s="218" t="str">
        <f>IF(Calc!$K$24=0,Calc2!$C18,VLOOKUP(Calc!B18,Calc!$C$4:$N$23,4,0))</f>
        <v/>
      </c>
      <c r="Q23" s="164" t="str">
        <f>IF(Calc!$K$24=0,"",VLOOKUP(Calc!B18,Calc!$C$4:$N$23,9,0))</f>
        <v/>
      </c>
      <c r="R23" s="158" t="str">
        <f>IF(Calc!$K$24=0,"",IF($Q23=0,"",VLOOKUP(Calc!B18,Calc!$C$4:$N$23,10,0)))</f>
        <v/>
      </c>
      <c r="S23" s="158" t="str">
        <f>IF(Calc!$K$24=0,"",IF($Q23=0,"",VLOOKUP(Calc!B18,Calc!$C$4:$N$23,11,0)))</f>
        <v/>
      </c>
      <c r="T23" s="159" t="str">
        <f>IF(Calc!$K$24=0,"",IF($Q23=0,"",VLOOKUP(Calc!B18,Calc!$C$4:$N$23,12,0)))</f>
        <v/>
      </c>
      <c r="U23" s="160" t="str">
        <f>IF(Calc!$K$24=0,"",IF($Q23=0,"",VLOOKUP(Calc!B18,Calc!$C$4:$N$23,5,0)))</f>
        <v/>
      </c>
      <c r="V23" s="161" t="str">
        <f>Language!$E$62</f>
        <v xml:space="preserve"> : </v>
      </c>
      <c r="W23" s="162" t="str">
        <f>IF(Calc!$K$24=0,"",IF($Q23=0,"",VLOOKUP(Calc!B18,Calc!$C$4:$N$23,6,0)))</f>
        <v/>
      </c>
      <c r="X23" s="295" t="str">
        <f>IF(Calc!$K$24=0,"",IF($Q23=0,"",VLOOKUP(Calc!B18,Calc!$C$4:$N$23,7,0)))</f>
        <v/>
      </c>
      <c r="Y23" s="163" t="str">
        <f>IF(Calc!$K$24=0,"",IF($Q23=0,"",VLOOKUP(Calc!B18,Calc!$C$4:$N$23,8,0)))</f>
        <v/>
      </c>
      <c r="Z23" s="361" t="str">
        <f>IF(VLOOKUP(Calc!B18,Calc!$C$4:$O$23,13,0)=0,"",VLOOKUP(Calc!B18,Calc!$C$4:$O$23,13,0))</f>
        <v/>
      </c>
      <c r="AA23" s="348" t="str">
        <f>IF(IFERROR(VLOOKUP($P23,Plan!$D$7:$E$26,2,0),0)=0,IF(LEN(P23)&gt;Factors!$D$9,LEFT(P23,Factors!$D$9)&amp;".",P23),VLOOKUP($P23,Plan!$D$7:$E$26,2,0))</f>
        <v/>
      </c>
      <c r="AB23" s="264"/>
      <c r="AC23" s="217" t="str">
        <f t="shared" si="0"/>
        <v/>
      </c>
      <c r="AD23" s="218" t="str">
        <f t="shared" si="1"/>
        <v/>
      </c>
      <c r="AE23" s="164" t="str">
        <f>IFERROR(VLOOKUP($P23&amp;AE$8,Calc2!$J$4:$L$763,3,0),"")</f>
        <v/>
      </c>
      <c r="AF23" s="158" t="str">
        <f>IFERROR(VLOOKUP($P23&amp;AF$8,Calc2!$J$4:$L$763,3,0),"")</f>
        <v/>
      </c>
      <c r="AG23" s="158" t="str">
        <f>IFERROR(VLOOKUP($P23&amp;AG$8,Calc2!$J$4:$L$763,3,0),"")</f>
        <v/>
      </c>
      <c r="AH23" s="158" t="str">
        <f>IFERROR(VLOOKUP($P23&amp;AH$8,Calc2!$J$4:$L$763,3,0),"")</f>
        <v/>
      </c>
      <c r="AI23" s="158" t="str">
        <f>IFERROR(VLOOKUP($P23&amp;AI$8,Calc2!$J$4:$L$763,3,0),"")</f>
        <v/>
      </c>
      <c r="AJ23" s="158" t="str">
        <f>IFERROR(VLOOKUP($P23&amp;AJ$8,Calc2!$J$4:$L$763,3,0),"")</f>
        <v/>
      </c>
      <c r="AK23" s="158" t="str">
        <f>IFERROR(VLOOKUP($P23&amp;AK$8,Calc2!$J$4:$L$763,3,0),"")</f>
        <v/>
      </c>
      <c r="AL23" s="158" t="str">
        <f>IFERROR(VLOOKUP($P23&amp;AL$8,Calc2!$J$4:$L$763,3,0),"")</f>
        <v/>
      </c>
      <c r="AM23" s="158" t="str">
        <f>IFERROR(VLOOKUP($P23&amp;AM$8,Calc2!$J$4:$L$763,3,0),"")</f>
        <v/>
      </c>
      <c r="AN23" s="158" t="str">
        <f>IFERROR(VLOOKUP($P23&amp;AN$8,Calc2!$J$4:$L$763,3,0),"")</f>
        <v/>
      </c>
      <c r="AO23" s="158" t="str">
        <f>IFERROR(VLOOKUP($P23&amp;AO$8,Calc2!$J$4:$L$763,3,0),"")</f>
        <v/>
      </c>
      <c r="AP23" s="158" t="str">
        <f>IFERROR(VLOOKUP($P23&amp;AP$8,Calc2!$J$4:$L$763,3,0),"")</f>
        <v/>
      </c>
      <c r="AQ23" s="158" t="str">
        <f>IFERROR(VLOOKUP($P23&amp;AQ$8,Calc2!$J$4:$L$763,3,0),"")</f>
        <v/>
      </c>
      <c r="AR23" s="158" t="str">
        <f>IFERROR(VLOOKUP($P23&amp;AR$8,Calc2!$J$4:$L$763,3,0),"")</f>
        <v/>
      </c>
      <c r="AS23" s="165"/>
      <c r="AT23" s="158" t="str">
        <f>IFERROR(VLOOKUP($P23&amp;AT$8,Calc2!$J$4:$L$763,3,0),"")</f>
        <v/>
      </c>
      <c r="AU23" s="158" t="str">
        <f>IFERROR(VLOOKUP($P23&amp;AU$8,Calc2!$J$4:$L$763,3,0),"")</f>
        <v/>
      </c>
      <c r="AV23" s="158" t="str">
        <f>IFERROR(VLOOKUP($P23&amp;AV$8,Calc2!$J$4:$L$763,3,0),"")</f>
        <v/>
      </c>
      <c r="AW23" s="158" t="str">
        <f>IFERROR(VLOOKUP($P23&amp;AW$8,Calc2!$J$4:$L$763,3,0),"")</f>
        <v/>
      </c>
      <c r="AX23" s="166" t="str">
        <f>IFERROR(VLOOKUP($P23&amp;AX$8,Calc2!$J$4:$L$763,3,0),"")</f>
        <v/>
      </c>
      <c r="AY23" s="213"/>
    </row>
    <row r="24" spans="2:51" ht="15.95" customHeight="1" x14ac:dyDescent="0.2">
      <c r="B24" s="279" t="str">
        <f>IF(Calc!$F$26=0,"",IF(OR($C24&gt;Calc!$B$24,MOD($C24-1,Calc!$F$26)&gt;0),"",QUOTIENT($C24-1,Calc!$F$26)+1))</f>
        <v/>
      </c>
      <c r="C24" s="275">
        <v>16</v>
      </c>
      <c r="D24" s="154">
        <f>IF(Plan!$T22="","",Plan!$T22)</f>
        <v>45920</v>
      </c>
      <c r="E24" s="155">
        <f>IF(Plan!$U22="","",Plan!$U22)</f>
        <v>0.5</v>
      </c>
      <c r="F24" s="175" t="str">
        <f>Plan!$Q22</f>
        <v>1. FC Union Berlin</v>
      </c>
      <c r="G24" s="176" t="s">
        <v>4</v>
      </c>
      <c r="H24" s="175" t="str">
        <f>Plan!$S22</f>
        <v>SGS Essen</v>
      </c>
      <c r="I24" s="177"/>
      <c r="J24" s="178" t="str">
        <f>Language!$E$62</f>
        <v xml:space="preserve"> : </v>
      </c>
      <c r="K24" s="179"/>
      <c r="L24" s="356"/>
      <c r="M24" s="357"/>
      <c r="N24" s="322"/>
      <c r="O24" s="391" t="str">
        <f>IF(Calc!$K$24=0,"",IF(VLOOKUP(Calc!B19,Calc!$C$4:$E$23,3,0)=MAX(O$9:O23),VLOOKUP(Calc!B19,Calc!$C$4:$E$23,3,0),Calc!B19))</f>
        <v/>
      </c>
      <c r="P24" s="392" t="str">
        <f>IF(Calc!$K$24=0,Calc2!$C19,VLOOKUP(Calc!B19,Calc!$C$4:$N$23,4,0))</f>
        <v/>
      </c>
      <c r="Q24" s="393" t="str">
        <f>IF(Calc!$K$24=0,"",VLOOKUP(Calc!B19,Calc!$C$4:$N$23,9,0))</f>
        <v/>
      </c>
      <c r="R24" s="394" t="str">
        <f>IF(Calc!$K$24=0,"",IF($Q24=0,"",VLOOKUP(Calc!B19,Calc!$C$4:$N$23,10,0)))</f>
        <v/>
      </c>
      <c r="S24" s="394" t="str">
        <f>IF(Calc!$K$24=0,"",IF($Q24=0,"",VLOOKUP(Calc!B19,Calc!$C$4:$N$23,11,0)))</f>
        <v/>
      </c>
      <c r="T24" s="395" t="str">
        <f>IF(Calc!$K$24=0,"",IF($Q24=0,"",VLOOKUP(Calc!B19,Calc!$C$4:$N$23,12,0)))</f>
        <v/>
      </c>
      <c r="U24" s="396" t="str">
        <f>IF(Calc!$K$24=0,"",IF($Q24=0,"",VLOOKUP(Calc!B19,Calc!$C$4:$N$23,5,0)))</f>
        <v/>
      </c>
      <c r="V24" s="397" t="str">
        <f>Language!$E$62</f>
        <v xml:space="preserve"> : </v>
      </c>
      <c r="W24" s="398" t="str">
        <f>IF(Calc!$K$24=0,"",IF($Q24=0,"",VLOOKUP(Calc!B19,Calc!$C$4:$N$23,6,0)))</f>
        <v/>
      </c>
      <c r="X24" s="399" t="str">
        <f>IF(Calc!$K$24=0,"",IF($Q24=0,"",VLOOKUP(Calc!B19,Calc!$C$4:$N$23,7,0)))</f>
        <v/>
      </c>
      <c r="Y24" s="400" t="str">
        <f>IF(Calc!$K$24=0,"",IF($Q24=0,"",VLOOKUP(Calc!B19,Calc!$C$4:$N$23,8,0)))</f>
        <v/>
      </c>
      <c r="Z24" s="361" t="str">
        <f>IF(VLOOKUP(Calc!B19,Calc!$C$4:$O$23,13,0)=0,"",VLOOKUP(Calc!B19,Calc!$C$4:$O$23,13,0))</f>
        <v/>
      </c>
      <c r="AA24" s="348" t="str">
        <f>IF(IFERROR(VLOOKUP($P24,Plan!$D$7:$E$26,2,0),0)=0,IF(LEN(P24)&gt;Factors!$D$9,LEFT(P24,Factors!$D$9)&amp;".",P24),VLOOKUP($P24,Plan!$D$7:$E$26,2,0))</f>
        <v/>
      </c>
      <c r="AB24" s="264"/>
      <c r="AC24" s="217" t="str">
        <f t="shared" si="0"/>
        <v/>
      </c>
      <c r="AD24" s="218" t="str">
        <f t="shared" si="1"/>
        <v/>
      </c>
      <c r="AE24" s="164" t="str">
        <f>IFERROR(VLOOKUP($P24&amp;AE$8,Calc2!$J$4:$L$763,3,0),"")</f>
        <v/>
      </c>
      <c r="AF24" s="158" t="str">
        <f>IFERROR(VLOOKUP($P24&amp;AF$8,Calc2!$J$4:$L$763,3,0),"")</f>
        <v/>
      </c>
      <c r="AG24" s="158" t="str">
        <f>IFERROR(VLOOKUP($P24&amp;AG$8,Calc2!$J$4:$L$763,3,0),"")</f>
        <v/>
      </c>
      <c r="AH24" s="158" t="str">
        <f>IFERROR(VLOOKUP($P24&amp;AH$8,Calc2!$J$4:$L$763,3,0),"")</f>
        <v/>
      </c>
      <c r="AI24" s="158" t="str">
        <f>IFERROR(VLOOKUP($P24&amp;AI$8,Calc2!$J$4:$L$763,3,0),"")</f>
        <v/>
      </c>
      <c r="AJ24" s="158" t="str">
        <f>IFERROR(VLOOKUP($P24&amp;AJ$8,Calc2!$J$4:$L$763,3,0),"")</f>
        <v/>
      </c>
      <c r="AK24" s="158" t="str">
        <f>IFERROR(VLOOKUP($P24&amp;AK$8,Calc2!$J$4:$L$763,3,0),"")</f>
        <v/>
      </c>
      <c r="AL24" s="158" t="str">
        <f>IFERROR(VLOOKUP($P24&amp;AL$8,Calc2!$J$4:$L$763,3,0),"")</f>
        <v/>
      </c>
      <c r="AM24" s="158" t="str">
        <f>IFERROR(VLOOKUP($P24&amp;AM$8,Calc2!$J$4:$L$763,3,0),"")</f>
        <v/>
      </c>
      <c r="AN24" s="158" t="str">
        <f>IFERROR(VLOOKUP($P24&amp;AN$8,Calc2!$J$4:$L$763,3,0),"")</f>
        <v/>
      </c>
      <c r="AO24" s="158" t="str">
        <f>IFERROR(VLOOKUP($P24&amp;AO$8,Calc2!$J$4:$L$763,3,0),"")</f>
        <v/>
      </c>
      <c r="AP24" s="158" t="str">
        <f>IFERROR(VLOOKUP($P24&amp;AP$8,Calc2!$J$4:$L$763,3,0),"")</f>
        <v/>
      </c>
      <c r="AQ24" s="158" t="str">
        <f>IFERROR(VLOOKUP($P24&amp;AQ$8,Calc2!$J$4:$L$763,3,0),"")</f>
        <v/>
      </c>
      <c r="AR24" s="158" t="str">
        <f>IFERROR(VLOOKUP($P24&amp;AR$8,Calc2!$J$4:$L$763,3,0),"")</f>
        <v/>
      </c>
      <c r="AS24" s="158" t="str">
        <f>IFERROR(VLOOKUP($P24&amp;AS$8,Calc2!$J$4:$L$763,3,0),"")</f>
        <v/>
      </c>
      <c r="AT24" s="165"/>
      <c r="AU24" s="158" t="str">
        <f>IFERROR(VLOOKUP($P24&amp;AU$8,Calc2!$J$4:$L$763,3,0),"")</f>
        <v/>
      </c>
      <c r="AV24" s="158" t="str">
        <f>IFERROR(VLOOKUP($P24&amp;AV$8,Calc2!$J$4:$L$763,3,0),"")</f>
        <v/>
      </c>
      <c r="AW24" s="158" t="str">
        <f>IFERROR(VLOOKUP($P24&amp;AW$8,Calc2!$J$4:$L$763,3,0),"")</f>
        <v/>
      </c>
      <c r="AX24" s="166" t="str">
        <f>IFERROR(VLOOKUP($P24&amp;AX$8,Calc2!$J$4:$L$763,3,0),"")</f>
        <v/>
      </c>
      <c r="AY24" s="213"/>
    </row>
    <row r="25" spans="2:51" ht="15.95" customHeight="1" x14ac:dyDescent="0.2">
      <c r="B25" s="279" t="str">
        <f>IF(Calc!$F$26=0,"",IF(OR($C25&gt;Calc!$B$24,MOD($C25-1,Calc!$F$26)&gt;0),"",QUOTIENT($C25-1,Calc!$F$26)+1))</f>
        <v/>
      </c>
      <c r="C25" s="275">
        <v>17</v>
      </c>
      <c r="D25" s="154">
        <f>IF(Plan!$T23="","",Plan!$T23)</f>
        <v>45920</v>
      </c>
      <c r="E25" s="155">
        <f>IF(Plan!$U23="","",Plan!$U23)</f>
        <v>0.58333333333333337</v>
      </c>
      <c r="F25" s="175" t="str">
        <f>Plan!$Q23</f>
        <v>FC Bayern München</v>
      </c>
      <c r="G25" s="176" t="s">
        <v>4</v>
      </c>
      <c r="H25" s="175" t="str">
        <f>Plan!$S23</f>
        <v>FC Carl Zeiss Jena</v>
      </c>
      <c r="I25" s="177"/>
      <c r="J25" s="178" t="str">
        <f>Language!$E$62</f>
        <v xml:space="preserve"> : </v>
      </c>
      <c r="K25" s="179"/>
      <c r="L25" s="356"/>
      <c r="M25" s="357"/>
      <c r="N25" s="322"/>
      <c r="O25" s="391" t="str">
        <f>IF(Calc!$K$24=0,"",IF(VLOOKUP(Calc!B20,Calc!$C$4:$E$23,3,0)=MAX(O$9:O24),VLOOKUP(Calc!B20,Calc!$C$4:$E$23,3,0),Calc!B20))</f>
        <v/>
      </c>
      <c r="P25" s="392" t="str">
        <f>IF(Calc!$K$24=0,Calc2!$C20,VLOOKUP(Calc!B20,Calc!$C$4:$N$23,4,0))</f>
        <v/>
      </c>
      <c r="Q25" s="393" t="str">
        <f>IF(Calc!$K$24=0,"",VLOOKUP(Calc!B20,Calc!$C$4:$N$23,9,0))</f>
        <v/>
      </c>
      <c r="R25" s="394" t="str">
        <f>IF(Calc!$K$24=0,"",IF($Q25=0,"",VLOOKUP(Calc!B20,Calc!$C$4:$N$23,10,0)))</f>
        <v/>
      </c>
      <c r="S25" s="394" t="str">
        <f>IF(Calc!$K$24=0,"",IF($Q25=0,"",VLOOKUP(Calc!B20,Calc!$C$4:$N$23,11,0)))</f>
        <v/>
      </c>
      <c r="T25" s="395" t="str">
        <f>IF(Calc!$K$24=0,"",IF($Q25=0,"",VLOOKUP(Calc!B20,Calc!$C$4:$N$23,12,0)))</f>
        <v/>
      </c>
      <c r="U25" s="396" t="str">
        <f>IF(Calc!$K$24=0,"",IF($Q25=0,"",VLOOKUP(Calc!B20,Calc!$C$4:$N$23,5,0)))</f>
        <v/>
      </c>
      <c r="V25" s="397" t="str">
        <f>Language!$E$62</f>
        <v xml:space="preserve"> : </v>
      </c>
      <c r="W25" s="398" t="str">
        <f>IF(Calc!$K$24=0,"",IF($Q25=0,"",VLOOKUP(Calc!B20,Calc!$C$4:$N$23,6,0)))</f>
        <v/>
      </c>
      <c r="X25" s="399" t="str">
        <f>IF(Calc!$K$24=0,"",IF($Q25=0,"",VLOOKUP(Calc!B20,Calc!$C$4:$N$23,7,0)))</f>
        <v/>
      </c>
      <c r="Y25" s="400" t="str">
        <f>IF(Calc!$K$24=0,"",IF($Q25=0,"",VLOOKUP(Calc!B20,Calc!$C$4:$N$23,8,0)))</f>
        <v/>
      </c>
      <c r="Z25" s="361" t="str">
        <f>IF(VLOOKUP(Calc!B20,Calc!$C$4:$O$23,13,0)=0,"",VLOOKUP(Calc!B20,Calc!$C$4:$O$23,13,0))</f>
        <v/>
      </c>
      <c r="AA25" s="348" t="str">
        <f>IF(IFERROR(VLOOKUP($P25,Plan!$D$7:$E$26,2,0),0)=0,IF(LEN(P25)&gt;Factors!$D$9,LEFT(P25,Factors!$D$9)&amp;".",P25),VLOOKUP($P25,Plan!$D$7:$E$26,2,0))</f>
        <v/>
      </c>
      <c r="AB25" s="264"/>
      <c r="AC25" s="217" t="str">
        <f t="shared" si="0"/>
        <v/>
      </c>
      <c r="AD25" s="218" t="str">
        <f t="shared" si="1"/>
        <v/>
      </c>
      <c r="AE25" s="164" t="str">
        <f>IFERROR(VLOOKUP($P25&amp;AE$8,Calc2!$J$4:$L$763,3,0),"")</f>
        <v/>
      </c>
      <c r="AF25" s="158" t="str">
        <f>IFERROR(VLOOKUP($P25&amp;AF$8,Calc2!$J$4:$L$763,3,0),"")</f>
        <v/>
      </c>
      <c r="AG25" s="158" t="str">
        <f>IFERROR(VLOOKUP($P25&amp;AG$8,Calc2!$J$4:$L$763,3,0),"")</f>
        <v/>
      </c>
      <c r="AH25" s="158" t="str">
        <f>IFERROR(VLOOKUP($P25&amp;AH$8,Calc2!$J$4:$L$763,3,0),"")</f>
        <v/>
      </c>
      <c r="AI25" s="158" t="str">
        <f>IFERROR(VLOOKUP($P25&amp;AI$8,Calc2!$J$4:$L$763,3,0),"")</f>
        <v/>
      </c>
      <c r="AJ25" s="158" t="str">
        <f>IFERROR(VLOOKUP($P25&amp;AJ$8,Calc2!$J$4:$L$763,3,0),"")</f>
        <v/>
      </c>
      <c r="AK25" s="158" t="str">
        <f>IFERROR(VLOOKUP($P25&amp;AK$8,Calc2!$J$4:$L$763,3,0),"")</f>
        <v/>
      </c>
      <c r="AL25" s="158" t="str">
        <f>IFERROR(VLOOKUP($P25&amp;AL$8,Calc2!$J$4:$L$763,3,0),"")</f>
        <v/>
      </c>
      <c r="AM25" s="158" t="str">
        <f>IFERROR(VLOOKUP($P25&amp;AM$8,Calc2!$J$4:$L$763,3,0),"")</f>
        <v/>
      </c>
      <c r="AN25" s="158" t="str">
        <f>IFERROR(VLOOKUP($P25&amp;AN$8,Calc2!$J$4:$L$763,3,0),"")</f>
        <v/>
      </c>
      <c r="AO25" s="158" t="str">
        <f>IFERROR(VLOOKUP($P25&amp;AO$8,Calc2!$J$4:$L$763,3,0),"")</f>
        <v/>
      </c>
      <c r="AP25" s="158" t="str">
        <f>IFERROR(VLOOKUP($P25&amp;AP$8,Calc2!$J$4:$L$763,3,0),"")</f>
        <v/>
      </c>
      <c r="AQ25" s="158" t="str">
        <f>IFERROR(VLOOKUP($P25&amp;AQ$8,Calc2!$J$4:$L$763,3,0),"")</f>
        <v/>
      </c>
      <c r="AR25" s="158" t="str">
        <f>IFERROR(VLOOKUP($P25&amp;AR$8,Calc2!$J$4:$L$763,3,0),"")</f>
        <v/>
      </c>
      <c r="AS25" s="158" t="str">
        <f>IFERROR(VLOOKUP($P25&amp;AS$8,Calc2!$J$4:$L$763,3,0),"")</f>
        <v/>
      </c>
      <c r="AT25" s="158" t="str">
        <f>IFERROR(VLOOKUP($P25&amp;AT$8,Calc2!$J$4:$L$763,3,0),"")</f>
        <v/>
      </c>
      <c r="AU25" s="165"/>
      <c r="AV25" s="158" t="str">
        <f>IFERROR(VLOOKUP($P25&amp;AV$8,Calc2!$J$4:$L$763,3,0),"")</f>
        <v/>
      </c>
      <c r="AW25" s="158" t="str">
        <f>IFERROR(VLOOKUP($P25&amp;AW$8,Calc2!$J$4:$L$763,3,0),"")</f>
        <v/>
      </c>
      <c r="AX25" s="166" t="str">
        <f>IFERROR(VLOOKUP($P25&amp;AX$8,Calc2!$J$4:$L$763,3,0),"")</f>
        <v/>
      </c>
      <c r="AY25" s="213"/>
    </row>
    <row r="26" spans="2:51" ht="15.95" customHeight="1" x14ac:dyDescent="0.2">
      <c r="B26" s="279" t="str">
        <f>IF(Calc!$F$26=0,"",IF(OR($C26&gt;Calc!$B$24,MOD($C26-1,Calc!$F$26)&gt;0),"",QUOTIENT($C26-1,Calc!$F$26)+1))</f>
        <v/>
      </c>
      <c r="C26" s="275">
        <v>18</v>
      </c>
      <c r="D26" s="154">
        <f>IF(Plan!$T24="","",Plan!$T24)</f>
        <v>45921</v>
      </c>
      <c r="E26" s="155">
        <f>IF(Plan!$U24="","",Plan!$U24)</f>
        <v>0.58333333333333337</v>
      </c>
      <c r="F26" s="175" t="str">
        <f>Plan!$Q24</f>
        <v>Werder Bremen</v>
      </c>
      <c r="G26" s="176" t="s">
        <v>4</v>
      </c>
      <c r="H26" s="175" t="str">
        <f>Plan!$S24</f>
        <v>TSG 1899 Hoffenheim</v>
      </c>
      <c r="I26" s="177"/>
      <c r="J26" s="178" t="str">
        <f>Language!$E$62</f>
        <v xml:space="preserve"> : </v>
      </c>
      <c r="K26" s="179"/>
      <c r="L26" s="356"/>
      <c r="M26" s="357"/>
      <c r="N26" s="322"/>
      <c r="O26" s="391" t="str">
        <f>IF(Calc!$K$24=0,"",IF(VLOOKUP(Calc!B21,Calc!$C$4:$E$23,3,0)=MAX(O$9:O25),VLOOKUP(Calc!B21,Calc!$C$4:$E$23,3,0),Calc!B21))</f>
        <v/>
      </c>
      <c r="P26" s="392" t="str">
        <f>IF(Calc!$K$24=0,Calc2!$C21,VLOOKUP(Calc!B21,Calc!$C$4:$N$23,4,0))</f>
        <v/>
      </c>
      <c r="Q26" s="393" t="str">
        <f>IF(Calc!$K$24=0,"",VLOOKUP(Calc!B21,Calc!$C$4:$N$23,9,0))</f>
        <v/>
      </c>
      <c r="R26" s="394" t="str">
        <f>IF(Calc!$K$24=0,"",IF($Q26=0,"",VLOOKUP(Calc!B21,Calc!$C$4:$N$23,10,0)))</f>
        <v/>
      </c>
      <c r="S26" s="394" t="str">
        <f>IF(Calc!$K$24=0,"",IF($Q26=0,"",VLOOKUP(Calc!B21,Calc!$C$4:$N$23,11,0)))</f>
        <v/>
      </c>
      <c r="T26" s="395" t="str">
        <f>IF(Calc!$K$24=0,"",IF($Q26=0,"",VLOOKUP(Calc!B21,Calc!$C$4:$N$23,12,0)))</f>
        <v/>
      </c>
      <c r="U26" s="396" t="str">
        <f>IF(Calc!$K$24=0,"",IF($Q26=0,"",VLOOKUP(Calc!B21,Calc!$C$4:$N$23,5,0)))</f>
        <v/>
      </c>
      <c r="V26" s="397" t="str">
        <f>Language!$E$62</f>
        <v xml:space="preserve"> : </v>
      </c>
      <c r="W26" s="398" t="str">
        <f>IF(Calc!$K$24=0,"",IF($Q26=0,"",VLOOKUP(Calc!B21,Calc!$C$4:$N$23,6,0)))</f>
        <v/>
      </c>
      <c r="X26" s="399" t="str">
        <f>IF(Calc!$K$24=0,"",IF($Q26=0,"",VLOOKUP(Calc!B21,Calc!$C$4:$N$23,7,0)))</f>
        <v/>
      </c>
      <c r="Y26" s="400" t="str">
        <f>IF(Calc!$K$24=0,"",IF($Q26=0,"",VLOOKUP(Calc!B21,Calc!$C$4:$N$23,8,0)))</f>
        <v/>
      </c>
      <c r="Z26" s="361" t="str">
        <f>IF(VLOOKUP(Calc!B21,Calc!$C$4:$O$23,13,0)=0,"",VLOOKUP(Calc!B21,Calc!$C$4:$O$23,13,0))</f>
        <v/>
      </c>
      <c r="AA26" s="348" t="str">
        <f>IF(IFERROR(VLOOKUP($P26,Plan!$D$7:$E$26,2,0),0)=0,IF(LEN(P26)&gt;Factors!$D$9,LEFT(P26,Factors!$D$9)&amp;".",P26),VLOOKUP($P26,Plan!$D$7:$E$26,2,0))</f>
        <v/>
      </c>
      <c r="AB26" s="264"/>
      <c r="AC26" s="217" t="str">
        <f t="shared" si="0"/>
        <v/>
      </c>
      <c r="AD26" s="218" t="str">
        <f t="shared" si="1"/>
        <v/>
      </c>
      <c r="AE26" s="164" t="str">
        <f>IFERROR(VLOOKUP($P26&amp;AE$8,Calc2!$J$4:$L$763,3,0),"")</f>
        <v/>
      </c>
      <c r="AF26" s="158" t="str">
        <f>IFERROR(VLOOKUP($P26&amp;AF$8,Calc2!$J$4:$L$763,3,0),"")</f>
        <v/>
      </c>
      <c r="AG26" s="158" t="str">
        <f>IFERROR(VLOOKUP($P26&amp;AG$8,Calc2!$J$4:$L$763,3,0),"")</f>
        <v/>
      </c>
      <c r="AH26" s="158" t="str">
        <f>IFERROR(VLOOKUP($P26&amp;AH$8,Calc2!$J$4:$L$763,3,0),"")</f>
        <v/>
      </c>
      <c r="AI26" s="158" t="str">
        <f>IFERROR(VLOOKUP($P26&amp;AI$8,Calc2!$J$4:$L$763,3,0),"")</f>
        <v/>
      </c>
      <c r="AJ26" s="158" t="str">
        <f>IFERROR(VLOOKUP($P26&amp;AJ$8,Calc2!$J$4:$L$763,3,0),"")</f>
        <v/>
      </c>
      <c r="AK26" s="158" t="str">
        <f>IFERROR(VLOOKUP($P26&amp;AK$8,Calc2!$J$4:$L$763,3,0),"")</f>
        <v/>
      </c>
      <c r="AL26" s="158" t="str">
        <f>IFERROR(VLOOKUP($P26&amp;AL$8,Calc2!$J$4:$L$763,3,0),"")</f>
        <v/>
      </c>
      <c r="AM26" s="158" t="str">
        <f>IFERROR(VLOOKUP($P26&amp;AM$8,Calc2!$J$4:$L$763,3,0),"")</f>
        <v/>
      </c>
      <c r="AN26" s="158" t="str">
        <f>IFERROR(VLOOKUP($P26&amp;AN$8,Calc2!$J$4:$L$763,3,0),"")</f>
        <v/>
      </c>
      <c r="AO26" s="158" t="str">
        <f>IFERROR(VLOOKUP($P26&amp;AO$8,Calc2!$J$4:$L$763,3,0),"")</f>
        <v/>
      </c>
      <c r="AP26" s="158" t="str">
        <f>IFERROR(VLOOKUP($P26&amp;AP$8,Calc2!$J$4:$L$763,3,0),"")</f>
        <v/>
      </c>
      <c r="AQ26" s="158" t="str">
        <f>IFERROR(VLOOKUP($P26&amp;AQ$8,Calc2!$J$4:$L$763,3,0),"")</f>
        <v/>
      </c>
      <c r="AR26" s="158" t="str">
        <f>IFERROR(VLOOKUP($P26&amp;AR$8,Calc2!$J$4:$L$763,3,0),"")</f>
        <v/>
      </c>
      <c r="AS26" s="158" t="str">
        <f>IFERROR(VLOOKUP($P26&amp;AS$8,Calc2!$J$4:$L$763,3,0),"")</f>
        <v/>
      </c>
      <c r="AT26" s="158" t="str">
        <f>IFERROR(VLOOKUP($P26&amp;AT$8,Calc2!$J$4:$L$763,3,0),"")</f>
        <v/>
      </c>
      <c r="AU26" s="158" t="str">
        <f>IFERROR(VLOOKUP($P26&amp;AU$8,Calc2!$J$4:$L$763,3,0),"")</f>
        <v/>
      </c>
      <c r="AV26" s="165"/>
      <c r="AW26" s="158" t="str">
        <f>IFERROR(VLOOKUP($P26&amp;AW$8,Calc2!$J$4:$L$763,3,0),"")</f>
        <v/>
      </c>
      <c r="AX26" s="166" t="str">
        <f>IFERROR(VLOOKUP($P26&amp;AX$8,Calc2!$J$4:$L$763,3,0),"")</f>
        <v/>
      </c>
      <c r="AY26" s="213"/>
    </row>
    <row r="27" spans="2:51" ht="15.95" customHeight="1" x14ac:dyDescent="0.2">
      <c r="B27" s="279" t="str">
        <f>IF(Calc!$F$26=0,"",IF(OR($C27&gt;Calc!$B$24,MOD($C27-1,Calc!$F$26)&gt;0),"",QUOTIENT($C27-1,Calc!$F$26)+1))</f>
        <v/>
      </c>
      <c r="C27" s="275">
        <v>19</v>
      </c>
      <c r="D27" s="154">
        <f>IF(Plan!$T25="","",Plan!$T25)</f>
        <v>45921</v>
      </c>
      <c r="E27" s="155">
        <f>IF(Plan!$U25="","",Plan!$U25)</f>
        <v>0.66666666666666663</v>
      </c>
      <c r="F27" s="175" t="str">
        <f>Plan!$Q25</f>
        <v>1. FC Nürnberg</v>
      </c>
      <c r="G27" s="176" t="s">
        <v>4</v>
      </c>
      <c r="H27" s="175" t="str">
        <f>Plan!$S25</f>
        <v>Bayer 04 Leverkusen</v>
      </c>
      <c r="I27" s="177"/>
      <c r="J27" s="178" t="str">
        <f>Language!$E$62</f>
        <v xml:space="preserve"> : </v>
      </c>
      <c r="K27" s="179"/>
      <c r="L27" s="356"/>
      <c r="M27" s="357"/>
      <c r="N27" s="322"/>
      <c r="O27" s="221" t="str">
        <f>IF(Calc!$K$24=0,"",IF(VLOOKUP(Calc!B22,Calc!$C$4:$E$23,3,0)=MAX(O$9:O26),VLOOKUP(Calc!B22,Calc!$C$4:$E$23,3,0),Calc!B22))</f>
        <v/>
      </c>
      <c r="P27" s="218" t="str">
        <f>IF(Calc!$K$24=0,Calc2!$C22,VLOOKUP(Calc!B22,Calc!$C$4:$N$23,4,0))</f>
        <v/>
      </c>
      <c r="Q27" s="164" t="str">
        <f>IF(Calc!$K$24=0,"",VLOOKUP(Calc!B22,Calc!$C$4:$N$23,9,0))</f>
        <v/>
      </c>
      <c r="R27" s="158" t="str">
        <f>IF(Calc!$K$24=0,"",IF($Q27=0,"",VLOOKUP(Calc!B22,Calc!$C$4:$N$23,10,0)))</f>
        <v/>
      </c>
      <c r="S27" s="158" t="str">
        <f>IF(Calc!$K$24=0,"",IF($Q27=0,"",VLOOKUP(Calc!B22,Calc!$C$4:$N$23,11,0)))</f>
        <v/>
      </c>
      <c r="T27" s="159" t="str">
        <f>IF(Calc!$K$24=0,"",IF($Q27=0,"",VLOOKUP(Calc!B22,Calc!$C$4:$N$23,12,0)))</f>
        <v/>
      </c>
      <c r="U27" s="160" t="str">
        <f>IF(Calc!$K$24=0,"",IF($Q27=0,"",VLOOKUP(Calc!B22,Calc!$C$4:$N$23,5,0)))</f>
        <v/>
      </c>
      <c r="V27" s="161" t="str">
        <f>Language!$E$62</f>
        <v xml:space="preserve"> : </v>
      </c>
      <c r="W27" s="162" t="str">
        <f>IF(Calc!$K$24=0,"",IF($Q27=0,"",VLOOKUP(Calc!B22,Calc!$C$4:$N$23,6,0)))</f>
        <v/>
      </c>
      <c r="X27" s="295" t="str">
        <f>IF(Calc!$K$24=0,"",IF($Q27=0,"",VLOOKUP(Calc!B22,Calc!$C$4:$N$23,7,0)))</f>
        <v/>
      </c>
      <c r="Y27" s="163" t="str">
        <f>IF(Calc!$K$24=0,"",IF($Q27=0,"",VLOOKUP(Calc!B22,Calc!$C$4:$N$23,8,0)))</f>
        <v/>
      </c>
      <c r="Z27" s="361" t="str">
        <f>IF(VLOOKUP(Calc!B22,Calc!$C$4:$O$23,13,0)=0,"",VLOOKUP(Calc!B22,Calc!$C$4:$O$23,13,0))</f>
        <v/>
      </c>
      <c r="AA27" s="348" t="str">
        <f>IF(IFERROR(VLOOKUP($P27,Plan!$D$7:$E$26,2,0),0)=0,IF(LEN(P27)&gt;Factors!$D$9,LEFT(P27,Factors!$D$9)&amp;".",P27),VLOOKUP($P27,Plan!$D$7:$E$26,2,0))</f>
        <v/>
      </c>
      <c r="AB27" s="264"/>
      <c r="AC27" s="217" t="str">
        <f t="shared" si="0"/>
        <v/>
      </c>
      <c r="AD27" s="218" t="str">
        <f t="shared" si="1"/>
        <v/>
      </c>
      <c r="AE27" s="164" t="str">
        <f>IFERROR(VLOOKUP($P27&amp;AE$8,Calc2!$J$4:$L$763,3,0),"")</f>
        <v/>
      </c>
      <c r="AF27" s="158" t="str">
        <f>IFERROR(VLOOKUP($P27&amp;AF$8,Calc2!$J$4:$L$763,3,0),"")</f>
        <v/>
      </c>
      <c r="AG27" s="158" t="str">
        <f>IFERROR(VLOOKUP($P27&amp;AG$8,Calc2!$J$4:$L$763,3,0),"")</f>
        <v/>
      </c>
      <c r="AH27" s="158" t="str">
        <f>IFERROR(VLOOKUP($P27&amp;AH$8,Calc2!$J$4:$L$763,3,0),"")</f>
        <v/>
      </c>
      <c r="AI27" s="158" t="str">
        <f>IFERROR(VLOOKUP($P27&amp;AI$8,Calc2!$J$4:$L$763,3,0),"")</f>
        <v/>
      </c>
      <c r="AJ27" s="158" t="str">
        <f>IFERROR(VLOOKUP($P27&amp;AJ$8,Calc2!$J$4:$L$763,3,0),"")</f>
        <v/>
      </c>
      <c r="AK27" s="158" t="str">
        <f>IFERROR(VLOOKUP($P27&amp;AK$8,Calc2!$J$4:$L$763,3,0),"")</f>
        <v/>
      </c>
      <c r="AL27" s="158" t="str">
        <f>IFERROR(VLOOKUP($P27&amp;AL$8,Calc2!$J$4:$L$763,3,0),"")</f>
        <v/>
      </c>
      <c r="AM27" s="158" t="str">
        <f>IFERROR(VLOOKUP($P27&amp;AM$8,Calc2!$J$4:$L$763,3,0),"")</f>
        <v/>
      </c>
      <c r="AN27" s="158" t="str">
        <f>IFERROR(VLOOKUP($P27&amp;AN$8,Calc2!$J$4:$L$763,3,0),"")</f>
        <v/>
      </c>
      <c r="AO27" s="158" t="str">
        <f>IFERROR(VLOOKUP($P27&amp;AO$8,Calc2!$J$4:$L$763,3,0),"")</f>
        <v/>
      </c>
      <c r="AP27" s="158" t="str">
        <f>IFERROR(VLOOKUP($P27&amp;AP$8,Calc2!$J$4:$L$763,3,0),"")</f>
        <v/>
      </c>
      <c r="AQ27" s="158" t="str">
        <f>IFERROR(VLOOKUP($P27&amp;AQ$8,Calc2!$J$4:$L$763,3,0),"")</f>
        <v/>
      </c>
      <c r="AR27" s="158" t="str">
        <f>IFERROR(VLOOKUP($P27&amp;AR$8,Calc2!$J$4:$L$763,3,0),"")</f>
        <v/>
      </c>
      <c r="AS27" s="158" t="str">
        <f>IFERROR(VLOOKUP($P27&amp;AS$8,Calc2!$J$4:$L$763,3,0),"")</f>
        <v/>
      </c>
      <c r="AT27" s="158" t="str">
        <f>IFERROR(VLOOKUP($P27&amp;AT$8,Calc2!$J$4:$L$763,3,0),"")</f>
        <v/>
      </c>
      <c r="AU27" s="158" t="str">
        <f>IFERROR(VLOOKUP($P27&amp;AU$8,Calc2!$J$4:$L$763,3,0),"")</f>
        <v/>
      </c>
      <c r="AV27" s="158" t="str">
        <f>IFERROR(VLOOKUP($P27&amp;AV$8,Calc2!$J$4:$L$763,3,0),"")</f>
        <v/>
      </c>
      <c r="AW27" s="165"/>
      <c r="AX27" s="166" t="str">
        <f>IFERROR(VLOOKUP($P27&amp;AX$8,Calc2!$J$4:$L$763,3,0),"")</f>
        <v/>
      </c>
      <c r="AY27" s="213"/>
    </row>
    <row r="28" spans="2:51" ht="15.95" customHeight="1" thickBot="1" x14ac:dyDescent="0.25">
      <c r="B28" s="279" t="str">
        <f>IF(Calc!$F$26=0,"",IF(OR($C28&gt;Calc!$B$24,MOD($C28-1,Calc!$F$26)&gt;0),"",QUOTIENT($C28-1,Calc!$F$26)+1))</f>
        <v/>
      </c>
      <c r="C28" s="275">
        <v>20</v>
      </c>
      <c r="D28" s="154">
        <f>IF(Plan!$T26="","",Plan!$T26)</f>
        <v>45921</v>
      </c>
      <c r="E28" s="155">
        <f>IF(Plan!$U26="","",Plan!$U26)</f>
        <v>0.77083333333333337</v>
      </c>
      <c r="F28" s="175" t="str">
        <f>Plan!$Q26</f>
        <v>1. FC Köln</v>
      </c>
      <c r="G28" s="176" t="s">
        <v>4</v>
      </c>
      <c r="H28" s="175" t="str">
        <f>Plan!$S26</f>
        <v>VfL Wolfsburg</v>
      </c>
      <c r="I28" s="177"/>
      <c r="J28" s="178" t="str">
        <f>Language!$E$62</f>
        <v xml:space="preserve"> : </v>
      </c>
      <c r="K28" s="179"/>
      <c r="L28" s="356"/>
      <c r="M28" s="357"/>
      <c r="N28" s="322"/>
      <c r="O28" s="222" t="str">
        <f>IF(Calc!$K$24=0,"",IF(VLOOKUP(Calc!B23,Calc!$C$4:$E$23,3,0)=MAX(O$9:O27),VLOOKUP(Calc!B23,Calc!$C$4:$E$23,3,0),Calc!B23))</f>
        <v/>
      </c>
      <c r="P28" s="223" t="str">
        <f>IF(Calc!$K$24=0,Calc2!$C23,VLOOKUP(Calc!B23,Calc!$C$4:$N$23,4,0))</f>
        <v/>
      </c>
      <c r="Q28" s="173" t="str">
        <f>IF(Calc!$K$24=0,"",VLOOKUP(Calc!B23,Calc!$C$4:$N$23,9,0))</f>
        <v/>
      </c>
      <c r="R28" s="167" t="str">
        <f>IF(Calc!$K$24=0,"",IF($Q28=0,"",VLOOKUP(Calc!B23,Calc!$C$4:$N$23,10,0)))</f>
        <v/>
      </c>
      <c r="S28" s="167" t="str">
        <f>IF(Calc!$K$24=0,"",IF($Q28=0,"",VLOOKUP(Calc!B23,Calc!$C$4:$N$23,11,0)))</f>
        <v/>
      </c>
      <c r="T28" s="168" t="str">
        <f>IF(Calc!$K$24=0,"",IF($Q28=0,"",VLOOKUP(Calc!B23,Calc!$C$4:$N$23,12,0)))</f>
        <v/>
      </c>
      <c r="U28" s="169" t="str">
        <f>IF(Calc!$K$24=0,"",IF($Q28=0,"",VLOOKUP(Calc!B23,Calc!$C$4:$N$23,5,0)))</f>
        <v/>
      </c>
      <c r="V28" s="170" t="str">
        <f>Language!$E$62</f>
        <v xml:space="preserve"> : </v>
      </c>
      <c r="W28" s="171" t="str">
        <f>IF(Calc!$K$24=0,"",IF($Q28=0,"",VLOOKUP(Calc!B23,Calc!$C$4:$N$23,6,0)))</f>
        <v/>
      </c>
      <c r="X28" s="296" t="str">
        <f>IF(Calc!$K$24=0,"",IF($Q28=0,"",VLOOKUP(Calc!B23,Calc!$C$4:$N$23,7,0)))</f>
        <v/>
      </c>
      <c r="Y28" s="172" t="str">
        <f>IF(Calc!$K$24=0,"",IF($Q28=0,"",VLOOKUP(Calc!B23,Calc!$C$4:$N$23,8,0)))</f>
        <v/>
      </c>
      <c r="Z28" s="362" t="str">
        <f>IF(VLOOKUP(Calc!B23,Calc!$C$4:$O$23,13,0)=0,"",VLOOKUP(Calc!B23,Calc!$C$4:$O$23,13,0))</f>
        <v/>
      </c>
      <c r="AA28" s="348" t="str">
        <f>IF(IFERROR(VLOOKUP($P28,Plan!$D$7:$E$26,2,0),0)=0,IF(LEN(P28)&gt;Factors!$D$9,LEFT(P28,Factors!$D$9)&amp;".",P28),VLOOKUP($P28,Plan!$D$7:$E$26,2,0))</f>
        <v/>
      </c>
      <c r="AB28" s="264"/>
      <c r="AC28" s="219" t="str">
        <f t="shared" si="0"/>
        <v/>
      </c>
      <c r="AD28" s="220" t="str">
        <f t="shared" si="1"/>
        <v/>
      </c>
      <c r="AE28" s="173" t="str">
        <f>IFERROR(VLOOKUP($P28&amp;AE$8,Calc2!$J$4:$L$763,3,0),"")</f>
        <v/>
      </c>
      <c r="AF28" s="167" t="str">
        <f>IFERROR(VLOOKUP($P28&amp;AF$8,Calc2!$J$4:$L$763,3,0),"")</f>
        <v/>
      </c>
      <c r="AG28" s="167" t="str">
        <f>IFERROR(VLOOKUP($P28&amp;AG$8,Calc2!$J$4:$L$763,3,0),"")</f>
        <v/>
      </c>
      <c r="AH28" s="167" t="str">
        <f>IFERROR(VLOOKUP($P28&amp;AH$8,Calc2!$J$4:$L$763,3,0),"")</f>
        <v/>
      </c>
      <c r="AI28" s="167" t="str">
        <f>IFERROR(VLOOKUP($P28&amp;AI$8,Calc2!$J$4:$L$763,3,0),"")</f>
        <v/>
      </c>
      <c r="AJ28" s="167" t="str">
        <f>IFERROR(VLOOKUP($P28&amp;AJ$8,Calc2!$J$4:$L$763,3,0),"")</f>
        <v/>
      </c>
      <c r="AK28" s="167" t="str">
        <f>IFERROR(VLOOKUP($P28&amp;AK$8,Calc2!$J$4:$L$763,3,0),"")</f>
        <v/>
      </c>
      <c r="AL28" s="167" t="str">
        <f>IFERROR(VLOOKUP($P28&amp;AL$8,Calc2!$J$4:$L$763,3,0),"")</f>
        <v/>
      </c>
      <c r="AM28" s="167" t="str">
        <f>IFERROR(VLOOKUP($P28&amp;AM$8,Calc2!$J$4:$L$763,3,0),"")</f>
        <v/>
      </c>
      <c r="AN28" s="167" t="str">
        <f>IFERROR(VLOOKUP($P28&amp;AN$8,Calc2!$J$4:$L$763,3,0),"")</f>
        <v/>
      </c>
      <c r="AO28" s="167" t="str">
        <f>IFERROR(VLOOKUP($P28&amp;AO$8,Calc2!$J$4:$L$763,3,0),"")</f>
        <v/>
      </c>
      <c r="AP28" s="167" t="str">
        <f>IFERROR(VLOOKUP($P28&amp;AP$8,Calc2!$J$4:$L$763,3,0),"")</f>
        <v/>
      </c>
      <c r="AQ28" s="167" t="str">
        <f>IFERROR(VLOOKUP($P28&amp;AQ$8,Calc2!$J$4:$L$763,3,0),"")</f>
        <v/>
      </c>
      <c r="AR28" s="167" t="str">
        <f>IFERROR(VLOOKUP($P28&amp;AR$8,Calc2!$J$4:$L$763,3,0),"")</f>
        <v/>
      </c>
      <c r="AS28" s="167" t="str">
        <f>IFERROR(VLOOKUP($P28&amp;AS$8,Calc2!$J$4:$L$763,3,0),"")</f>
        <v/>
      </c>
      <c r="AT28" s="167" t="str">
        <f>IFERROR(VLOOKUP($P28&amp;AT$8,Calc2!$J$4:$L$763,3,0),"")</f>
        <v/>
      </c>
      <c r="AU28" s="167" t="str">
        <f>IFERROR(VLOOKUP($P28&amp;AU$8,Calc2!$J$4:$L$763,3,0),"")</f>
        <v/>
      </c>
      <c r="AV28" s="167" t="str">
        <f>IFERROR(VLOOKUP($P28&amp;AV$8,Calc2!$J$4:$L$763,3,0),"")</f>
        <v/>
      </c>
      <c r="AW28" s="167" t="str">
        <f>IFERROR(VLOOKUP($P28&amp;AW$8,Calc2!$J$4:$L$763,3,0),"")</f>
        <v/>
      </c>
      <c r="AX28" s="174"/>
      <c r="AY28" s="213"/>
    </row>
    <row r="29" spans="2:51" ht="15.95" customHeight="1" thickTop="1" x14ac:dyDescent="0.4">
      <c r="B29" s="279" t="str">
        <f>IF(Calc!$F$26=0,"",IF(OR($C29&gt;Calc!$B$24,MOD($C29-1,Calc!$F$26)&gt;0),"",QUOTIENT($C29-1,Calc!$F$26)+1))</f>
        <v/>
      </c>
      <c r="C29" s="275">
        <v>21</v>
      </c>
      <c r="D29" s="154">
        <f>IF(Plan!$T27="","",Plan!$T27)</f>
        <v>45922</v>
      </c>
      <c r="E29" s="155">
        <f>IF(Plan!$U27="","",Plan!$U27)</f>
        <v>0.75</v>
      </c>
      <c r="F29" s="175" t="str">
        <f>Plan!$Q27</f>
        <v>Eintracht Frankfurt</v>
      </c>
      <c r="G29" s="176" t="s">
        <v>4</v>
      </c>
      <c r="H29" s="175" t="str">
        <f>Plan!$S27</f>
        <v>RB Leipzig</v>
      </c>
      <c r="I29" s="177"/>
      <c r="J29" s="178" t="str">
        <f>Language!$E$62</f>
        <v xml:space="preserve"> : </v>
      </c>
      <c r="K29" s="179"/>
      <c r="L29" s="356"/>
      <c r="M29" s="357"/>
      <c r="O29" s="137"/>
      <c r="P29" s="137"/>
      <c r="Q29" s="137"/>
      <c r="R29" s="137"/>
      <c r="S29" s="137"/>
      <c r="T29" s="137"/>
      <c r="U29" s="137"/>
      <c r="V29" s="137"/>
      <c r="W29" s="137"/>
      <c r="X29" s="137"/>
      <c r="Y29" s="137"/>
      <c r="Z29" s="137"/>
      <c r="AA29" s="137"/>
      <c r="AB29" s="137"/>
      <c r="AC29" s="137"/>
      <c r="AD29" s="137"/>
      <c r="AE29" s="148"/>
      <c r="AF29" s="148"/>
      <c r="AG29" s="148"/>
      <c r="AH29" s="148"/>
      <c r="AI29" s="148"/>
      <c r="AJ29" s="148"/>
      <c r="AK29" s="148"/>
      <c r="AL29" s="148"/>
      <c r="AM29" s="148"/>
      <c r="AN29" s="148"/>
      <c r="AO29" s="148"/>
      <c r="AP29" s="148"/>
      <c r="AQ29" s="148"/>
      <c r="AR29" s="148"/>
      <c r="AS29" s="148"/>
      <c r="AT29" s="148"/>
      <c r="AU29" s="148"/>
      <c r="AV29" s="148"/>
      <c r="AW29" s="148"/>
      <c r="AX29" s="148"/>
      <c r="AY29" s="137"/>
    </row>
    <row r="30" spans="2:51" ht="15.95" customHeight="1" x14ac:dyDescent="0.2">
      <c r="B30" s="279">
        <f>IF(Calc!$F$26=0,"",IF(OR($C30&gt;Calc!$B$24,MOD($C30-1,Calc!$F$26)&gt;0),"",QUOTIENT($C30-1,Calc!$F$26)+1))</f>
        <v>4</v>
      </c>
      <c r="C30" s="275">
        <v>22</v>
      </c>
      <c r="D30" s="154">
        <f>IF(Plan!$T28="","",Plan!$T28)</f>
        <v>45923</v>
      </c>
      <c r="E30" s="155">
        <f>IF(Plan!$U28="","",Plan!$U28)</f>
        <v>0.75</v>
      </c>
      <c r="F30" s="175" t="str">
        <f>Plan!$Q28</f>
        <v>FC Bayern München</v>
      </c>
      <c r="G30" s="176" t="s">
        <v>4</v>
      </c>
      <c r="H30" s="175" t="str">
        <f>Plan!$S28</f>
        <v>SC Freiburg</v>
      </c>
      <c r="I30" s="177"/>
      <c r="J30" s="178" t="str">
        <f>Language!$E$62</f>
        <v xml:space="preserve"> : </v>
      </c>
      <c r="K30" s="179"/>
      <c r="L30" s="356"/>
      <c r="M30" s="357"/>
      <c r="O30" s="138"/>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row>
    <row r="31" spans="2:51" ht="15.95" customHeight="1" x14ac:dyDescent="0.2">
      <c r="B31" s="279" t="str">
        <f>IF(Calc!$F$26=0,"",IF(OR($C31&gt;Calc!$B$24,MOD($C31-1,Calc!$F$26)&gt;0),"",QUOTIENT($C31-1,Calc!$F$26)+1))</f>
        <v/>
      </c>
      <c r="C31" s="275">
        <v>23</v>
      </c>
      <c r="D31" s="154">
        <f>IF(Plan!$T29="","",Plan!$T29)</f>
        <v>45923</v>
      </c>
      <c r="E31" s="155">
        <f>IF(Plan!$U29="","",Plan!$U29)</f>
        <v>0.79166666666666663</v>
      </c>
      <c r="F31" s="175" t="str">
        <f>Plan!$Q29</f>
        <v>FC Carl Zeiss Jena</v>
      </c>
      <c r="G31" s="176" t="s">
        <v>4</v>
      </c>
      <c r="H31" s="175" t="str">
        <f>Plan!$S29</f>
        <v>1. FC Union Berlin</v>
      </c>
      <c r="I31" s="177"/>
      <c r="J31" s="178" t="str">
        <f>Language!$E$62</f>
        <v xml:space="preserve"> : </v>
      </c>
      <c r="K31" s="179"/>
      <c r="L31" s="356"/>
      <c r="M31" s="357"/>
      <c r="O31" s="404" t="str">
        <f>Language!$E$40</f>
        <v>Einzelne Teams im Vergleich für einen bestimmten Zeitraum</v>
      </c>
      <c r="P31" s="404"/>
      <c r="Q31" s="404"/>
      <c r="R31" s="404"/>
      <c r="S31" s="404"/>
      <c r="T31" s="404"/>
      <c r="U31" s="404"/>
      <c r="V31" s="404"/>
      <c r="W31" s="404"/>
      <c r="X31" s="404"/>
      <c r="Y31" s="404"/>
      <c r="Z31" s="344"/>
      <c r="AA31" s="139"/>
      <c r="AB31" s="139"/>
      <c r="AC31" s="214"/>
      <c r="AD31" s="214"/>
      <c r="AE31" s="406" t="str">
        <f>Language!$E$19</f>
        <v>Rückspiele</v>
      </c>
      <c r="AF31" s="406"/>
      <c r="AG31" s="406"/>
      <c r="AH31" s="406"/>
      <c r="AI31" s="406"/>
      <c r="AJ31" s="406"/>
      <c r="AK31" s="406"/>
      <c r="AL31" s="406"/>
      <c r="AM31" s="406"/>
      <c r="AN31" s="406"/>
      <c r="AO31" s="406"/>
      <c r="AP31" s="406"/>
      <c r="AQ31" s="406"/>
      <c r="AR31" s="406"/>
      <c r="AS31" s="406"/>
      <c r="AT31" s="406"/>
      <c r="AU31" s="406"/>
      <c r="AV31" s="406"/>
      <c r="AW31" s="406"/>
      <c r="AX31" s="406"/>
      <c r="AY31" s="140"/>
    </row>
    <row r="32" spans="2:51" ht="15.95" customHeight="1" thickBot="1" x14ac:dyDescent="0.25">
      <c r="B32" s="279" t="str">
        <f>IF(Calc!$F$26=0,"",IF(OR($C32&gt;Calc!$B$24,MOD($C32-1,Calc!$F$26)&gt;0),"",QUOTIENT($C32-1,Calc!$F$26)+1))</f>
        <v/>
      </c>
      <c r="C32" s="275">
        <v>24</v>
      </c>
      <c r="D32" s="154">
        <f>IF(Plan!$T30="","",Plan!$T30)</f>
        <v>45924</v>
      </c>
      <c r="E32" s="155">
        <f>IF(Plan!$U30="","",Plan!$U30)</f>
        <v>0.79166666666666663</v>
      </c>
      <c r="F32" s="175" t="str">
        <f>Plan!$Q30</f>
        <v>SGS Essen</v>
      </c>
      <c r="G32" s="176" t="s">
        <v>4</v>
      </c>
      <c r="H32" s="175" t="str">
        <f>Plan!$S30</f>
        <v>1. FC Köln</v>
      </c>
      <c r="I32" s="177"/>
      <c r="J32" s="178" t="str">
        <f>Language!$E$62</f>
        <v xml:space="preserve"> : </v>
      </c>
      <c r="K32" s="179"/>
      <c r="L32" s="356"/>
      <c r="M32" s="357"/>
      <c r="O32" s="405"/>
      <c r="P32" s="405"/>
      <c r="Q32" s="405"/>
      <c r="R32" s="405"/>
      <c r="S32" s="405"/>
      <c r="T32" s="405"/>
      <c r="U32" s="405"/>
      <c r="V32" s="405"/>
      <c r="W32" s="405"/>
      <c r="X32" s="405"/>
      <c r="Y32" s="405"/>
      <c r="Z32" s="344"/>
      <c r="AA32" s="200"/>
      <c r="AB32" s="141"/>
      <c r="AC32" s="214"/>
      <c r="AE32" s="407"/>
      <c r="AF32" s="407"/>
      <c r="AG32" s="407"/>
      <c r="AH32" s="407"/>
      <c r="AI32" s="407"/>
      <c r="AJ32" s="407"/>
      <c r="AK32" s="407"/>
      <c r="AL32" s="407"/>
      <c r="AM32" s="407"/>
      <c r="AN32" s="407"/>
      <c r="AO32" s="407"/>
      <c r="AP32" s="407"/>
      <c r="AQ32" s="407"/>
      <c r="AR32" s="407"/>
      <c r="AS32" s="407"/>
      <c r="AT32" s="407"/>
      <c r="AU32" s="407"/>
      <c r="AV32" s="407"/>
      <c r="AW32" s="407"/>
      <c r="AX32" s="407"/>
      <c r="AY32" s="140"/>
    </row>
    <row r="33" spans="2:51" ht="15.95" customHeight="1" x14ac:dyDescent="0.2">
      <c r="B33" s="279" t="str">
        <f>IF(Calc!$F$26=0,"",IF(OR($C33&gt;Calc!$B$24,MOD($C33-1,Calc!$F$26)&gt;0),"",QUOTIENT($C33-1,Calc!$F$26)+1))</f>
        <v/>
      </c>
      <c r="C33" s="275">
        <v>25</v>
      </c>
      <c r="D33" s="154">
        <f>IF(Plan!$T31="","",Plan!$T31)</f>
        <v>45924</v>
      </c>
      <c r="E33" s="155">
        <f>IF(Plan!$U31="","",Plan!$U31)</f>
        <v>0.79166666666666663</v>
      </c>
      <c r="F33" s="175" t="str">
        <f>Plan!$Q31</f>
        <v>TSG 1899 Hoffenheim</v>
      </c>
      <c r="G33" s="176" t="s">
        <v>4</v>
      </c>
      <c r="H33" s="175" t="str">
        <f>Plan!$S31</f>
        <v>1. FC Nürnberg</v>
      </c>
      <c r="I33" s="177"/>
      <c r="J33" s="178" t="str">
        <f>Language!$E$62</f>
        <v xml:space="preserve"> : </v>
      </c>
      <c r="K33" s="179"/>
      <c r="L33" s="356"/>
      <c r="M33" s="357"/>
      <c r="O33" s="401" t="str">
        <f>Language!$E$50</f>
        <v>Team</v>
      </c>
      <c r="P33" s="401"/>
      <c r="Q33" s="402" t="str">
        <f>Language!$E$16</f>
        <v>Spieltage</v>
      </c>
      <c r="R33" s="402"/>
      <c r="S33" s="328"/>
      <c r="T33" s="329"/>
      <c r="U33" s="329"/>
      <c r="V33" s="329"/>
      <c r="W33" s="329"/>
      <c r="X33" s="329"/>
      <c r="Y33" s="330"/>
      <c r="Z33" s="139"/>
      <c r="AA33" s="214"/>
      <c r="AB33" s="214"/>
      <c r="AC33" s="212"/>
      <c r="AD33" s="130"/>
      <c r="AE33" s="204" t="str">
        <f t="shared" ref="AE33:AX33" si="2">AE7</f>
        <v>Köln</v>
      </c>
      <c r="AF33" s="205" t="str">
        <f t="shared" si="2"/>
        <v>Nürnberg</v>
      </c>
      <c r="AG33" s="205" t="str">
        <f t="shared" si="2"/>
        <v>Union Ber</v>
      </c>
      <c r="AH33" s="205" t="str">
        <f t="shared" si="2"/>
        <v>Leverkuse</v>
      </c>
      <c r="AI33" s="205" t="str">
        <f t="shared" si="2"/>
        <v>Frankfurt</v>
      </c>
      <c r="AJ33" s="205" t="str">
        <f t="shared" si="2"/>
        <v>Bayern</v>
      </c>
      <c r="AK33" s="205" t="str">
        <f t="shared" si="2"/>
        <v>Jena</v>
      </c>
      <c r="AL33" s="205" t="str">
        <f t="shared" si="2"/>
        <v>HSV</v>
      </c>
      <c r="AM33" s="205" t="str">
        <f t="shared" si="2"/>
        <v>Leipzig</v>
      </c>
      <c r="AN33" s="205" t="str">
        <f t="shared" si="2"/>
        <v>Freiburg</v>
      </c>
      <c r="AO33" s="205" t="str">
        <f t="shared" si="2"/>
        <v>SGS Essen</v>
      </c>
      <c r="AP33" s="205" t="str">
        <f t="shared" si="2"/>
        <v>Hoffenhei</v>
      </c>
      <c r="AQ33" s="205" t="str">
        <f t="shared" si="2"/>
        <v>Wolfsburg</v>
      </c>
      <c r="AR33" s="205" t="str">
        <f t="shared" si="2"/>
        <v>Bremen</v>
      </c>
      <c r="AS33" s="205" t="str">
        <f t="shared" si="2"/>
        <v/>
      </c>
      <c r="AT33" s="205" t="str">
        <f t="shared" si="2"/>
        <v/>
      </c>
      <c r="AU33" s="205" t="str">
        <f t="shared" si="2"/>
        <v/>
      </c>
      <c r="AV33" s="205" t="str">
        <f t="shared" si="2"/>
        <v/>
      </c>
      <c r="AW33" s="205" t="str">
        <f t="shared" si="2"/>
        <v/>
      </c>
      <c r="AX33" s="206" t="str">
        <f t="shared" si="2"/>
        <v/>
      </c>
      <c r="AY33" s="143"/>
    </row>
    <row r="34" spans="2:51" ht="15.95" customHeight="1" thickBot="1" x14ac:dyDescent="0.25">
      <c r="B34" s="279" t="str">
        <f>IF(Calc!$F$26=0,"",IF(OR($C34&gt;Calc!$B$24,MOD($C34-1,Calc!$F$26)&gt;0),"",QUOTIENT($C34-1,Calc!$F$26)+1))</f>
        <v/>
      </c>
      <c r="C34" s="275">
        <v>26</v>
      </c>
      <c r="D34" s="154">
        <f>IF(Plan!$T32="","",Plan!$T32)</f>
        <v>45924</v>
      </c>
      <c r="E34" s="155">
        <f>IF(Plan!$U32="","",Plan!$U32)</f>
        <v>0.79166666666666663</v>
      </c>
      <c r="F34" s="175" t="str">
        <f>Plan!$Q32</f>
        <v>VfL Wolfsburg</v>
      </c>
      <c r="G34" s="176" t="s">
        <v>4</v>
      </c>
      <c r="H34" s="175" t="str">
        <f>Plan!$S32</f>
        <v>Werder Bremen</v>
      </c>
      <c r="I34" s="177"/>
      <c r="J34" s="178" t="str">
        <f>Language!$E$62</f>
        <v xml:space="preserve"> : </v>
      </c>
      <c r="K34" s="179"/>
      <c r="L34" s="356"/>
      <c r="M34" s="357"/>
      <c r="O34" s="331" t="str">
        <f>Language!$E$9</f>
        <v>Nr.</v>
      </c>
      <c r="P34" s="331" t="str">
        <f>Language!$E$20</f>
        <v>Name</v>
      </c>
      <c r="Q34" s="331" t="str">
        <f>Language!$E$41</f>
        <v>von</v>
      </c>
      <c r="R34" s="331" t="str">
        <f>Language!$E$44</f>
        <v>bis</v>
      </c>
      <c r="S34" s="332" t="str">
        <f>Language!$E$22</f>
        <v>G</v>
      </c>
      <c r="T34" s="332" t="str">
        <f>Language!$E$23</f>
        <v>U</v>
      </c>
      <c r="U34" s="332" t="str">
        <f>Language!$E$24</f>
        <v>V</v>
      </c>
      <c r="V34" s="332"/>
      <c r="W34" s="403" t="str">
        <f>Language!$E$25</f>
        <v>Tore</v>
      </c>
      <c r="X34" s="403"/>
      <c r="Y34" s="339" t="str">
        <f>Language!$E$27</f>
        <v>Pkt</v>
      </c>
      <c r="Z34" s="346"/>
      <c r="AA34" s="214"/>
      <c r="AB34" s="214"/>
      <c r="AC34" s="142"/>
      <c r="AD34" s="130"/>
      <c r="AE34" s="207" t="str">
        <f t="shared" ref="AE34:AX34" si="3">AE8</f>
        <v>1. FC Köln</v>
      </c>
      <c r="AF34" s="208" t="str">
        <f t="shared" si="3"/>
        <v>1. FC Nürnberg</v>
      </c>
      <c r="AG34" s="208" t="str">
        <f t="shared" si="3"/>
        <v>1. FC Union Berlin</v>
      </c>
      <c r="AH34" s="208" t="str">
        <f t="shared" si="3"/>
        <v>Bayer 04 Leverkusen</v>
      </c>
      <c r="AI34" s="208" t="str">
        <f t="shared" si="3"/>
        <v>Eintracht Frankfurt</v>
      </c>
      <c r="AJ34" s="208" t="str">
        <f t="shared" si="3"/>
        <v>FC Bayern München</v>
      </c>
      <c r="AK34" s="208" t="str">
        <f t="shared" si="3"/>
        <v>FC Carl Zeiss Jena</v>
      </c>
      <c r="AL34" s="208" t="str">
        <f t="shared" si="3"/>
        <v>Hamburger SV</v>
      </c>
      <c r="AM34" s="208" t="str">
        <f t="shared" si="3"/>
        <v>RB Leipzig</v>
      </c>
      <c r="AN34" s="208" t="str">
        <f t="shared" si="3"/>
        <v>SC Freiburg</v>
      </c>
      <c r="AO34" s="208" t="str">
        <f t="shared" si="3"/>
        <v>SGS Essen</v>
      </c>
      <c r="AP34" s="208" t="str">
        <f t="shared" si="3"/>
        <v>TSG 1899 Hoffenheim</v>
      </c>
      <c r="AQ34" s="208" t="str">
        <f t="shared" si="3"/>
        <v>VfL Wolfsburg</v>
      </c>
      <c r="AR34" s="208" t="str">
        <f t="shared" si="3"/>
        <v>Werder Bremen</v>
      </c>
      <c r="AS34" s="208" t="str">
        <f t="shared" si="3"/>
        <v/>
      </c>
      <c r="AT34" s="208" t="str">
        <f t="shared" si="3"/>
        <v/>
      </c>
      <c r="AU34" s="208" t="str">
        <f t="shared" si="3"/>
        <v/>
      </c>
      <c r="AV34" s="208" t="str">
        <f t="shared" si="3"/>
        <v/>
      </c>
      <c r="AW34" s="208" t="str">
        <f t="shared" si="3"/>
        <v/>
      </c>
      <c r="AX34" s="209" t="str">
        <f t="shared" si="3"/>
        <v/>
      </c>
      <c r="AY34" s="143"/>
    </row>
    <row r="35" spans="2:51" ht="15.95" customHeight="1" thickTop="1" x14ac:dyDescent="0.2">
      <c r="B35" s="279" t="str">
        <f>IF(Calc!$F$26=0,"",IF(OR($C35&gt;Calc!$B$24,MOD($C35-1,Calc!$F$26)&gt;0),"",QUOTIENT($C35-1,Calc!$F$26)+1))</f>
        <v/>
      </c>
      <c r="C35" s="275">
        <v>27</v>
      </c>
      <c r="D35" s="154">
        <f>IF(Plan!$T33="","",Plan!$T33)</f>
        <v>45925</v>
      </c>
      <c r="E35" s="155">
        <f>IF(Plan!$U33="","",Plan!$U33)</f>
        <v>0.79166666666666663</v>
      </c>
      <c r="F35" s="175" t="str">
        <f>Plan!$Q33</f>
        <v>RB Leipzig</v>
      </c>
      <c r="G35" s="176" t="s">
        <v>4</v>
      </c>
      <c r="H35" s="175" t="str">
        <f>Plan!$S33</f>
        <v>Hamburger SV</v>
      </c>
      <c r="I35" s="177"/>
      <c r="J35" s="178" t="str">
        <f>Language!$E$62</f>
        <v xml:space="preserve"> : </v>
      </c>
      <c r="K35" s="179"/>
      <c r="L35" s="356"/>
      <c r="M35" s="357"/>
      <c r="O35" s="333">
        <v>6063</v>
      </c>
      <c r="P35" s="334" t="str">
        <f>IFERROR(VLOOKUP(O35,Plan!$C$7:$D$26,2,0),"")</f>
        <v>FC Bayern München</v>
      </c>
      <c r="Q35" s="335">
        <v>1</v>
      </c>
      <c r="R35" s="335">
        <v>26</v>
      </c>
      <c r="S35" s="336">
        <f t="array" aca="1" ref="S35" ca="1">IF(OR($Q$35="",$R$35=""),"",IF($P35&lt;&gt;"",SUM((OFFSET($F$9,($Q$35-1)*Calc!$F$26,0,($R$35-$Q$35+1)*Calc!$F$26,1)=$P35)*(OFFSET($I$9,($Q$35-1)*Calc!$F$26,0,($R$35-$Q$35+1)*Calc!$F$26,1)&gt;OFFSET($K$9,($Q$35-1)*Calc!$F$26,0,($R$35-$Q$35+1)*Calc!$F$26,1)))+SUM((OFFSET($H$9,($Q$35-1)*Calc!$F$26,0,($R$35-$Q$35+1)*Calc!$F$26,1)=$P35)*(OFFSET($I$9,($Q$35-1)*Calc!$F$26,0,($R$35-$Q$35+1)*Calc!$F$26,1)&lt;OFFSET($K$9,($Q$35-1)*Calc!$F$26,0,($R$35-$Q$35+1)*Calc!$F$26,1))),""))</f>
        <v>0</v>
      </c>
      <c r="T35" s="336">
        <f t="array" aca="1" ref="T35" ca="1">IF(OR($Q$35="",$R$35=""),"",IF($P35&lt;&gt;"",SUM((OFFSET($F$9,($Q$35-1)*Calc!$F$26,0,($R$35-$Q$35+1)*Calc!$F$26,1)=$P35)*(OFFSET($I$9,($Q$35-1)*Calc!$F$26,0,($R$35-$Q$35+1)*Calc!$F$26,1)=OFFSET($K$9,($Q$35-1)*Calc!$F$26,0,($R$35-$Q$35+1)*Calc!$F$26,1))*(OFFSET($I$9,($Q$35-1)*Calc!$F$26,0,($R$35-$Q$35+1)*Calc!$F$26,1)&lt;&gt;""))+SUM((OFFSET($H$9,($Q$35-1)*Calc!$F$26,0,($R$35-$Q$35+1)*Calc!$F$26,1)=$P35)*(OFFSET($I$9,($Q$35-1)*Calc!$F$26,0,($R$35-$Q$35+1)*Calc!$F$26,1)=OFFSET($K$9,($Q$35-1)*Calc!$F$26,0,($R$35-$Q$35+1)*Calc!$F$26,1))*(OFFSET($I$9,($Q$35-1)*Calc!$F$26,0,($R$35-$Q$35+1)*Calc!$F$26,1)&lt;&gt;"")),""))</f>
        <v>0</v>
      </c>
      <c r="U35" s="336">
        <f t="array" aca="1" ref="U35" ca="1">IF(OR($Q$35="",$R$35=""),"",IF($P35&lt;&gt;"",SUM((OFFSET($F$9,($Q$35-1)*Calc!$F$26,0,($R$35-$Q$35+1)*Calc!$F$26,1)=$P35)*(OFFSET($I$9,($Q$35-1)*Calc!$F$26,0,($R$35-$Q$35+1)*Calc!$F$26,1)&lt;OFFSET($K$9,($Q$35-1)*Calc!$F$26,0,($R$35-$Q$35+1)*Calc!$F$26,1)))+SUM((OFFSET($H$9,($Q$35-1)*Calc!$F$26,0,($R$35-$Q$35+1)*Calc!$F$26,1)=$P35)*(OFFSET($I$9,($Q$35-1)*Calc!$F$26,0,($R$35-$Q$35+1)*Calc!$F$26,1)&gt;OFFSET($K$9,($Q$35-1)*Calc!$F$26,0,($R$35-$Q$35+1)*Calc!$F$26,1))),""))</f>
        <v>0</v>
      </c>
      <c r="V35" s="336"/>
      <c r="W35" s="336">
        <f t="array" aca="1" ref="W35" ca="1">IF(OR($Q$35="",$R$35=""),"",IF($P35&lt;&gt;"",SUM((OFFSET($F$9,($Q$35-1)*Calc!$F$26,0,($R$35-$Q$35+1)*Calc!$F$26,1)=$P35)*OFFSET($I$9,($Q$35-1)*Calc!$F$26,0,($R$35-$Q$35+1)*Calc!$F$26,1))+SUM((OFFSET($H$9,($Q$35-1)*Calc!$F$26,0,($R$35-$Q$35+1)*Calc!$F$26,1)=$P35)*OFFSET($K$9,($Q$35-1)*Calc!$F$26,0,($R$35-$Q$35+1)*Calc!$F$26,1)),""))</f>
        <v>0</v>
      </c>
      <c r="X35" s="336">
        <f t="array" aca="1" ref="X35" ca="1">IF(OR($Q$35="",$R$35=""),"",IF($P35&lt;&gt;"",SUM((OFFSET($F$9,($Q$35-1)*Calc!$F$26,0,($R$35-$Q$35+1)*Calc!$F$26,1)=$P35)*OFFSET($K$9,($Q$35-1)*Calc!$F$26,0,($R$35-$Q$35+1)*Calc!$F$26,1))+SUM((OFFSET($H$9,($Q$35-1)*Calc!$F$26,0,($R$35-$Q$35+1)*Calc!$F$26,1)=$P35)*OFFSET($I$9,($Q$35-1)*Calc!$F$26,0,($R$35-$Q$35+1)*Calc!$F$26,1)),""))</f>
        <v>0</v>
      </c>
      <c r="Y35" s="340">
        <f ca="1">IF($S35="","",$S35*Settings!$C$3+$T35)</f>
        <v>0</v>
      </c>
      <c r="Z35" s="347"/>
      <c r="AA35" s="212"/>
      <c r="AB35" s="212"/>
      <c r="AC35" s="215" t="str">
        <f t="shared" ref="AC35:AC54" si="4">O9</f>
        <v/>
      </c>
      <c r="AD35" s="216" t="str">
        <f t="shared" ref="AD35:AD54" si="5">P9</f>
        <v>1. FC Köln</v>
      </c>
      <c r="AE35" s="201"/>
      <c r="AF35" s="202" t="str">
        <f>IFERROR(VLOOKUP($P9&amp;AF$8,Calc2!$M$4:$N$763,2,0),"")</f>
        <v/>
      </c>
      <c r="AG35" s="202" t="str">
        <f>IFERROR(VLOOKUP($P9&amp;AG$8,Calc2!$M$4:$N$763,2,0),"")</f>
        <v/>
      </c>
      <c r="AH35" s="202" t="str">
        <f>IFERROR(VLOOKUP($P9&amp;AH$8,Calc2!$M$4:$N$763,2,0),"")</f>
        <v/>
      </c>
      <c r="AI35" s="202" t="str">
        <f>IFERROR(VLOOKUP($P9&amp;AI$8,Calc2!$M$4:$N$763,2,0),"")</f>
        <v/>
      </c>
      <c r="AJ35" s="202" t="str">
        <f>IFERROR(VLOOKUP($P9&amp;AJ$8,Calc2!$M$4:$N$763,2,0),"")</f>
        <v/>
      </c>
      <c r="AK35" s="202" t="str">
        <f>IFERROR(VLOOKUP($P9&amp;AK$8,Calc2!$M$4:$N$763,2,0),"")</f>
        <v/>
      </c>
      <c r="AL35" s="202" t="str">
        <f>IFERROR(VLOOKUP($P9&amp;AL$8,Calc2!$M$4:$N$763,2,0),"")</f>
        <v/>
      </c>
      <c r="AM35" s="202" t="str">
        <f>IFERROR(VLOOKUP($P9&amp;AM$8,Calc2!$M$4:$N$763,2,0),"")</f>
        <v/>
      </c>
      <c r="AN35" s="202" t="str">
        <f>IFERROR(VLOOKUP($P9&amp;AN$8,Calc2!$M$4:$N$763,2,0),"")</f>
        <v/>
      </c>
      <c r="AO35" s="202" t="str">
        <f>IFERROR(VLOOKUP($P9&amp;AO$8,Calc2!$M$4:$N$763,2,0),"")</f>
        <v/>
      </c>
      <c r="AP35" s="202" t="str">
        <f>IFERROR(VLOOKUP($P9&amp;AP$8,Calc2!$M$4:$N$763,2,0),"")</f>
        <v/>
      </c>
      <c r="AQ35" s="202" t="str">
        <f>IFERROR(VLOOKUP($P9&amp;AQ$8,Calc2!$M$4:$N$763,2,0),"")</f>
        <v/>
      </c>
      <c r="AR35" s="202" t="str">
        <f>IFERROR(VLOOKUP($P9&amp;AR$8,Calc2!$M$4:$N$763,2,0),"")</f>
        <v/>
      </c>
      <c r="AS35" s="202" t="str">
        <f>IFERROR(VLOOKUP($P9&amp;AS$8,Calc2!$M$4:$N$763,2,0),"")</f>
        <v/>
      </c>
      <c r="AT35" s="202" t="str">
        <f>IFERROR(VLOOKUP($P9&amp;AT$8,Calc2!$M$4:$N$763,2,0),"")</f>
        <v/>
      </c>
      <c r="AU35" s="202" t="str">
        <f>IFERROR(VLOOKUP($P9&amp;AU$8,Calc2!$M$4:$N$763,2,0),"")</f>
        <v/>
      </c>
      <c r="AV35" s="202" t="str">
        <f>IFERROR(VLOOKUP($P9&amp;AV$8,Calc2!$M$4:$N$763,2,0),"")</f>
        <v/>
      </c>
      <c r="AW35" s="202" t="str">
        <f>IFERROR(VLOOKUP($P9&amp;AW$8,Calc2!$M$4:$N$763,2,0),"")</f>
        <v/>
      </c>
      <c r="AX35" s="203" t="str">
        <f>IFERROR(VLOOKUP($P9&amp;AX$8,Calc2!$M$4:$N$763,2,0),"")</f>
        <v/>
      </c>
      <c r="AY35" s="143"/>
    </row>
    <row r="36" spans="2:51" ht="15.95" customHeight="1" x14ac:dyDescent="0.2">
      <c r="B36" s="279" t="str">
        <f>IF(Calc!$F$26=0,"",IF(OR($C36&gt;Calc!$B$24,MOD($C36-1,Calc!$F$26)&gt;0),"",QUOTIENT($C36-1,Calc!$F$26)+1))</f>
        <v/>
      </c>
      <c r="C36" s="275">
        <v>28</v>
      </c>
      <c r="D36" s="154">
        <f>IF(Plan!$T34="","",Plan!$T34)</f>
        <v>45925</v>
      </c>
      <c r="E36" s="155">
        <f>IF(Plan!$U34="","",Plan!$U34)</f>
        <v>0.79166666666666663</v>
      </c>
      <c r="F36" s="175" t="str">
        <f>Plan!$Q34</f>
        <v>Bayer 04 Leverkusen</v>
      </c>
      <c r="G36" s="176" t="s">
        <v>4</v>
      </c>
      <c r="H36" s="175" t="str">
        <f>Plan!$S34</f>
        <v>Eintracht Frankfurt</v>
      </c>
      <c r="I36" s="177"/>
      <c r="J36" s="178" t="str">
        <f>Language!$E$62</f>
        <v xml:space="preserve"> : </v>
      </c>
      <c r="K36" s="179"/>
      <c r="L36" s="356"/>
      <c r="M36" s="357"/>
      <c r="O36" s="333">
        <v>6066</v>
      </c>
      <c r="P36" s="334" t="str">
        <f>IFERROR(VLOOKUP(O36,Plan!$C$7:$D$26,2,0),"")</f>
        <v>1. FC Nürnberg</v>
      </c>
      <c r="Q36" s="337"/>
      <c r="R36" s="338"/>
      <c r="S36" s="336">
        <f t="array" aca="1" ref="S36" ca="1">IF(OR($Q$35="",$R$35=""),"",IF($P36&lt;&gt;"",SUM((OFFSET($F$9,($Q$35-1)*Calc!$F$26,0,($R$35-$Q$35+1)*Calc!$F$26,1)=$P36)*(OFFSET($I$9,($Q$35-1)*Calc!$F$26,0,($R$35-$Q$35+1)*Calc!$F$26,1)&gt;OFFSET($K$9,($Q$35-1)*Calc!$F$26,0,($R$35-$Q$35+1)*Calc!$F$26,1)))+SUM((OFFSET($H$9,($Q$35-1)*Calc!$F$26,0,($R$35-$Q$35+1)*Calc!$F$26,1)=$P36)*(OFFSET($I$9,($Q$35-1)*Calc!$F$26,0,($R$35-$Q$35+1)*Calc!$F$26,1)&lt;OFFSET($K$9,($Q$35-1)*Calc!$F$26,0,($R$35-$Q$35+1)*Calc!$F$26,1))),""))</f>
        <v>0</v>
      </c>
      <c r="T36" s="336">
        <f t="array" aca="1" ref="T36" ca="1">IF(OR($Q$35="",$R$35=""),"",IF($P36&lt;&gt;"",SUM((OFFSET($F$9,($Q$35-1)*Calc!$F$26,0,($R$35-$Q$35+1)*Calc!$F$26,1)=$P36)*(OFFSET($I$9,($Q$35-1)*Calc!$F$26,0,($R$35-$Q$35+1)*Calc!$F$26,1)=OFFSET($K$9,($Q$35-1)*Calc!$F$26,0,($R$35-$Q$35+1)*Calc!$F$26,1))*(OFFSET($I$9,($Q$35-1)*Calc!$F$26,0,($R$35-$Q$35+1)*Calc!$F$26,1)&lt;&gt;""))+SUM((OFFSET($H$9,($Q$35-1)*Calc!$F$26,0,($R$35-$Q$35+1)*Calc!$F$26,1)=$P36)*(OFFSET($I$9,($Q$35-1)*Calc!$F$26,0,($R$35-$Q$35+1)*Calc!$F$26,1)=OFFSET($K$9,($Q$35-1)*Calc!$F$26,0,($R$35-$Q$35+1)*Calc!$F$26,1))*(OFFSET($I$9,($Q$35-1)*Calc!$F$26,0,($R$35-$Q$35+1)*Calc!$F$26,1)&lt;&gt;"")),""))</f>
        <v>0</v>
      </c>
      <c r="U36" s="336">
        <f t="array" aca="1" ref="U36" ca="1">IF(OR($Q$35="",$R$35=""),"",IF($P36&lt;&gt;"",SUM((OFFSET($F$9,($Q$35-1)*Calc!$F$26,0,($R$35-$Q$35+1)*Calc!$F$26,1)=$P36)*(OFFSET($I$9,($Q$35-1)*Calc!$F$26,0,($R$35-$Q$35+1)*Calc!$F$26,1)&lt;OFFSET($K$9,($Q$35-1)*Calc!$F$26,0,($R$35-$Q$35+1)*Calc!$F$26,1)))+SUM((OFFSET($H$9,($Q$35-1)*Calc!$F$26,0,($R$35-$Q$35+1)*Calc!$F$26,1)=$P36)*(OFFSET($I$9,($Q$35-1)*Calc!$F$26,0,($R$35-$Q$35+1)*Calc!$F$26,1)&gt;OFFSET($K$9,($Q$35-1)*Calc!$F$26,0,($R$35-$Q$35+1)*Calc!$F$26,1))),""))</f>
        <v>0</v>
      </c>
      <c r="V36" s="336"/>
      <c r="W36" s="336">
        <f t="array" aca="1" ref="W36" ca="1">IF(OR($Q$35="",$R$35=""),"",IF($P36&lt;&gt;"",SUM((OFFSET($F$9,($Q$35-1)*Calc!$F$26,0,($R$35-$Q$35+1)*Calc!$F$26,1)=$P36)*OFFSET($I$9,($Q$35-1)*Calc!$F$26,0,($R$35-$Q$35+1)*Calc!$F$26,1))+SUM((OFFSET($H$9,($Q$35-1)*Calc!$F$26,0,($R$35-$Q$35+1)*Calc!$F$26,1)=$P36)*OFFSET($K$9,($Q$35-1)*Calc!$F$26,0,($R$35-$Q$35+1)*Calc!$F$26,1)),""))</f>
        <v>0</v>
      </c>
      <c r="X36" s="336">
        <f t="array" aca="1" ref="X36" ca="1">IF(OR($Q$35="",$R$35=""),"",IF($P36&lt;&gt;"",SUM((OFFSET($F$9,($Q$35-1)*Calc!$F$26,0,($R$35-$Q$35+1)*Calc!$F$26,1)=$P36)*OFFSET($K$9,($Q$35-1)*Calc!$F$26,0,($R$35-$Q$35+1)*Calc!$F$26,1))+SUM((OFFSET($H$9,($Q$35-1)*Calc!$F$26,0,($R$35-$Q$35+1)*Calc!$F$26,1)=$P36)*OFFSET($I$9,($Q$35-1)*Calc!$F$26,0,($R$35-$Q$35+1)*Calc!$F$26,1)),""))</f>
        <v>0</v>
      </c>
      <c r="Y36" s="340">
        <f ca="1">IF($S36="","",$S36*Settings!$C$3+$T36)</f>
        <v>0</v>
      </c>
      <c r="Z36" s="347"/>
      <c r="AA36" s="265"/>
      <c r="AB36" s="142"/>
      <c r="AC36" s="217" t="str">
        <f t="shared" si="4"/>
        <v/>
      </c>
      <c r="AD36" s="218" t="str">
        <f t="shared" si="5"/>
        <v>1. FC Nürnberg</v>
      </c>
      <c r="AE36" s="164" t="str">
        <f>IFERROR(VLOOKUP($P10&amp;AE$8,Calc2!$M$4:$N$763,2,0),"")</f>
        <v/>
      </c>
      <c r="AF36" s="165"/>
      <c r="AG36" s="158" t="str">
        <f>IFERROR(VLOOKUP($P10&amp;AG$8,Calc2!$M$4:$N$763,2,0),"")</f>
        <v/>
      </c>
      <c r="AH36" s="158" t="str">
        <f>IFERROR(VLOOKUP($P10&amp;AH$8,Calc2!$M$4:$N$763,2,0),"")</f>
        <v/>
      </c>
      <c r="AI36" s="158" t="str">
        <f>IFERROR(VLOOKUP($P10&amp;AI$8,Calc2!$M$4:$N$763,2,0),"")</f>
        <v/>
      </c>
      <c r="AJ36" s="158" t="str">
        <f>IFERROR(VLOOKUP($P10&amp;AJ$8,Calc2!$M$4:$N$763,2,0),"")</f>
        <v/>
      </c>
      <c r="AK36" s="158" t="str">
        <f>IFERROR(VLOOKUP($P10&amp;AK$8,Calc2!$M$4:$N$763,2,0),"")</f>
        <v/>
      </c>
      <c r="AL36" s="158" t="str">
        <f>IFERROR(VLOOKUP($P10&amp;AL$8,Calc2!$M$4:$N$763,2,0),"")</f>
        <v/>
      </c>
      <c r="AM36" s="158" t="str">
        <f>IFERROR(VLOOKUP($P10&amp;AM$8,Calc2!$M$4:$N$763,2,0),"")</f>
        <v/>
      </c>
      <c r="AN36" s="158" t="str">
        <f>IFERROR(VLOOKUP($P10&amp;AN$8,Calc2!$M$4:$N$763,2,0),"")</f>
        <v/>
      </c>
      <c r="AO36" s="158" t="str">
        <f>IFERROR(VLOOKUP($P10&amp;AO$8,Calc2!$M$4:$N$763,2,0),"")</f>
        <v/>
      </c>
      <c r="AP36" s="158" t="str">
        <f>IFERROR(VLOOKUP($P10&amp;AP$8,Calc2!$M$4:$N$763,2,0),"")</f>
        <v/>
      </c>
      <c r="AQ36" s="158" t="str">
        <f>IFERROR(VLOOKUP($P10&amp;AQ$8,Calc2!$M$4:$N$763,2,0),"")</f>
        <v/>
      </c>
      <c r="AR36" s="158" t="str">
        <f>IFERROR(VLOOKUP($P10&amp;AR$8,Calc2!$M$4:$N$763,2,0),"")</f>
        <v/>
      </c>
      <c r="AS36" s="158" t="str">
        <f>IFERROR(VLOOKUP($P10&amp;AS$8,Calc2!$M$4:$N$763,2,0),"")</f>
        <v/>
      </c>
      <c r="AT36" s="158" t="str">
        <f>IFERROR(VLOOKUP($P10&amp;AT$8,Calc2!$M$4:$N$763,2,0),"")</f>
        <v/>
      </c>
      <c r="AU36" s="158" t="str">
        <f>IFERROR(VLOOKUP($P10&amp;AU$8,Calc2!$M$4:$N$763,2,0),"")</f>
        <v/>
      </c>
      <c r="AV36" s="158" t="str">
        <f>IFERROR(VLOOKUP($P10&amp;AV$8,Calc2!$M$4:$N$763,2,0),"")</f>
        <v/>
      </c>
      <c r="AW36" s="158" t="str">
        <f>IFERROR(VLOOKUP($P10&amp;AW$8,Calc2!$M$4:$N$763,2,0),"")</f>
        <v/>
      </c>
      <c r="AX36" s="166" t="str">
        <f>IFERROR(VLOOKUP($P10&amp;AX$8,Calc2!$M$4:$N$763,2,0),"")</f>
        <v/>
      </c>
      <c r="AY36" s="143"/>
    </row>
    <row r="37" spans="2:51" ht="15.95" customHeight="1" x14ac:dyDescent="0.2">
      <c r="B37" s="279">
        <f>IF(Calc!$F$26=0,"",IF(OR($C37&gt;Calc!$B$24,MOD($C37-1,Calc!$F$26)&gt;0),"",QUOTIENT($C37-1,Calc!$F$26)+1))</f>
        <v>5</v>
      </c>
      <c r="C37" s="275">
        <v>29</v>
      </c>
      <c r="D37" s="154">
        <f>IF(Plan!$T35="","",Plan!$T35)</f>
        <v>45935</v>
      </c>
      <c r="E37" s="155">
        <f>IF(Plan!$U35="","",Plan!$U35)</f>
        <v>0.64583333333333337</v>
      </c>
      <c r="F37" s="175" t="str">
        <f>Plan!$Q35</f>
        <v>1. FC Union Berlin</v>
      </c>
      <c r="G37" s="176" t="s">
        <v>4</v>
      </c>
      <c r="H37" s="175" t="str">
        <f>Plan!$S35</f>
        <v>SC Freiburg</v>
      </c>
      <c r="I37" s="177"/>
      <c r="J37" s="178" t="str">
        <f>Language!$E$62</f>
        <v xml:space="preserve"> : </v>
      </c>
      <c r="K37" s="179"/>
      <c r="L37" s="356"/>
      <c r="M37" s="357"/>
      <c r="O37" s="333"/>
      <c r="P37" s="334" t="str">
        <f>IFERROR(VLOOKUP(O37,Plan!$C$7:$D$26,2,0),"")</f>
        <v/>
      </c>
      <c r="Q37" s="337"/>
      <c r="R37" s="338"/>
      <c r="S37" s="336" t="str">
        <f t="array" aca="1" ref="S37" ca="1">IF(OR($Q$35="",$R$35=""),"",IF($P37&lt;&gt;"",SUM((OFFSET($F$9,($Q$35-1)*Calc!$F$26,0,($R$35-$Q$35+1)*Calc!$F$26,1)=$P37)*(OFFSET($I$9,($Q$35-1)*Calc!$F$26,0,($R$35-$Q$35+1)*Calc!$F$26,1)&gt;OFFSET($K$9,($Q$35-1)*Calc!$F$26,0,($R$35-$Q$35+1)*Calc!$F$26,1)))+SUM((OFFSET($H$9,($Q$35-1)*Calc!$F$26,0,($R$35-$Q$35+1)*Calc!$F$26,1)=$P37)*(OFFSET($I$9,($Q$35-1)*Calc!$F$26,0,($R$35-$Q$35+1)*Calc!$F$26,1)&lt;OFFSET($K$9,($Q$35-1)*Calc!$F$26,0,($R$35-$Q$35+1)*Calc!$F$26,1))),""))</f>
        <v/>
      </c>
      <c r="T37" s="336" t="str">
        <f t="array" aca="1" ref="T37" ca="1">IF(OR($Q$35="",$R$35=""),"",IF($P37&lt;&gt;"",SUM((OFFSET($F$9,($Q$35-1)*Calc!$F$26,0,($R$35-$Q$35+1)*Calc!$F$26,1)=$P37)*(OFFSET($I$9,($Q$35-1)*Calc!$F$26,0,($R$35-$Q$35+1)*Calc!$F$26,1)=OFFSET($K$9,($Q$35-1)*Calc!$F$26,0,($R$35-$Q$35+1)*Calc!$F$26,1))*(OFFSET($I$9,($Q$35-1)*Calc!$F$26,0,($R$35-$Q$35+1)*Calc!$F$26,1)&lt;&gt;""))+SUM((OFFSET($H$9,($Q$35-1)*Calc!$F$26,0,($R$35-$Q$35+1)*Calc!$F$26,1)=$P37)*(OFFSET($I$9,($Q$35-1)*Calc!$F$26,0,($R$35-$Q$35+1)*Calc!$F$26,1)=OFFSET($K$9,($Q$35-1)*Calc!$F$26,0,($R$35-$Q$35+1)*Calc!$F$26,1))*(OFFSET($I$9,($Q$35-1)*Calc!$F$26,0,($R$35-$Q$35+1)*Calc!$F$26,1)&lt;&gt;"")),""))</f>
        <v/>
      </c>
      <c r="U37" s="336" t="str">
        <f t="array" aca="1" ref="U37" ca="1">IF(OR($Q$35="",$R$35=""),"",IF($P37&lt;&gt;"",SUM((OFFSET($F$9,($Q$35-1)*Calc!$F$26,0,($R$35-$Q$35+1)*Calc!$F$26,1)=$P37)*(OFFSET($I$9,($Q$35-1)*Calc!$F$26,0,($R$35-$Q$35+1)*Calc!$F$26,1)&lt;OFFSET($K$9,($Q$35-1)*Calc!$F$26,0,($R$35-$Q$35+1)*Calc!$F$26,1)))+SUM((OFFSET($H$9,($Q$35-1)*Calc!$F$26,0,($R$35-$Q$35+1)*Calc!$F$26,1)=$P37)*(OFFSET($I$9,($Q$35-1)*Calc!$F$26,0,($R$35-$Q$35+1)*Calc!$F$26,1)&gt;OFFSET($K$9,($Q$35-1)*Calc!$F$26,0,($R$35-$Q$35+1)*Calc!$F$26,1))),""))</f>
        <v/>
      </c>
      <c r="V37" s="336"/>
      <c r="W37" s="336" t="str">
        <f t="array" aca="1" ref="W37" ca="1">IF(OR($Q$35="",$R$35=""),"",IF($P37&lt;&gt;"",SUM((OFFSET($F$9,($Q$35-1)*Calc!$F$26,0,($R$35-$Q$35+1)*Calc!$F$26,1)=$P37)*OFFSET($I$9,($Q$35-1)*Calc!$F$26,0,($R$35-$Q$35+1)*Calc!$F$26,1))+SUM((OFFSET($H$9,($Q$35-1)*Calc!$F$26,0,($R$35-$Q$35+1)*Calc!$F$26,1)=$P37)*OFFSET($K$9,($Q$35-1)*Calc!$F$26,0,($R$35-$Q$35+1)*Calc!$F$26,1)),""))</f>
        <v/>
      </c>
      <c r="X37" s="336" t="str">
        <f t="array" aca="1" ref="X37" ca="1">IF(OR($Q$35="",$R$35=""),"",IF($P37&lt;&gt;"",SUM((OFFSET($F$9,($Q$35-1)*Calc!$F$26,0,($R$35-$Q$35+1)*Calc!$F$26,1)=$P37)*OFFSET($K$9,($Q$35-1)*Calc!$F$26,0,($R$35-$Q$35+1)*Calc!$F$26,1))+SUM((OFFSET($H$9,($Q$35-1)*Calc!$F$26,0,($R$35-$Q$35+1)*Calc!$F$26,1)=$P37)*OFFSET($I$9,($Q$35-1)*Calc!$F$26,0,($R$35-$Q$35+1)*Calc!$F$26,1)),""))</f>
        <v/>
      </c>
      <c r="Y37" s="340" t="str">
        <f ca="1">IF($S37="","",$S37*Settings!$C$3+$T37)</f>
        <v/>
      </c>
      <c r="Z37" s="347"/>
      <c r="AA37" s="200"/>
      <c r="AB37" s="200"/>
      <c r="AC37" s="217" t="str">
        <f t="shared" si="4"/>
        <v/>
      </c>
      <c r="AD37" s="218" t="str">
        <f t="shared" si="5"/>
        <v>1. FC Union Berlin</v>
      </c>
      <c r="AE37" s="164" t="str">
        <f>IFERROR(VLOOKUP($P11&amp;AE$8,Calc2!$M$4:$N$763,2,0),"")</f>
        <v/>
      </c>
      <c r="AF37" s="158" t="str">
        <f>IFERROR(VLOOKUP($P11&amp;AF$8,Calc2!$M$4:$N$763,2,0),"")</f>
        <v/>
      </c>
      <c r="AG37" s="165"/>
      <c r="AH37" s="158" t="str">
        <f>IFERROR(VLOOKUP($P11&amp;AH$8,Calc2!$M$4:$N$763,2,0),"")</f>
        <v/>
      </c>
      <c r="AI37" s="158" t="str">
        <f>IFERROR(VLOOKUP($P11&amp;AI$8,Calc2!$M$4:$N$763,2,0),"")</f>
        <v/>
      </c>
      <c r="AJ37" s="158" t="str">
        <f>IFERROR(VLOOKUP($P11&amp;AJ$8,Calc2!$M$4:$N$763,2,0),"")</f>
        <v/>
      </c>
      <c r="AK37" s="158" t="str">
        <f>IFERROR(VLOOKUP($P11&amp;AK$8,Calc2!$M$4:$N$763,2,0),"")</f>
        <v/>
      </c>
      <c r="AL37" s="158" t="str">
        <f>IFERROR(VLOOKUP($P11&amp;AL$8,Calc2!$M$4:$N$763,2,0),"")</f>
        <v/>
      </c>
      <c r="AM37" s="158" t="str">
        <f>IFERROR(VLOOKUP($P11&amp;AM$8,Calc2!$M$4:$N$763,2,0),"")</f>
        <v/>
      </c>
      <c r="AN37" s="158" t="str">
        <f>IFERROR(VLOOKUP($P11&amp;AN$8,Calc2!$M$4:$N$763,2,0),"")</f>
        <v/>
      </c>
      <c r="AO37" s="158" t="str">
        <f>IFERROR(VLOOKUP($P11&amp;AO$8,Calc2!$M$4:$N$763,2,0),"")</f>
        <v/>
      </c>
      <c r="AP37" s="158" t="str">
        <f>IFERROR(VLOOKUP($P11&amp;AP$8,Calc2!$M$4:$N$763,2,0),"")</f>
        <v/>
      </c>
      <c r="AQ37" s="158" t="str">
        <f>IFERROR(VLOOKUP($P11&amp;AQ$8,Calc2!$M$4:$N$763,2,0),"")</f>
        <v/>
      </c>
      <c r="AR37" s="158" t="str">
        <f>IFERROR(VLOOKUP($P11&amp;AR$8,Calc2!$M$4:$N$763,2,0),"")</f>
        <v/>
      </c>
      <c r="AS37" s="158" t="str">
        <f>IFERROR(VLOOKUP($P11&amp;AS$8,Calc2!$M$4:$N$763,2,0),"")</f>
        <v/>
      </c>
      <c r="AT37" s="158" t="str">
        <f>IFERROR(VLOOKUP($P11&amp;AT$8,Calc2!$M$4:$N$763,2,0),"")</f>
        <v/>
      </c>
      <c r="AU37" s="158" t="str">
        <f>IFERROR(VLOOKUP($P11&amp;AU$8,Calc2!$M$4:$N$763,2,0),"")</f>
        <v/>
      </c>
      <c r="AV37" s="158" t="str">
        <f>IFERROR(VLOOKUP($P11&amp;AV$8,Calc2!$M$4:$N$763,2,0),"")</f>
        <v/>
      </c>
      <c r="AW37" s="158" t="str">
        <f>IFERROR(VLOOKUP($P11&amp;AW$8,Calc2!$M$4:$N$763,2,0),"")</f>
        <v/>
      </c>
      <c r="AX37" s="166" t="str">
        <f>IFERROR(VLOOKUP($P11&amp;AX$8,Calc2!$M$4:$N$763,2,0),"")</f>
        <v/>
      </c>
      <c r="AY37" s="143"/>
    </row>
    <row r="38" spans="2:51" ht="15.95" customHeight="1" x14ac:dyDescent="0.2">
      <c r="B38" s="279" t="str">
        <f>IF(Calc!$F$26=0,"",IF(OR($C38&gt;Calc!$B$24,MOD($C38-1,Calc!$F$26)&gt;0),"",QUOTIENT($C38-1,Calc!$F$26)+1))</f>
        <v/>
      </c>
      <c r="C38" s="275">
        <v>30</v>
      </c>
      <c r="D38" s="154">
        <f>IF(Plan!$T36="","",Plan!$T36)</f>
        <v>45935</v>
      </c>
      <c r="E38" s="155">
        <f>IF(Plan!$U36="","",Plan!$U36)</f>
        <v>0.64583333333333337</v>
      </c>
      <c r="F38" s="175" t="str">
        <f>Plan!$Q36</f>
        <v>Eintracht Frankfurt</v>
      </c>
      <c r="G38" s="176" t="s">
        <v>4</v>
      </c>
      <c r="H38" s="175" t="str">
        <f>Plan!$S36</f>
        <v>FC Carl Zeiss Jena</v>
      </c>
      <c r="I38" s="177"/>
      <c r="J38" s="178" t="str">
        <f>Language!$E$62</f>
        <v xml:space="preserve"> : </v>
      </c>
      <c r="K38" s="179"/>
      <c r="L38" s="356"/>
      <c r="M38" s="357"/>
      <c r="O38" s="139"/>
      <c r="P38" s="213"/>
      <c r="Q38" s="200"/>
      <c r="R38" s="200"/>
      <c r="S38" s="200"/>
      <c r="T38" s="200"/>
      <c r="U38" s="200"/>
      <c r="V38" s="200"/>
      <c r="W38" s="200"/>
      <c r="X38" s="200"/>
      <c r="Y38" s="200"/>
      <c r="Z38" s="200"/>
      <c r="AA38" s="200"/>
      <c r="AB38" s="200"/>
      <c r="AC38" s="217" t="str">
        <f t="shared" si="4"/>
        <v/>
      </c>
      <c r="AD38" s="218" t="str">
        <f t="shared" si="5"/>
        <v>Bayer 04 Leverkusen</v>
      </c>
      <c r="AE38" s="164" t="str">
        <f>IFERROR(VLOOKUP($P12&amp;AE$8,Calc2!$M$4:$N$763,2,0),"")</f>
        <v/>
      </c>
      <c r="AF38" s="158" t="str">
        <f>IFERROR(VLOOKUP($P12&amp;AF$8,Calc2!$M$4:$N$763,2,0),"")</f>
        <v/>
      </c>
      <c r="AG38" s="158" t="str">
        <f>IFERROR(VLOOKUP($P12&amp;AG$8,Calc2!$M$4:$N$763,2,0),"")</f>
        <v/>
      </c>
      <c r="AH38" s="165"/>
      <c r="AI38" s="158" t="str">
        <f>IFERROR(VLOOKUP($P12&amp;AI$8,Calc2!$M$4:$N$763,2,0),"")</f>
        <v/>
      </c>
      <c r="AJ38" s="158" t="str">
        <f>IFERROR(VLOOKUP($P12&amp;AJ$8,Calc2!$M$4:$N$763,2,0),"")</f>
        <v/>
      </c>
      <c r="AK38" s="158" t="str">
        <f>IFERROR(VLOOKUP($P12&amp;AK$8,Calc2!$M$4:$N$763,2,0),"")</f>
        <v/>
      </c>
      <c r="AL38" s="158" t="str">
        <f>IFERROR(VLOOKUP($P12&amp;AL$8,Calc2!$M$4:$N$763,2,0),"")</f>
        <v/>
      </c>
      <c r="AM38" s="158" t="str">
        <f>IFERROR(VLOOKUP($P12&amp;AM$8,Calc2!$M$4:$N$763,2,0),"")</f>
        <v/>
      </c>
      <c r="AN38" s="158" t="str">
        <f>IFERROR(VLOOKUP($P12&amp;AN$8,Calc2!$M$4:$N$763,2,0),"")</f>
        <v/>
      </c>
      <c r="AO38" s="158" t="str">
        <f>IFERROR(VLOOKUP($P12&amp;AO$8,Calc2!$M$4:$N$763,2,0),"")</f>
        <v/>
      </c>
      <c r="AP38" s="158" t="str">
        <f>IFERROR(VLOOKUP($P12&amp;AP$8,Calc2!$M$4:$N$763,2,0),"")</f>
        <v/>
      </c>
      <c r="AQ38" s="158" t="str">
        <f>IFERROR(VLOOKUP($P12&amp;AQ$8,Calc2!$M$4:$N$763,2,0),"")</f>
        <v/>
      </c>
      <c r="AR38" s="158" t="str">
        <f>IFERROR(VLOOKUP($P12&amp;AR$8,Calc2!$M$4:$N$763,2,0),"")</f>
        <v/>
      </c>
      <c r="AS38" s="158" t="str">
        <f>IFERROR(VLOOKUP($P12&amp;AS$8,Calc2!$M$4:$N$763,2,0),"")</f>
        <v/>
      </c>
      <c r="AT38" s="158" t="str">
        <f>IFERROR(VLOOKUP($P12&amp;AT$8,Calc2!$M$4:$N$763,2,0),"")</f>
        <v/>
      </c>
      <c r="AU38" s="158" t="str">
        <f>IFERROR(VLOOKUP($P12&amp;AU$8,Calc2!$M$4:$N$763,2,0),"")</f>
        <v/>
      </c>
      <c r="AV38" s="158" t="str">
        <f>IFERROR(VLOOKUP($P12&amp;AV$8,Calc2!$M$4:$N$763,2,0),"")</f>
        <v/>
      </c>
      <c r="AW38" s="158" t="str">
        <f>IFERROR(VLOOKUP($P12&amp;AW$8,Calc2!$M$4:$N$763,2,0),"")</f>
        <v/>
      </c>
      <c r="AX38" s="166" t="str">
        <f>IFERROR(VLOOKUP($P12&amp;AX$8,Calc2!$M$4:$N$763,2,0),"")</f>
        <v/>
      </c>
      <c r="AY38" s="143"/>
    </row>
    <row r="39" spans="2:51" ht="15.95" customHeight="1" x14ac:dyDescent="0.2">
      <c r="B39" s="279" t="str">
        <f>IF(Calc!$F$26=0,"",IF(OR($C39&gt;Calc!$B$24,MOD($C39-1,Calc!$F$26)&gt;0),"",QUOTIENT($C39-1,Calc!$F$26)+1))</f>
        <v/>
      </c>
      <c r="C39" s="275">
        <v>31</v>
      </c>
      <c r="D39" s="154">
        <f>IF(Plan!$T37="","",Plan!$T37)</f>
        <v>45935</v>
      </c>
      <c r="E39" s="155">
        <f>IF(Plan!$U37="","",Plan!$U37)</f>
        <v>0.64583333333333337</v>
      </c>
      <c r="F39" s="175" t="str">
        <f>Plan!$Q37</f>
        <v>Hamburger SV</v>
      </c>
      <c r="G39" s="176" t="s">
        <v>4</v>
      </c>
      <c r="H39" s="175" t="str">
        <f>Plan!$S37</f>
        <v>TSG 1899 Hoffenheim</v>
      </c>
      <c r="I39" s="177"/>
      <c r="J39" s="178" t="str">
        <f>Language!$E$62</f>
        <v xml:space="preserve"> : </v>
      </c>
      <c r="K39" s="179"/>
      <c r="L39" s="356"/>
      <c r="M39" s="357"/>
      <c r="O39" s="139"/>
      <c r="P39" s="213"/>
      <c r="Q39" s="200"/>
      <c r="R39" s="200"/>
      <c r="S39" s="200"/>
      <c r="T39" s="200"/>
      <c r="U39" s="200"/>
      <c r="V39" s="200"/>
      <c r="W39" s="200"/>
      <c r="X39" s="200"/>
      <c r="Y39" s="200"/>
      <c r="Z39" s="200"/>
      <c r="AA39" s="200"/>
      <c r="AB39" s="200"/>
      <c r="AC39" s="217" t="str">
        <f t="shared" si="4"/>
        <v/>
      </c>
      <c r="AD39" s="218" t="str">
        <f t="shared" si="5"/>
        <v>Eintracht Frankfurt</v>
      </c>
      <c r="AE39" s="164" t="str">
        <f>IFERROR(VLOOKUP($P13&amp;AE$8,Calc2!$M$4:$N$763,2,0),"")</f>
        <v/>
      </c>
      <c r="AF39" s="158" t="str">
        <f>IFERROR(VLOOKUP($P13&amp;AF$8,Calc2!$M$4:$N$763,2,0),"")</f>
        <v/>
      </c>
      <c r="AG39" s="158" t="str">
        <f>IFERROR(VLOOKUP($P13&amp;AG$8,Calc2!$M$4:$N$763,2,0),"")</f>
        <v/>
      </c>
      <c r="AH39" s="158" t="str">
        <f>IFERROR(VLOOKUP($P13&amp;AH$8,Calc2!$M$4:$N$763,2,0),"")</f>
        <v/>
      </c>
      <c r="AI39" s="165"/>
      <c r="AJ39" s="158" t="str">
        <f>IFERROR(VLOOKUP($P13&amp;AJ$8,Calc2!$M$4:$N$763,2,0),"")</f>
        <v/>
      </c>
      <c r="AK39" s="158" t="str">
        <f>IFERROR(VLOOKUP($P13&amp;AK$8,Calc2!$M$4:$N$763,2,0),"")</f>
        <v/>
      </c>
      <c r="AL39" s="158" t="str">
        <f>IFERROR(VLOOKUP($P13&amp;AL$8,Calc2!$M$4:$N$763,2,0),"")</f>
        <v/>
      </c>
      <c r="AM39" s="158" t="str">
        <f>IFERROR(VLOOKUP($P13&amp;AM$8,Calc2!$M$4:$N$763,2,0),"")</f>
        <v/>
      </c>
      <c r="AN39" s="158" t="str">
        <f>IFERROR(VLOOKUP($P13&amp;AN$8,Calc2!$M$4:$N$763,2,0),"")</f>
        <v/>
      </c>
      <c r="AO39" s="158" t="str">
        <f>IFERROR(VLOOKUP($P13&amp;AO$8,Calc2!$M$4:$N$763,2,0),"")</f>
        <v/>
      </c>
      <c r="AP39" s="158" t="str">
        <f>IFERROR(VLOOKUP($P13&amp;AP$8,Calc2!$M$4:$N$763,2,0),"")</f>
        <v/>
      </c>
      <c r="AQ39" s="158" t="str">
        <f>IFERROR(VLOOKUP($P13&amp;AQ$8,Calc2!$M$4:$N$763,2,0),"")</f>
        <v/>
      </c>
      <c r="AR39" s="158" t="str">
        <f>IFERROR(VLOOKUP($P13&amp;AR$8,Calc2!$M$4:$N$763,2,0),"")</f>
        <v/>
      </c>
      <c r="AS39" s="158" t="str">
        <f>IFERROR(VLOOKUP($P13&amp;AS$8,Calc2!$M$4:$N$763,2,0),"")</f>
        <v/>
      </c>
      <c r="AT39" s="158" t="str">
        <f>IFERROR(VLOOKUP($P13&amp;AT$8,Calc2!$M$4:$N$763,2,0),"")</f>
        <v/>
      </c>
      <c r="AU39" s="158" t="str">
        <f>IFERROR(VLOOKUP($P13&amp;AU$8,Calc2!$M$4:$N$763,2,0),"")</f>
        <v/>
      </c>
      <c r="AV39" s="158" t="str">
        <f>IFERROR(VLOOKUP($P13&amp;AV$8,Calc2!$M$4:$N$763,2,0),"")</f>
        <v/>
      </c>
      <c r="AW39" s="158" t="str">
        <f>IFERROR(VLOOKUP($P13&amp;AW$8,Calc2!$M$4:$N$763,2,0),"")</f>
        <v/>
      </c>
      <c r="AX39" s="166" t="str">
        <f>IFERROR(VLOOKUP($P13&amp;AX$8,Calc2!$M$4:$N$763,2,0),"")</f>
        <v/>
      </c>
      <c r="AY39" s="143"/>
    </row>
    <row r="40" spans="2:51" ht="15.95" customHeight="1" x14ac:dyDescent="0.2">
      <c r="B40" s="279" t="str">
        <f>IF(Calc!$F$26=0,"",IF(OR($C40&gt;Calc!$B$24,MOD($C40-1,Calc!$F$26)&gt;0),"",QUOTIENT($C40-1,Calc!$F$26)+1))</f>
        <v/>
      </c>
      <c r="C40" s="275">
        <v>32</v>
      </c>
      <c r="D40" s="154">
        <f>IF(Plan!$T38="","",Plan!$T38)</f>
        <v>45935</v>
      </c>
      <c r="E40" s="155">
        <f>IF(Plan!$U38="","",Plan!$U38)</f>
        <v>0.64583333333333337</v>
      </c>
      <c r="F40" s="175" t="str">
        <f>Plan!$Q38</f>
        <v>1. FC Köln</v>
      </c>
      <c r="G40" s="176" t="s">
        <v>4</v>
      </c>
      <c r="H40" s="175" t="str">
        <f>Plan!$S38</f>
        <v>Bayer 04 Leverkusen</v>
      </c>
      <c r="I40" s="177"/>
      <c r="J40" s="178" t="str">
        <f>Language!$E$62</f>
        <v xml:space="preserve"> : </v>
      </c>
      <c r="K40" s="179"/>
      <c r="L40" s="356"/>
      <c r="M40" s="357"/>
      <c r="O40" s="139"/>
      <c r="P40" s="213"/>
      <c r="Q40" s="200"/>
      <c r="R40" s="200"/>
      <c r="S40" s="200"/>
      <c r="T40" s="200"/>
      <c r="U40" s="200"/>
      <c r="V40" s="200"/>
      <c r="W40" s="200"/>
      <c r="X40" s="200"/>
      <c r="Y40" s="200"/>
      <c r="Z40" s="200"/>
      <c r="AA40" s="200"/>
      <c r="AB40" s="200"/>
      <c r="AC40" s="217" t="str">
        <f t="shared" si="4"/>
        <v/>
      </c>
      <c r="AD40" s="218" t="str">
        <f t="shared" si="5"/>
        <v>FC Bayern München</v>
      </c>
      <c r="AE40" s="164" t="str">
        <f>IFERROR(VLOOKUP($P14&amp;AE$8,Calc2!$M$4:$N$763,2,0),"")</f>
        <v/>
      </c>
      <c r="AF40" s="158" t="str">
        <f>IFERROR(VLOOKUP($P14&amp;AF$8,Calc2!$M$4:$N$763,2,0),"")</f>
        <v/>
      </c>
      <c r="AG40" s="158" t="str">
        <f>IFERROR(VLOOKUP($P14&amp;AG$8,Calc2!$M$4:$N$763,2,0),"")</f>
        <v/>
      </c>
      <c r="AH40" s="158" t="str">
        <f>IFERROR(VLOOKUP($P14&amp;AH$8,Calc2!$M$4:$N$763,2,0),"")</f>
        <v/>
      </c>
      <c r="AI40" s="158" t="str">
        <f>IFERROR(VLOOKUP($P14&amp;AI$8,Calc2!$M$4:$N$763,2,0),"")</f>
        <v/>
      </c>
      <c r="AJ40" s="165"/>
      <c r="AK40" s="158" t="str">
        <f>IFERROR(VLOOKUP($P14&amp;AK$8,Calc2!$M$4:$N$763,2,0),"")</f>
        <v/>
      </c>
      <c r="AL40" s="158" t="str">
        <f>IFERROR(VLOOKUP($P14&amp;AL$8,Calc2!$M$4:$N$763,2,0),"")</f>
        <v/>
      </c>
      <c r="AM40" s="158" t="str">
        <f>IFERROR(VLOOKUP($P14&amp;AM$8,Calc2!$M$4:$N$763,2,0),"")</f>
        <v/>
      </c>
      <c r="AN40" s="158" t="str">
        <f>IFERROR(VLOOKUP($P14&amp;AN$8,Calc2!$M$4:$N$763,2,0),"")</f>
        <v/>
      </c>
      <c r="AO40" s="158" t="str">
        <f>IFERROR(VLOOKUP($P14&amp;AO$8,Calc2!$M$4:$N$763,2,0),"")</f>
        <v/>
      </c>
      <c r="AP40" s="158" t="str">
        <f>IFERROR(VLOOKUP($P14&amp;AP$8,Calc2!$M$4:$N$763,2,0),"")</f>
        <v/>
      </c>
      <c r="AQ40" s="158" t="str">
        <f>IFERROR(VLOOKUP($P14&amp;AQ$8,Calc2!$M$4:$N$763,2,0),"")</f>
        <v/>
      </c>
      <c r="AR40" s="158" t="str">
        <f>IFERROR(VLOOKUP($P14&amp;AR$8,Calc2!$M$4:$N$763,2,0),"")</f>
        <v/>
      </c>
      <c r="AS40" s="158" t="str">
        <f>IFERROR(VLOOKUP($P14&amp;AS$8,Calc2!$M$4:$N$763,2,0),"")</f>
        <v/>
      </c>
      <c r="AT40" s="158" t="str">
        <f>IFERROR(VLOOKUP($P14&amp;AT$8,Calc2!$M$4:$N$763,2,0),"")</f>
        <v/>
      </c>
      <c r="AU40" s="158" t="str">
        <f>IFERROR(VLOOKUP($P14&amp;AU$8,Calc2!$M$4:$N$763,2,0),"")</f>
        <v/>
      </c>
      <c r="AV40" s="158" t="str">
        <f>IFERROR(VLOOKUP($P14&amp;AV$8,Calc2!$M$4:$N$763,2,0),"")</f>
        <v/>
      </c>
      <c r="AW40" s="158" t="str">
        <f>IFERROR(VLOOKUP($P14&amp;AW$8,Calc2!$M$4:$N$763,2,0),"")</f>
        <v/>
      </c>
      <c r="AX40" s="166" t="str">
        <f>IFERROR(VLOOKUP($P14&amp;AX$8,Calc2!$M$4:$N$763,2,0),"")</f>
        <v/>
      </c>
      <c r="AY40" s="143"/>
    </row>
    <row r="41" spans="2:51" ht="15.95" customHeight="1" x14ac:dyDescent="0.2">
      <c r="B41" s="279" t="str">
        <f>IF(Calc!$F$26=0,"",IF(OR($C41&gt;Calc!$B$24,MOD($C41-1,Calc!$F$26)&gt;0),"",QUOTIENT($C41-1,Calc!$F$26)+1))</f>
        <v/>
      </c>
      <c r="C41" s="275">
        <v>33</v>
      </c>
      <c r="D41" s="154">
        <f>IF(Plan!$T39="","",Plan!$T39)</f>
        <v>45935</v>
      </c>
      <c r="E41" s="155">
        <f>IF(Plan!$U39="","",Plan!$U39)</f>
        <v>0.64583333333333337</v>
      </c>
      <c r="F41" s="175" t="str">
        <f>Plan!$Q39</f>
        <v>1. FC Nürnberg</v>
      </c>
      <c r="G41" s="176" t="s">
        <v>4</v>
      </c>
      <c r="H41" s="175" t="str">
        <f>Plan!$S39</f>
        <v>RB Leipzig</v>
      </c>
      <c r="I41" s="177"/>
      <c r="J41" s="178" t="str">
        <f>Language!$E$62</f>
        <v xml:space="preserve"> : </v>
      </c>
      <c r="K41" s="179"/>
      <c r="L41" s="356"/>
      <c r="M41" s="357"/>
      <c r="O41" s="139"/>
      <c r="P41" s="213"/>
      <c r="Q41" s="200"/>
      <c r="R41" s="200"/>
      <c r="S41" s="200"/>
      <c r="T41" s="200"/>
      <c r="U41" s="200"/>
      <c r="V41" s="200"/>
      <c r="W41" s="200"/>
      <c r="X41" s="200"/>
      <c r="Y41" s="200"/>
      <c r="Z41" s="200"/>
      <c r="AA41" s="200"/>
      <c r="AB41" s="200"/>
      <c r="AC41" s="217" t="str">
        <f t="shared" si="4"/>
        <v/>
      </c>
      <c r="AD41" s="218" t="str">
        <f t="shared" si="5"/>
        <v>FC Carl Zeiss Jena</v>
      </c>
      <c r="AE41" s="164" t="str">
        <f>IFERROR(VLOOKUP($P15&amp;AE$8,Calc2!$M$4:$N$763,2,0),"")</f>
        <v/>
      </c>
      <c r="AF41" s="158" t="str">
        <f>IFERROR(VLOOKUP($P15&amp;AF$8,Calc2!$M$4:$N$763,2,0),"")</f>
        <v/>
      </c>
      <c r="AG41" s="158" t="str">
        <f>IFERROR(VLOOKUP($P15&amp;AG$8,Calc2!$M$4:$N$763,2,0),"")</f>
        <v/>
      </c>
      <c r="AH41" s="158" t="str">
        <f>IFERROR(VLOOKUP($P15&amp;AH$8,Calc2!$M$4:$N$763,2,0),"")</f>
        <v/>
      </c>
      <c r="AI41" s="158" t="str">
        <f>IFERROR(VLOOKUP($P15&amp;AI$8,Calc2!$M$4:$N$763,2,0),"")</f>
        <v/>
      </c>
      <c r="AJ41" s="158" t="str">
        <f>IFERROR(VLOOKUP($P15&amp;AJ$8,Calc2!$M$4:$N$763,2,0),"")</f>
        <v/>
      </c>
      <c r="AK41" s="165"/>
      <c r="AL41" s="158" t="str">
        <f>IFERROR(VLOOKUP($P15&amp;AL$8,Calc2!$M$4:$N$763,2,0),"")</f>
        <v/>
      </c>
      <c r="AM41" s="158" t="str">
        <f>IFERROR(VLOOKUP($P15&amp;AM$8,Calc2!$M$4:$N$763,2,0),"")</f>
        <v/>
      </c>
      <c r="AN41" s="158" t="str">
        <f>IFERROR(VLOOKUP($P15&amp;AN$8,Calc2!$M$4:$N$763,2,0),"")</f>
        <v/>
      </c>
      <c r="AO41" s="158" t="str">
        <f>IFERROR(VLOOKUP($P15&amp;AO$8,Calc2!$M$4:$N$763,2,0),"")</f>
        <v/>
      </c>
      <c r="AP41" s="158" t="str">
        <f>IFERROR(VLOOKUP($P15&amp;AP$8,Calc2!$M$4:$N$763,2,0),"")</f>
        <v/>
      </c>
      <c r="AQ41" s="158" t="str">
        <f>IFERROR(VLOOKUP($P15&amp;AQ$8,Calc2!$M$4:$N$763,2,0),"")</f>
        <v/>
      </c>
      <c r="AR41" s="158" t="str">
        <f>IFERROR(VLOOKUP($P15&amp;AR$8,Calc2!$M$4:$N$763,2,0),"")</f>
        <v/>
      </c>
      <c r="AS41" s="158" t="str">
        <f>IFERROR(VLOOKUP($P15&amp;AS$8,Calc2!$M$4:$N$763,2,0),"")</f>
        <v/>
      </c>
      <c r="AT41" s="158" t="str">
        <f>IFERROR(VLOOKUP($P15&amp;AT$8,Calc2!$M$4:$N$763,2,0),"")</f>
        <v/>
      </c>
      <c r="AU41" s="158" t="str">
        <f>IFERROR(VLOOKUP($P15&amp;AU$8,Calc2!$M$4:$N$763,2,0),"")</f>
        <v/>
      </c>
      <c r="AV41" s="158" t="str">
        <f>IFERROR(VLOOKUP($P15&amp;AV$8,Calc2!$M$4:$N$763,2,0),"")</f>
        <v/>
      </c>
      <c r="AW41" s="158" t="str">
        <f>IFERROR(VLOOKUP($P15&amp;AW$8,Calc2!$M$4:$N$763,2,0),"")</f>
        <v/>
      </c>
      <c r="AX41" s="166" t="str">
        <f>IFERROR(VLOOKUP($P15&amp;AX$8,Calc2!$M$4:$N$763,2,0),"")</f>
        <v/>
      </c>
      <c r="AY41" s="143"/>
    </row>
    <row r="42" spans="2:51" ht="15.95" customHeight="1" x14ac:dyDescent="0.2">
      <c r="B42" s="279" t="str">
        <f>IF(Calc!$F$26=0,"",IF(OR($C42&gt;Calc!$B$24,MOD($C42-1,Calc!$F$26)&gt;0),"",QUOTIENT($C42-1,Calc!$F$26)+1))</f>
        <v/>
      </c>
      <c r="C42" s="275">
        <v>34</v>
      </c>
      <c r="D42" s="154">
        <f>IF(Plan!$T40="","",Plan!$T40)</f>
        <v>45935</v>
      </c>
      <c r="E42" s="155">
        <f>IF(Plan!$U40="","",Plan!$U40)</f>
        <v>0.64583333333333337</v>
      </c>
      <c r="F42" s="175" t="str">
        <f>Plan!$Q40</f>
        <v>SGS Essen</v>
      </c>
      <c r="G42" s="176" t="s">
        <v>4</v>
      </c>
      <c r="H42" s="175" t="str">
        <f>Plan!$S40</f>
        <v>VfL Wolfsburg</v>
      </c>
      <c r="I42" s="177"/>
      <c r="J42" s="178" t="str">
        <f>Language!$E$62</f>
        <v xml:space="preserve"> : </v>
      </c>
      <c r="K42" s="179"/>
      <c r="L42" s="356"/>
      <c r="M42" s="357"/>
      <c r="O42" s="137"/>
      <c r="P42" s="213"/>
      <c r="Q42" s="200"/>
      <c r="R42" s="200"/>
      <c r="S42" s="200"/>
      <c r="T42" s="200"/>
      <c r="U42" s="200"/>
      <c r="V42" s="200"/>
      <c r="W42" s="200"/>
      <c r="X42" s="200"/>
      <c r="Y42" s="200"/>
      <c r="Z42" s="200"/>
      <c r="AA42" s="200"/>
      <c r="AB42" s="200"/>
      <c r="AC42" s="217" t="str">
        <f t="shared" si="4"/>
        <v/>
      </c>
      <c r="AD42" s="218" t="str">
        <f t="shared" si="5"/>
        <v>Hamburger SV</v>
      </c>
      <c r="AE42" s="164" t="str">
        <f>IFERROR(VLOOKUP($P16&amp;AE$8,Calc2!$M$4:$N$763,2,0),"")</f>
        <v/>
      </c>
      <c r="AF42" s="158" t="str">
        <f>IFERROR(VLOOKUP($P16&amp;AF$8,Calc2!$M$4:$N$763,2,0),"")</f>
        <v/>
      </c>
      <c r="AG42" s="158" t="str">
        <f>IFERROR(VLOOKUP($P16&amp;AG$8,Calc2!$M$4:$N$763,2,0),"")</f>
        <v/>
      </c>
      <c r="AH42" s="158" t="str">
        <f>IFERROR(VLOOKUP($P16&amp;AH$8,Calc2!$M$4:$N$763,2,0),"")</f>
        <v/>
      </c>
      <c r="AI42" s="158" t="str">
        <f>IFERROR(VLOOKUP($P16&amp;AI$8,Calc2!$M$4:$N$763,2,0),"")</f>
        <v/>
      </c>
      <c r="AJ42" s="158" t="str">
        <f>IFERROR(VLOOKUP($P16&amp;AJ$8,Calc2!$M$4:$N$763,2,0),"")</f>
        <v/>
      </c>
      <c r="AK42" s="158" t="str">
        <f>IFERROR(VLOOKUP($P16&amp;AK$8,Calc2!$M$4:$N$763,2,0),"")</f>
        <v/>
      </c>
      <c r="AL42" s="165"/>
      <c r="AM42" s="158" t="str">
        <f>IFERROR(VLOOKUP($P16&amp;AM$8,Calc2!$M$4:$N$763,2,0),"")</f>
        <v/>
      </c>
      <c r="AN42" s="158" t="str">
        <f>IFERROR(VLOOKUP($P16&amp;AN$8,Calc2!$M$4:$N$763,2,0),"")</f>
        <v/>
      </c>
      <c r="AO42" s="158" t="str">
        <f>IFERROR(VLOOKUP($P16&amp;AO$8,Calc2!$M$4:$N$763,2,0),"")</f>
        <v/>
      </c>
      <c r="AP42" s="158" t="str">
        <f>IFERROR(VLOOKUP($P16&amp;AP$8,Calc2!$M$4:$N$763,2,0),"")</f>
        <v/>
      </c>
      <c r="AQ42" s="158" t="str">
        <f>IFERROR(VLOOKUP($P16&amp;AQ$8,Calc2!$M$4:$N$763,2,0),"")</f>
        <v/>
      </c>
      <c r="AR42" s="158" t="str">
        <f>IFERROR(VLOOKUP($P16&amp;AR$8,Calc2!$M$4:$N$763,2,0),"")</f>
        <v/>
      </c>
      <c r="AS42" s="158" t="str">
        <f>IFERROR(VLOOKUP($P16&amp;AS$8,Calc2!$M$4:$N$763,2,0),"")</f>
        <v/>
      </c>
      <c r="AT42" s="158" t="str">
        <f>IFERROR(VLOOKUP($P16&amp;AT$8,Calc2!$M$4:$N$763,2,0),"")</f>
        <v/>
      </c>
      <c r="AU42" s="158" t="str">
        <f>IFERROR(VLOOKUP($P16&amp;AU$8,Calc2!$M$4:$N$763,2,0),"")</f>
        <v/>
      </c>
      <c r="AV42" s="158" t="str">
        <f>IFERROR(VLOOKUP($P16&amp;AV$8,Calc2!$M$4:$N$763,2,0),"")</f>
        <v/>
      </c>
      <c r="AW42" s="158" t="str">
        <f>IFERROR(VLOOKUP($P16&amp;AW$8,Calc2!$M$4:$N$763,2,0),"")</f>
        <v/>
      </c>
      <c r="AX42" s="166" t="str">
        <f>IFERROR(VLOOKUP($P16&amp;AX$8,Calc2!$M$4:$N$763,2,0),"")</f>
        <v/>
      </c>
      <c r="AY42" s="137"/>
    </row>
    <row r="43" spans="2:51" ht="15.95" customHeight="1" x14ac:dyDescent="0.2">
      <c r="B43" s="279" t="str">
        <f>IF(Calc!$F$26=0,"",IF(OR($C43&gt;Calc!$B$24,MOD($C43-1,Calc!$F$26)&gt;0),"",QUOTIENT($C43-1,Calc!$F$26)+1))</f>
        <v/>
      </c>
      <c r="C43" s="275">
        <v>35</v>
      </c>
      <c r="D43" s="154">
        <f>IF(Plan!$T41="","",Plan!$T41)</f>
        <v>45935</v>
      </c>
      <c r="E43" s="155">
        <f>IF(Plan!$U41="","",Plan!$U41)</f>
        <v>0.64583333333333337</v>
      </c>
      <c r="F43" s="175" t="str">
        <f>Plan!$Q41</f>
        <v>FC Bayern München</v>
      </c>
      <c r="G43" s="176" t="s">
        <v>4</v>
      </c>
      <c r="H43" s="175" t="str">
        <f>Plan!$S41</f>
        <v>Werder Bremen</v>
      </c>
      <c r="I43" s="177"/>
      <c r="J43" s="178" t="str">
        <f>Language!$E$62</f>
        <v xml:space="preserve"> : </v>
      </c>
      <c r="K43" s="179"/>
      <c r="L43" s="356"/>
      <c r="M43" s="357"/>
      <c r="O43" s="137"/>
      <c r="P43" s="213"/>
      <c r="Q43" s="200"/>
      <c r="R43" s="200"/>
      <c r="S43" s="200"/>
      <c r="T43" s="200"/>
      <c r="U43" s="200"/>
      <c r="V43" s="200"/>
      <c r="W43" s="200"/>
      <c r="X43" s="200"/>
      <c r="Y43" s="200"/>
      <c r="Z43" s="200"/>
      <c r="AA43" s="200"/>
      <c r="AB43" s="200"/>
      <c r="AC43" s="217" t="str">
        <f t="shared" si="4"/>
        <v/>
      </c>
      <c r="AD43" s="218" t="str">
        <f t="shared" si="5"/>
        <v>RB Leipzig</v>
      </c>
      <c r="AE43" s="164" t="str">
        <f>IFERROR(VLOOKUP($P17&amp;AE$8,Calc2!$M$4:$N$763,2,0),"")</f>
        <v/>
      </c>
      <c r="AF43" s="158" t="str">
        <f>IFERROR(VLOOKUP($P17&amp;AF$8,Calc2!$M$4:$N$763,2,0),"")</f>
        <v/>
      </c>
      <c r="AG43" s="158" t="str">
        <f>IFERROR(VLOOKUP($P17&amp;AG$8,Calc2!$M$4:$N$763,2,0),"")</f>
        <v/>
      </c>
      <c r="AH43" s="158" t="str">
        <f>IFERROR(VLOOKUP($P17&amp;AH$8,Calc2!$M$4:$N$763,2,0),"")</f>
        <v/>
      </c>
      <c r="AI43" s="158" t="str">
        <f>IFERROR(VLOOKUP($P17&amp;AI$8,Calc2!$M$4:$N$763,2,0),"")</f>
        <v/>
      </c>
      <c r="AJ43" s="158" t="str">
        <f>IFERROR(VLOOKUP($P17&amp;AJ$8,Calc2!$M$4:$N$763,2,0),"")</f>
        <v/>
      </c>
      <c r="AK43" s="158" t="str">
        <f>IFERROR(VLOOKUP($P17&amp;AK$8,Calc2!$M$4:$N$763,2,0),"")</f>
        <v/>
      </c>
      <c r="AL43" s="158" t="str">
        <f>IFERROR(VLOOKUP($P17&amp;AL$8,Calc2!$M$4:$N$763,2,0),"")</f>
        <v/>
      </c>
      <c r="AM43" s="165"/>
      <c r="AN43" s="158" t="str">
        <f>IFERROR(VLOOKUP($P17&amp;AN$8,Calc2!$M$4:$N$763,2,0),"")</f>
        <v/>
      </c>
      <c r="AO43" s="158" t="str">
        <f>IFERROR(VLOOKUP($P17&amp;AO$8,Calc2!$M$4:$N$763,2,0),"")</f>
        <v/>
      </c>
      <c r="AP43" s="158" t="str">
        <f>IFERROR(VLOOKUP($P17&amp;AP$8,Calc2!$M$4:$N$763,2,0),"")</f>
        <v/>
      </c>
      <c r="AQ43" s="158" t="str">
        <f>IFERROR(VLOOKUP($P17&amp;AQ$8,Calc2!$M$4:$N$763,2,0),"")</f>
        <v/>
      </c>
      <c r="AR43" s="158" t="str">
        <f>IFERROR(VLOOKUP($P17&amp;AR$8,Calc2!$M$4:$N$763,2,0),"")</f>
        <v/>
      </c>
      <c r="AS43" s="158" t="str">
        <f>IFERROR(VLOOKUP($P17&amp;AS$8,Calc2!$M$4:$N$763,2,0),"")</f>
        <v/>
      </c>
      <c r="AT43" s="158" t="str">
        <f>IFERROR(VLOOKUP($P17&amp;AT$8,Calc2!$M$4:$N$763,2,0),"")</f>
        <v/>
      </c>
      <c r="AU43" s="158" t="str">
        <f>IFERROR(VLOOKUP($P17&amp;AU$8,Calc2!$M$4:$N$763,2,0),"")</f>
        <v/>
      </c>
      <c r="AV43" s="158" t="str">
        <f>IFERROR(VLOOKUP($P17&amp;AV$8,Calc2!$M$4:$N$763,2,0),"")</f>
        <v/>
      </c>
      <c r="AW43" s="158" t="str">
        <f>IFERROR(VLOOKUP($P17&amp;AW$8,Calc2!$M$4:$N$763,2,0),"")</f>
        <v/>
      </c>
      <c r="AX43" s="166" t="str">
        <f>IFERROR(VLOOKUP($P17&amp;AX$8,Calc2!$M$4:$N$763,2,0),"")</f>
        <v/>
      </c>
      <c r="AY43" s="137"/>
    </row>
    <row r="44" spans="2:51" ht="15.95" customHeight="1" x14ac:dyDescent="0.2">
      <c r="B44" s="279">
        <f>IF(Calc!$F$26=0,"",IF(OR($C44&gt;Calc!$B$24,MOD($C44-1,Calc!$F$26)&gt;0),"",QUOTIENT($C44-1,Calc!$F$26)+1))</f>
        <v>6</v>
      </c>
      <c r="C44" s="275">
        <v>36</v>
      </c>
      <c r="D44" s="154">
        <f>IF(Plan!$T42="","",Plan!$T42)</f>
        <v>45942</v>
      </c>
      <c r="E44" s="155">
        <f>IF(Plan!$U42="","",Plan!$U42)</f>
        <v>0.64583333333333337</v>
      </c>
      <c r="F44" s="175" t="str">
        <f>Plan!$Q42</f>
        <v>Werder Bremen</v>
      </c>
      <c r="G44" s="176" t="s">
        <v>4</v>
      </c>
      <c r="H44" s="175" t="str">
        <f>Plan!$S42</f>
        <v>Hamburger SV</v>
      </c>
      <c r="I44" s="177"/>
      <c r="J44" s="178" t="str">
        <f>Language!$E$62</f>
        <v xml:space="preserve"> : </v>
      </c>
      <c r="K44" s="179"/>
      <c r="L44" s="356"/>
      <c r="M44" s="357"/>
      <c r="O44" s="137"/>
      <c r="P44" s="213"/>
      <c r="Q44" s="200"/>
      <c r="R44" s="200"/>
      <c r="S44" s="200"/>
      <c r="T44" s="200"/>
      <c r="U44" s="200"/>
      <c r="V44" s="200"/>
      <c r="W44" s="200"/>
      <c r="X44" s="200"/>
      <c r="Y44" s="200"/>
      <c r="Z44" s="200"/>
      <c r="AA44" s="200"/>
      <c r="AB44" s="200"/>
      <c r="AC44" s="217" t="str">
        <f t="shared" si="4"/>
        <v/>
      </c>
      <c r="AD44" s="218" t="str">
        <f t="shared" si="5"/>
        <v>SC Freiburg</v>
      </c>
      <c r="AE44" s="164" t="str">
        <f>IFERROR(VLOOKUP($P18&amp;AE$8,Calc2!$M$4:$N$763,2,0),"")</f>
        <v/>
      </c>
      <c r="AF44" s="158" t="str">
        <f>IFERROR(VLOOKUP($P18&amp;AF$8,Calc2!$M$4:$N$763,2,0),"")</f>
        <v/>
      </c>
      <c r="AG44" s="158" t="str">
        <f>IFERROR(VLOOKUP($P18&amp;AG$8,Calc2!$M$4:$N$763,2,0),"")</f>
        <v/>
      </c>
      <c r="AH44" s="158" t="str">
        <f>IFERROR(VLOOKUP($P18&amp;AH$8,Calc2!$M$4:$N$763,2,0),"")</f>
        <v/>
      </c>
      <c r="AI44" s="158" t="str">
        <f>IFERROR(VLOOKUP($P18&amp;AI$8,Calc2!$M$4:$N$763,2,0),"")</f>
        <v/>
      </c>
      <c r="AJ44" s="158" t="str">
        <f>IFERROR(VLOOKUP($P18&amp;AJ$8,Calc2!$M$4:$N$763,2,0),"")</f>
        <v/>
      </c>
      <c r="AK44" s="158" t="str">
        <f>IFERROR(VLOOKUP($P18&amp;AK$8,Calc2!$M$4:$N$763,2,0),"")</f>
        <v/>
      </c>
      <c r="AL44" s="158" t="str">
        <f>IFERROR(VLOOKUP($P18&amp;AL$8,Calc2!$M$4:$N$763,2,0),"")</f>
        <v/>
      </c>
      <c r="AM44" s="158" t="str">
        <f>IFERROR(VLOOKUP($P18&amp;AM$8,Calc2!$M$4:$N$763,2,0),"")</f>
        <v/>
      </c>
      <c r="AN44" s="165"/>
      <c r="AO44" s="158" t="str">
        <f>IFERROR(VLOOKUP($P18&amp;AO$8,Calc2!$M$4:$N$763,2,0),"")</f>
        <v/>
      </c>
      <c r="AP44" s="158" t="str">
        <f>IFERROR(VLOOKUP($P18&amp;AP$8,Calc2!$M$4:$N$763,2,0),"")</f>
        <v/>
      </c>
      <c r="AQ44" s="158" t="str">
        <f>IFERROR(VLOOKUP($P18&amp;AQ$8,Calc2!$M$4:$N$763,2,0),"")</f>
        <v/>
      </c>
      <c r="AR44" s="158" t="str">
        <f>IFERROR(VLOOKUP($P18&amp;AR$8,Calc2!$M$4:$N$763,2,0),"")</f>
        <v/>
      </c>
      <c r="AS44" s="158" t="str">
        <f>IFERROR(VLOOKUP($P18&amp;AS$8,Calc2!$M$4:$N$763,2,0),"")</f>
        <v/>
      </c>
      <c r="AT44" s="158" t="str">
        <f>IFERROR(VLOOKUP($P18&amp;AT$8,Calc2!$M$4:$N$763,2,0),"")</f>
        <v/>
      </c>
      <c r="AU44" s="158" t="str">
        <f>IFERROR(VLOOKUP($P18&amp;AU$8,Calc2!$M$4:$N$763,2,0),"")</f>
        <v/>
      </c>
      <c r="AV44" s="158" t="str">
        <f>IFERROR(VLOOKUP($P18&amp;AV$8,Calc2!$M$4:$N$763,2,0),"")</f>
        <v/>
      </c>
      <c r="AW44" s="158" t="str">
        <f>IFERROR(VLOOKUP($P18&amp;AW$8,Calc2!$M$4:$N$763,2,0),"")</f>
        <v/>
      </c>
      <c r="AX44" s="166" t="str">
        <f>IFERROR(VLOOKUP($P18&amp;AX$8,Calc2!$M$4:$N$763,2,0),"")</f>
        <v/>
      </c>
      <c r="AY44" s="137"/>
    </row>
    <row r="45" spans="2:51" ht="15.95" customHeight="1" x14ac:dyDescent="0.2">
      <c r="B45" s="279" t="str">
        <f>IF(Calc!$F$26=0,"",IF(OR($C45&gt;Calc!$B$24,MOD($C45-1,Calc!$F$26)&gt;0),"",QUOTIENT($C45-1,Calc!$F$26)+1))</f>
        <v/>
      </c>
      <c r="C45" s="275">
        <v>37</v>
      </c>
      <c r="D45" s="154">
        <f>IF(Plan!$T43="","",Plan!$T43)</f>
        <v>45942</v>
      </c>
      <c r="E45" s="155">
        <f>IF(Plan!$U43="","",Plan!$U43)</f>
        <v>0.64583333333333337</v>
      </c>
      <c r="F45" s="175" t="str">
        <f>Plan!$Q43</f>
        <v>TSG 1899 Hoffenheim</v>
      </c>
      <c r="G45" s="176" t="s">
        <v>4</v>
      </c>
      <c r="H45" s="175" t="str">
        <f>Plan!$S43</f>
        <v>Bayer 04 Leverkusen</v>
      </c>
      <c r="I45" s="177"/>
      <c r="J45" s="178" t="str">
        <f>Language!$E$62</f>
        <v xml:space="preserve"> : </v>
      </c>
      <c r="K45" s="179"/>
      <c r="L45" s="356"/>
      <c r="M45" s="357"/>
      <c r="O45" s="137"/>
      <c r="P45" s="213"/>
      <c r="Q45" s="200"/>
      <c r="R45" s="200"/>
      <c r="S45" s="200"/>
      <c r="T45" s="200"/>
      <c r="U45" s="200"/>
      <c r="V45" s="200"/>
      <c r="W45" s="200"/>
      <c r="X45" s="200"/>
      <c r="Y45" s="200"/>
      <c r="Z45" s="200"/>
      <c r="AA45" s="200"/>
      <c r="AB45" s="200"/>
      <c r="AC45" s="217" t="str">
        <f t="shared" si="4"/>
        <v/>
      </c>
      <c r="AD45" s="218" t="str">
        <f t="shared" si="5"/>
        <v>SGS Essen</v>
      </c>
      <c r="AE45" s="164" t="str">
        <f>IFERROR(VLOOKUP($P19&amp;AE$8,Calc2!$M$4:$N$763,2,0),"")</f>
        <v/>
      </c>
      <c r="AF45" s="158" t="str">
        <f>IFERROR(VLOOKUP($P19&amp;AF$8,Calc2!$M$4:$N$763,2,0),"")</f>
        <v/>
      </c>
      <c r="AG45" s="158" t="str">
        <f>IFERROR(VLOOKUP($P19&amp;AG$8,Calc2!$M$4:$N$763,2,0),"")</f>
        <v/>
      </c>
      <c r="AH45" s="158" t="str">
        <f>IFERROR(VLOOKUP($P19&amp;AH$8,Calc2!$M$4:$N$763,2,0),"")</f>
        <v/>
      </c>
      <c r="AI45" s="158" t="str">
        <f>IFERROR(VLOOKUP($P19&amp;AI$8,Calc2!$M$4:$N$763,2,0),"")</f>
        <v/>
      </c>
      <c r="AJ45" s="158" t="str">
        <f>IFERROR(VLOOKUP($P19&amp;AJ$8,Calc2!$M$4:$N$763,2,0),"")</f>
        <v/>
      </c>
      <c r="AK45" s="158" t="str">
        <f>IFERROR(VLOOKUP($P19&amp;AK$8,Calc2!$M$4:$N$763,2,0),"")</f>
        <v/>
      </c>
      <c r="AL45" s="158" t="str">
        <f>IFERROR(VLOOKUP($P19&amp;AL$8,Calc2!$M$4:$N$763,2,0),"")</f>
        <v/>
      </c>
      <c r="AM45" s="158" t="str">
        <f>IFERROR(VLOOKUP($P19&amp;AM$8,Calc2!$M$4:$N$763,2,0),"")</f>
        <v/>
      </c>
      <c r="AN45" s="158" t="str">
        <f>IFERROR(VLOOKUP($P19&amp;AN$8,Calc2!$M$4:$N$763,2,0),"")</f>
        <v/>
      </c>
      <c r="AO45" s="165"/>
      <c r="AP45" s="158" t="str">
        <f>IFERROR(VLOOKUP($P19&amp;AP$8,Calc2!$M$4:$N$763,2,0),"")</f>
        <v/>
      </c>
      <c r="AQ45" s="158" t="str">
        <f>IFERROR(VLOOKUP($P19&amp;AQ$8,Calc2!$M$4:$N$763,2,0),"")</f>
        <v/>
      </c>
      <c r="AR45" s="158" t="str">
        <f>IFERROR(VLOOKUP($P19&amp;AR$8,Calc2!$M$4:$N$763,2,0),"")</f>
        <v/>
      </c>
      <c r="AS45" s="158" t="str">
        <f>IFERROR(VLOOKUP($P19&amp;AS$8,Calc2!$M$4:$N$763,2,0),"")</f>
        <v/>
      </c>
      <c r="AT45" s="158" t="str">
        <f>IFERROR(VLOOKUP($P19&amp;AT$8,Calc2!$M$4:$N$763,2,0),"")</f>
        <v/>
      </c>
      <c r="AU45" s="158" t="str">
        <f>IFERROR(VLOOKUP($P19&amp;AU$8,Calc2!$M$4:$N$763,2,0),"")</f>
        <v/>
      </c>
      <c r="AV45" s="158" t="str">
        <f>IFERROR(VLOOKUP($P19&amp;AV$8,Calc2!$M$4:$N$763,2,0),"")</f>
        <v/>
      </c>
      <c r="AW45" s="158" t="str">
        <f>IFERROR(VLOOKUP($P19&amp;AW$8,Calc2!$M$4:$N$763,2,0),"")</f>
        <v/>
      </c>
      <c r="AX45" s="166" t="str">
        <f>IFERROR(VLOOKUP($P19&amp;AX$8,Calc2!$M$4:$N$763,2,0),"")</f>
        <v/>
      </c>
      <c r="AY45" s="137"/>
    </row>
    <row r="46" spans="2:51" ht="15.95" customHeight="1" x14ac:dyDescent="0.2">
      <c r="B46" s="279" t="str">
        <f>IF(Calc!$F$26=0,"",IF(OR($C46&gt;Calc!$B$24,MOD($C46-1,Calc!$F$26)&gt;0),"",QUOTIENT($C46-1,Calc!$F$26)+1))</f>
        <v/>
      </c>
      <c r="C46" s="275">
        <v>38</v>
      </c>
      <c r="D46" s="154">
        <f>IF(Plan!$T44="","",Plan!$T44)</f>
        <v>45942</v>
      </c>
      <c r="E46" s="155">
        <f>IF(Plan!$U44="","",Plan!$U44)</f>
        <v>0.64583333333333337</v>
      </c>
      <c r="F46" s="175" t="str">
        <f>Plan!$Q44</f>
        <v>FC Carl Zeiss Jena</v>
      </c>
      <c r="G46" s="176" t="s">
        <v>4</v>
      </c>
      <c r="H46" s="175" t="str">
        <f>Plan!$S44</f>
        <v>1. FC Nürnberg</v>
      </c>
      <c r="I46" s="177"/>
      <c r="J46" s="178" t="str">
        <f>Language!$E$62</f>
        <v xml:space="preserve"> : </v>
      </c>
      <c r="K46" s="179"/>
      <c r="L46" s="356"/>
      <c r="M46" s="357"/>
      <c r="O46" s="137"/>
      <c r="P46" s="213"/>
      <c r="Q46" s="200"/>
      <c r="R46" s="200"/>
      <c r="S46" s="200"/>
      <c r="T46" s="200"/>
      <c r="U46" s="200"/>
      <c r="V46" s="200"/>
      <c r="W46" s="200"/>
      <c r="X46" s="200"/>
      <c r="Y46" s="200"/>
      <c r="Z46" s="200"/>
      <c r="AA46" s="200"/>
      <c r="AB46" s="200"/>
      <c r="AC46" s="217" t="str">
        <f t="shared" si="4"/>
        <v/>
      </c>
      <c r="AD46" s="218" t="str">
        <f t="shared" si="5"/>
        <v>TSG 1899 Hoffenheim</v>
      </c>
      <c r="AE46" s="164" t="str">
        <f>IFERROR(VLOOKUP($P20&amp;AE$8,Calc2!$M$4:$N$763,2,0),"")</f>
        <v/>
      </c>
      <c r="AF46" s="158" t="str">
        <f>IFERROR(VLOOKUP($P20&amp;AF$8,Calc2!$M$4:$N$763,2,0),"")</f>
        <v/>
      </c>
      <c r="AG46" s="158" t="str">
        <f>IFERROR(VLOOKUP($P20&amp;AG$8,Calc2!$M$4:$N$763,2,0),"")</f>
        <v/>
      </c>
      <c r="AH46" s="158" t="str">
        <f>IFERROR(VLOOKUP($P20&amp;AH$8,Calc2!$M$4:$N$763,2,0),"")</f>
        <v/>
      </c>
      <c r="AI46" s="158" t="str">
        <f>IFERROR(VLOOKUP($P20&amp;AI$8,Calc2!$M$4:$N$763,2,0),"")</f>
        <v/>
      </c>
      <c r="AJ46" s="158" t="str">
        <f>IFERROR(VLOOKUP($P20&amp;AJ$8,Calc2!$M$4:$N$763,2,0),"")</f>
        <v/>
      </c>
      <c r="AK46" s="158" t="str">
        <f>IFERROR(VLOOKUP($P20&amp;AK$8,Calc2!$M$4:$N$763,2,0),"")</f>
        <v/>
      </c>
      <c r="AL46" s="158" t="str">
        <f>IFERROR(VLOOKUP($P20&amp;AL$8,Calc2!$M$4:$N$763,2,0),"")</f>
        <v/>
      </c>
      <c r="AM46" s="158" t="str">
        <f>IFERROR(VLOOKUP($P20&amp;AM$8,Calc2!$M$4:$N$763,2,0),"")</f>
        <v/>
      </c>
      <c r="AN46" s="158" t="str">
        <f>IFERROR(VLOOKUP($P20&amp;AN$8,Calc2!$M$4:$N$763,2,0),"")</f>
        <v/>
      </c>
      <c r="AO46" s="158" t="str">
        <f>IFERROR(VLOOKUP($P20&amp;AO$8,Calc2!$M$4:$N$763,2,0),"")</f>
        <v/>
      </c>
      <c r="AP46" s="165"/>
      <c r="AQ46" s="158" t="str">
        <f>IFERROR(VLOOKUP($P20&amp;AQ$8,Calc2!$M$4:$N$763,2,0),"")</f>
        <v/>
      </c>
      <c r="AR46" s="158" t="str">
        <f>IFERROR(VLOOKUP($P20&amp;AR$8,Calc2!$M$4:$N$763,2,0),"")</f>
        <v/>
      </c>
      <c r="AS46" s="158" t="str">
        <f>IFERROR(VLOOKUP($P20&amp;AS$8,Calc2!$M$4:$N$763,2,0),"")</f>
        <v/>
      </c>
      <c r="AT46" s="158" t="str">
        <f>IFERROR(VLOOKUP($P20&amp;AT$8,Calc2!$M$4:$N$763,2,0),"")</f>
        <v/>
      </c>
      <c r="AU46" s="158" t="str">
        <f>IFERROR(VLOOKUP($P20&amp;AU$8,Calc2!$M$4:$N$763,2,0),"")</f>
        <v/>
      </c>
      <c r="AV46" s="158" t="str">
        <f>IFERROR(VLOOKUP($P20&amp;AV$8,Calc2!$M$4:$N$763,2,0),"")</f>
        <v/>
      </c>
      <c r="AW46" s="158" t="str">
        <f>IFERROR(VLOOKUP($P20&amp;AW$8,Calc2!$M$4:$N$763,2,0),"")</f>
        <v/>
      </c>
      <c r="AX46" s="166" t="str">
        <f>IFERROR(VLOOKUP($P20&amp;AX$8,Calc2!$M$4:$N$763,2,0),"")</f>
        <v/>
      </c>
      <c r="AY46" s="137"/>
    </row>
    <row r="47" spans="2:51" ht="15.95" customHeight="1" x14ac:dyDescent="0.2">
      <c r="B47" s="279" t="str">
        <f>IF(Calc!$F$26=0,"",IF(OR($C47&gt;Calc!$B$24,MOD($C47-1,Calc!$F$26)&gt;0),"",QUOTIENT($C47-1,Calc!$F$26)+1))</f>
        <v/>
      </c>
      <c r="C47" s="275">
        <v>39</v>
      </c>
      <c r="D47" s="154">
        <f>IF(Plan!$T45="","",Plan!$T45)</f>
        <v>45942</v>
      </c>
      <c r="E47" s="155">
        <f>IF(Plan!$U45="","",Plan!$U45)</f>
        <v>0.64583333333333337</v>
      </c>
      <c r="F47" s="175" t="str">
        <f>Plan!$Q45</f>
        <v>1. FC Köln</v>
      </c>
      <c r="G47" s="176" t="s">
        <v>4</v>
      </c>
      <c r="H47" s="175" t="str">
        <f>Plan!$S45</f>
        <v>1. FC Union Berlin</v>
      </c>
      <c r="I47" s="177"/>
      <c r="J47" s="178" t="str">
        <f>Language!$E$62</f>
        <v xml:space="preserve"> : </v>
      </c>
      <c r="K47" s="179"/>
      <c r="L47" s="356"/>
      <c r="M47" s="357"/>
      <c r="O47" s="137"/>
      <c r="P47" s="213"/>
      <c r="Q47" s="200"/>
      <c r="R47" s="200"/>
      <c r="S47" s="200"/>
      <c r="T47" s="200"/>
      <c r="U47" s="200"/>
      <c r="V47" s="200"/>
      <c r="W47" s="200"/>
      <c r="X47" s="200"/>
      <c r="Y47" s="200"/>
      <c r="Z47" s="200"/>
      <c r="AA47" s="200"/>
      <c r="AB47" s="200"/>
      <c r="AC47" s="217" t="str">
        <f t="shared" si="4"/>
        <v/>
      </c>
      <c r="AD47" s="218" t="str">
        <f t="shared" si="5"/>
        <v>VfL Wolfsburg</v>
      </c>
      <c r="AE47" s="164" t="str">
        <f>IFERROR(VLOOKUP($P21&amp;AE$8,Calc2!$M$4:$N$763,2,0),"")</f>
        <v/>
      </c>
      <c r="AF47" s="158" t="str">
        <f>IFERROR(VLOOKUP($P21&amp;AF$8,Calc2!$M$4:$N$763,2,0),"")</f>
        <v/>
      </c>
      <c r="AG47" s="158" t="str">
        <f>IFERROR(VLOOKUP($P21&amp;AG$8,Calc2!$M$4:$N$763,2,0),"")</f>
        <v/>
      </c>
      <c r="AH47" s="158" t="str">
        <f>IFERROR(VLOOKUP($P21&amp;AH$8,Calc2!$M$4:$N$763,2,0),"")</f>
        <v/>
      </c>
      <c r="AI47" s="158" t="str">
        <f>IFERROR(VLOOKUP($P21&amp;AI$8,Calc2!$M$4:$N$763,2,0),"")</f>
        <v/>
      </c>
      <c r="AJ47" s="158" t="str">
        <f>IFERROR(VLOOKUP($P21&amp;AJ$8,Calc2!$M$4:$N$763,2,0),"")</f>
        <v/>
      </c>
      <c r="AK47" s="158" t="str">
        <f>IFERROR(VLOOKUP($P21&amp;AK$8,Calc2!$M$4:$N$763,2,0),"")</f>
        <v/>
      </c>
      <c r="AL47" s="158" t="str">
        <f>IFERROR(VLOOKUP($P21&amp;AL$8,Calc2!$M$4:$N$763,2,0),"")</f>
        <v/>
      </c>
      <c r="AM47" s="158" t="str">
        <f>IFERROR(VLOOKUP($P21&amp;AM$8,Calc2!$M$4:$N$763,2,0),"")</f>
        <v/>
      </c>
      <c r="AN47" s="158" t="str">
        <f>IFERROR(VLOOKUP($P21&amp;AN$8,Calc2!$M$4:$N$763,2,0),"")</f>
        <v/>
      </c>
      <c r="AO47" s="158" t="str">
        <f>IFERROR(VLOOKUP($P21&amp;AO$8,Calc2!$M$4:$N$763,2,0),"")</f>
        <v/>
      </c>
      <c r="AP47" s="158" t="str">
        <f>IFERROR(VLOOKUP($P21&amp;AP$8,Calc2!$M$4:$N$763,2,0),"")</f>
        <v/>
      </c>
      <c r="AQ47" s="165"/>
      <c r="AR47" s="158" t="str">
        <f>IFERROR(VLOOKUP($P21&amp;AR$8,Calc2!$M$4:$N$763,2,0),"")</f>
        <v/>
      </c>
      <c r="AS47" s="158" t="str">
        <f>IFERROR(VLOOKUP($P21&amp;AS$8,Calc2!$M$4:$N$763,2,0),"")</f>
        <v/>
      </c>
      <c r="AT47" s="158" t="str">
        <f>IFERROR(VLOOKUP($P21&amp;AT$8,Calc2!$M$4:$N$763,2,0),"")</f>
        <v/>
      </c>
      <c r="AU47" s="158" t="str">
        <f>IFERROR(VLOOKUP($P21&amp;AU$8,Calc2!$M$4:$N$763,2,0),"")</f>
        <v/>
      </c>
      <c r="AV47" s="158" t="str">
        <f>IFERROR(VLOOKUP($P21&amp;AV$8,Calc2!$M$4:$N$763,2,0),"")</f>
        <v/>
      </c>
      <c r="AW47" s="158" t="str">
        <f>IFERROR(VLOOKUP($P21&amp;AW$8,Calc2!$M$4:$N$763,2,0),"")</f>
        <v/>
      </c>
      <c r="AX47" s="166" t="str">
        <f>IFERROR(VLOOKUP($P21&amp;AX$8,Calc2!$M$4:$N$763,2,0),"")</f>
        <v/>
      </c>
      <c r="AY47" s="137"/>
    </row>
    <row r="48" spans="2:51" ht="15.95" customHeight="1" x14ac:dyDescent="0.2">
      <c r="B48" s="279" t="str">
        <f>IF(Calc!$F$26=0,"",IF(OR($C48&gt;Calc!$B$24,MOD($C48-1,Calc!$F$26)&gt;0),"",QUOTIENT($C48-1,Calc!$F$26)+1))</f>
        <v/>
      </c>
      <c r="C48" s="275">
        <v>40</v>
      </c>
      <c r="D48" s="154">
        <f>IF(Plan!$T46="","",Plan!$T46)</f>
        <v>45942</v>
      </c>
      <c r="E48" s="155">
        <f>IF(Plan!$U46="","",Plan!$U46)</f>
        <v>0.64583333333333337</v>
      </c>
      <c r="F48" s="175" t="str">
        <f>Plan!$Q46</f>
        <v>RB Leipzig</v>
      </c>
      <c r="G48" s="176" t="s">
        <v>4</v>
      </c>
      <c r="H48" s="175" t="str">
        <f>Plan!$S46</f>
        <v>SGS Essen</v>
      </c>
      <c r="I48" s="177"/>
      <c r="J48" s="178" t="str">
        <f>Language!$E$62</f>
        <v xml:space="preserve"> : </v>
      </c>
      <c r="K48" s="179"/>
      <c r="L48" s="356"/>
      <c r="M48" s="357"/>
      <c r="O48" s="137"/>
      <c r="P48" s="213"/>
      <c r="Q48" s="200"/>
      <c r="R48" s="200"/>
      <c r="S48" s="200"/>
      <c r="T48" s="200"/>
      <c r="U48" s="200"/>
      <c r="V48" s="200"/>
      <c r="W48" s="200"/>
      <c r="X48" s="200"/>
      <c r="Y48" s="200"/>
      <c r="Z48" s="200"/>
      <c r="AA48" s="200"/>
      <c r="AB48" s="200"/>
      <c r="AC48" s="217" t="str">
        <f t="shared" si="4"/>
        <v/>
      </c>
      <c r="AD48" s="218" t="str">
        <f t="shared" si="5"/>
        <v>Werder Bremen</v>
      </c>
      <c r="AE48" s="164" t="str">
        <f>IFERROR(VLOOKUP($P22&amp;AE$8,Calc2!$M$4:$N$763,2,0),"")</f>
        <v/>
      </c>
      <c r="AF48" s="158" t="str">
        <f>IFERROR(VLOOKUP($P22&amp;AF$8,Calc2!$M$4:$N$763,2,0),"")</f>
        <v/>
      </c>
      <c r="AG48" s="158" t="str">
        <f>IFERROR(VLOOKUP($P22&amp;AG$8,Calc2!$M$4:$N$763,2,0),"")</f>
        <v/>
      </c>
      <c r="AH48" s="158" t="str">
        <f>IFERROR(VLOOKUP($P22&amp;AH$8,Calc2!$M$4:$N$763,2,0),"")</f>
        <v/>
      </c>
      <c r="AI48" s="158" t="str">
        <f>IFERROR(VLOOKUP($P22&amp;AI$8,Calc2!$M$4:$N$763,2,0),"")</f>
        <v/>
      </c>
      <c r="AJ48" s="158" t="str">
        <f>IFERROR(VLOOKUP($P22&amp;AJ$8,Calc2!$M$4:$N$763,2,0),"")</f>
        <v/>
      </c>
      <c r="AK48" s="158" t="str">
        <f>IFERROR(VLOOKUP($P22&amp;AK$8,Calc2!$M$4:$N$763,2,0),"")</f>
        <v/>
      </c>
      <c r="AL48" s="158" t="str">
        <f>IFERROR(VLOOKUP($P22&amp;AL$8,Calc2!$M$4:$N$763,2,0),"")</f>
        <v/>
      </c>
      <c r="AM48" s="158" t="str">
        <f>IFERROR(VLOOKUP($P22&amp;AM$8,Calc2!$M$4:$N$763,2,0),"")</f>
        <v/>
      </c>
      <c r="AN48" s="158" t="str">
        <f>IFERROR(VLOOKUP($P22&amp;AN$8,Calc2!$M$4:$N$763,2,0),"")</f>
        <v/>
      </c>
      <c r="AO48" s="158" t="str">
        <f>IFERROR(VLOOKUP($P22&amp;AO$8,Calc2!$M$4:$N$763,2,0),"")</f>
        <v/>
      </c>
      <c r="AP48" s="158" t="str">
        <f>IFERROR(VLOOKUP($P22&amp;AP$8,Calc2!$M$4:$N$763,2,0),"")</f>
        <v/>
      </c>
      <c r="AQ48" s="158" t="str">
        <f>IFERROR(VLOOKUP($P22&amp;AQ$8,Calc2!$M$4:$N$763,2,0),"")</f>
        <v/>
      </c>
      <c r="AR48" s="165"/>
      <c r="AS48" s="158" t="str">
        <f>IFERROR(VLOOKUP($P22&amp;AS$8,Calc2!$M$4:$N$763,2,0),"")</f>
        <v/>
      </c>
      <c r="AT48" s="158" t="str">
        <f>IFERROR(VLOOKUP($P22&amp;AT$8,Calc2!$M$4:$N$763,2,0),"")</f>
        <v/>
      </c>
      <c r="AU48" s="158" t="str">
        <f>IFERROR(VLOOKUP($P22&amp;AU$8,Calc2!$M$4:$N$763,2,0),"")</f>
        <v/>
      </c>
      <c r="AV48" s="158" t="str">
        <f>IFERROR(VLOOKUP($P22&amp;AV$8,Calc2!$M$4:$N$763,2,0),"")</f>
        <v/>
      </c>
      <c r="AW48" s="158" t="str">
        <f>IFERROR(VLOOKUP($P22&amp;AW$8,Calc2!$M$4:$N$763,2,0),"")</f>
        <v/>
      </c>
      <c r="AX48" s="166" t="str">
        <f>IFERROR(VLOOKUP($P22&amp;AX$8,Calc2!$M$4:$N$763,2,0),"")</f>
        <v/>
      </c>
      <c r="AY48" s="137"/>
    </row>
    <row r="49" spans="2:51" ht="15.95" customHeight="1" x14ac:dyDescent="0.2">
      <c r="B49" s="279" t="str">
        <f>IF(Calc!$F$26=0,"",IF(OR($C49&gt;Calc!$B$24,MOD($C49-1,Calc!$F$26)&gt;0),"",QUOTIENT($C49-1,Calc!$F$26)+1))</f>
        <v/>
      </c>
      <c r="C49" s="275">
        <v>41</v>
      </c>
      <c r="D49" s="154">
        <f>IF(Plan!$T47="","",Plan!$T47)</f>
        <v>45942</v>
      </c>
      <c r="E49" s="155">
        <f>IF(Plan!$U47="","",Plan!$U47)</f>
        <v>0.64583333333333337</v>
      </c>
      <c r="F49" s="175" t="str">
        <f>Plan!$Q47</f>
        <v>SC Freiburg</v>
      </c>
      <c r="G49" s="176" t="s">
        <v>4</v>
      </c>
      <c r="H49" s="175" t="str">
        <f>Plan!$S47</f>
        <v>Eintracht Frankfurt</v>
      </c>
      <c r="I49" s="177"/>
      <c r="J49" s="178" t="str">
        <f>Language!$E$62</f>
        <v xml:space="preserve"> : </v>
      </c>
      <c r="K49" s="179"/>
      <c r="L49" s="356"/>
      <c r="M49" s="357"/>
      <c r="O49" s="137"/>
      <c r="P49" s="213"/>
      <c r="Q49" s="200"/>
      <c r="R49" s="200"/>
      <c r="S49" s="200"/>
      <c r="T49" s="200"/>
      <c r="U49" s="200"/>
      <c r="V49" s="200"/>
      <c r="W49" s="200"/>
      <c r="X49" s="200"/>
      <c r="Y49" s="200"/>
      <c r="Z49" s="200"/>
      <c r="AA49" s="200"/>
      <c r="AB49" s="200"/>
      <c r="AC49" s="217" t="str">
        <f t="shared" si="4"/>
        <v/>
      </c>
      <c r="AD49" s="218" t="str">
        <f t="shared" si="5"/>
        <v/>
      </c>
      <c r="AE49" s="164" t="str">
        <f>IFERROR(VLOOKUP($P23&amp;AE$8,Calc2!$M$4:$N$763,2,0),"")</f>
        <v/>
      </c>
      <c r="AF49" s="158" t="str">
        <f>IFERROR(VLOOKUP($P23&amp;AF$8,Calc2!$M$4:$N$763,2,0),"")</f>
        <v/>
      </c>
      <c r="AG49" s="158" t="str">
        <f>IFERROR(VLOOKUP($P23&amp;AG$8,Calc2!$M$4:$N$763,2,0),"")</f>
        <v/>
      </c>
      <c r="AH49" s="158" t="str">
        <f>IFERROR(VLOOKUP($P23&amp;AH$8,Calc2!$M$4:$N$763,2,0),"")</f>
        <v/>
      </c>
      <c r="AI49" s="158" t="str">
        <f>IFERROR(VLOOKUP($P23&amp;AI$8,Calc2!$M$4:$N$763,2,0),"")</f>
        <v/>
      </c>
      <c r="AJ49" s="158" t="str">
        <f>IFERROR(VLOOKUP($P23&amp;AJ$8,Calc2!$M$4:$N$763,2,0),"")</f>
        <v/>
      </c>
      <c r="AK49" s="158" t="str">
        <f>IFERROR(VLOOKUP($P23&amp;AK$8,Calc2!$M$4:$N$763,2,0),"")</f>
        <v/>
      </c>
      <c r="AL49" s="158" t="str">
        <f>IFERROR(VLOOKUP($P23&amp;AL$8,Calc2!$M$4:$N$763,2,0),"")</f>
        <v/>
      </c>
      <c r="AM49" s="158" t="str">
        <f>IFERROR(VLOOKUP($P23&amp;AM$8,Calc2!$M$4:$N$763,2,0),"")</f>
        <v/>
      </c>
      <c r="AN49" s="158" t="str">
        <f>IFERROR(VLOOKUP($P23&amp;AN$8,Calc2!$M$4:$N$763,2,0),"")</f>
        <v/>
      </c>
      <c r="AO49" s="158" t="str">
        <f>IFERROR(VLOOKUP($P23&amp;AO$8,Calc2!$M$4:$N$763,2,0),"")</f>
        <v/>
      </c>
      <c r="AP49" s="158" t="str">
        <f>IFERROR(VLOOKUP($P23&amp;AP$8,Calc2!$M$4:$N$763,2,0),"")</f>
        <v/>
      </c>
      <c r="AQ49" s="158" t="str">
        <f>IFERROR(VLOOKUP($P23&amp;AQ$8,Calc2!$M$4:$N$763,2,0),"")</f>
        <v/>
      </c>
      <c r="AR49" s="158" t="str">
        <f>IFERROR(VLOOKUP($P23&amp;AR$8,Calc2!$M$4:$N$763,2,0),"")</f>
        <v/>
      </c>
      <c r="AS49" s="165"/>
      <c r="AT49" s="158" t="str">
        <f>IFERROR(VLOOKUP($P23&amp;AT$8,Calc2!$M$4:$N$763,2,0),"")</f>
        <v/>
      </c>
      <c r="AU49" s="158" t="str">
        <f>IFERROR(VLOOKUP($P23&amp;AU$8,Calc2!$M$4:$N$763,2,0),"")</f>
        <v/>
      </c>
      <c r="AV49" s="158" t="str">
        <f>IFERROR(VLOOKUP($P23&amp;AV$8,Calc2!$M$4:$N$763,2,0),"")</f>
        <v/>
      </c>
      <c r="AW49" s="158" t="str">
        <f>IFERROR(VLOOKUP($P23&amp;AW$8,Calc2!$M$4:$N$763,2,0),"")</f>
        <v/>
      </c>
      <c r="AX49" s="166" t="str">
        <f>IFERROR(VLOOKUP($P23&amp;AX$8,Calc2!$M$4:$N$763,2,0),"")</f>
        <v/>
      </c>
      <c r="AY49" s="137"/>
    </row>
    <row r="50" spans="2:51" ht="15.95" customHeight="1" x14ac:dyDescent="0.2">
      <c r="B50" s="279" t="str">
        <f>IF(Calc!$F$26=0,"",IF(OR($C50&gt;Calc!$B$24,MOD($C50-1,Calc!$F$26)&gt;0),"",QUOTIENT($C50-1,Calc!$F$26)+1))</f>
        <v/>
      </c>
      <c r="C50" s="275">
        <v>42</v>
      </c>
      <c r="D50" s="154">
        <f>IF(Plan!$T48="","",Plan!$T48)</f>
        <v>45942</v>
      </c>
      <c r="E50" s="155">
        <f>IF(Plan!$U48="","",Plan!$U48)</f>
        <v>0.64583333333333337</v>
      </c>
      <c r="F50" s="175" t="str">
        <f>Plan!$Q48</f>
        <v>VfL Wolfsburg</v>
      </c>
      <c r="G50" s="176" t="s">
        <v>4</v>
      </c>
      <c r="H50" s="175" t="str">
        <f>Plan!$S48</f>
        <v>FC Bayern München</v>
      </c>
      <c r="I50" s="177"/>
      <c r="J50" s="178" t="str">
        <f>Language!$E$62</f>
        <v xml:space="preserve"> : </v>
      </c>
      <c r="K50" s="179"/>
      <c r="L50" s="356"/>
      <c r="M50" s="357"/>
      <c r="O50" s="137"/>
      <c r="P50" s="213"/>
      <c r="Q50" s="200"/>
      <c r="R50" s="200"/>
      <c r="S50" s="200"/>
      <c r="T50" s="200"/>
      <c r="U50" s="200"/>
      <c r="V50" s="200"/>
      <c r="W50" s="200"/>
      <c r="X50" s="200"/>
      <c r="Y50" s="200"/>
      <c r="Z50" s="200"/>
      <c r="AA50" s="200"/>
      <c r="AB50" s="200"/>
      <c r="AC50" s="217" t="str">
        <f t="shared" si="4"/>
        <v/>
      </c>
      <c r="AD50" s="218" t="str">
        <f t="shared" si="5"/>
        <v/>
      </c>
      <c r="AE50" s="164" t="str">
        <f>IFERROR(VLOOKUP($P24&amp;AE$8,Calc2!$M$4:$N$763,2,0),"")</f>
        <v/>
      </c>
      <c r="AF50" s="158" t="str">
        <f>IFERROR(VLOOKUP($P24&amp;AF$8,Calc2!$M$4:$N$763,2,0),"")</f>
        <v/>
      </c>
      <c r="AG50" s="158" t="str">
        <f>IFERROR(VLOOKUP($P24&amp;AG$8,Calc2!$M$4:$N$763,2,0),"")</f>
        <v/>
      </c>
      <c r="AH50" s="158" t="str">
        <f>IFERROR(VLOOKUP($P24&amp;AH$8,Calc2!$M$4:$N$763,2,0),"")</f>
        <v/>
      </c>
      <c r="AI50" s="158" t="str">
        <f>IFERROR(VLOOKUP($P24&amp;AI$8,Calc2!$M$4:$N$763,2,0),"")</f>
        <v/>
      </c>
      <c r="AJ50" s="158" t="str">
        <f>IFERROR(VLOOKUP($P24&amp;AJ$8,Calc2!$M$4:$N$763,2,0),"")</f>
        <v/>
      </c>
      <c r="AK50" s="158" t="str">
        <f>IFERROR(VLOOKUP($P24&amp;AK$8,Calc2!$M$4:$N$763,2,0),"")</f>
        <v/>
      </c>
      <c r="AL50" s="158" t="str">
        <f>IFERROR(VLOOKUP($P24&amp;AL$8,Calc2!$M$4:$N$763,2,0),"")</f>
        <v/>
      </c>
      <c r="AM50" s="158" t="str">
        <f>IFERROR(VLOOKUP($P24&amp;AM$8,Calc2!$M$4:$N$763,2,0),"")</f>
        <v/>
      </c>
      <c r="AN50" s="158" t="str">
        <f>IFERROR(VLOOKUP($P24&amp;AN$8,Calc2!$M$4:$N$763,2,0),"")</f>
        <v/>
      </c>
      <c r="AO50" s="158" t="str">
        <f>IFERROR(VLOOKUP($P24&amp;AO$8,Calc2!$M$4:$N$763,2,0),"")</f>
        <v/>
      </c>
      <c r="AP50" s="158" t="str">
        <f>IFERROR(VLOOKUP($P24&amp;AP$8,Calc2!$M$4:$N$763,2,0),"")</f>
        <v/>
      </c>
      <c r="AQ50" s="158" t="str">
        <f>IFERROR(VLOOKUP($P24&amp;AQ$8,Calc2!$M$4:$N$763,2,0),"")</f>
        <v/>
      </c>
      <c r="AR50" s="158" t="str">
        <f>IFERROR(VLOOKUP($P24&amp;AR$8,Calc2!$M$4:$N$763,2,0),"")</f>
        <v/>
      </c>
      <c r="AS50" s="158" t="str">
        <f>IFERROR(VLOOKUP($P24&amp;AS$8,Calc2!$M$4:$N$763,2,0),"")</f>
        <v/>
      </c>
      <c r="AT50" s="165"/>
      <c r="AU50" s="158" t="str">
        <f>IFERROR(VLOOKUP($P24&amp;AU$8,Calc2!$M$4:$N$763,2,0),"")</f>
        <v/>
      </c>
      <c r="AV50" s="158" t="str">
        <f>IFERROR(VLOOKUP($P24&amp;AV$8,Calc2!$M$4:$N$763,2,0),"")</f>
        <v/>
      </c>
      <c r="AW50" s="158" t="str">
        <f>IFERROR(VLOOKUP($P24&amp;AW$8,Calc2!$M$4:$N$763,2,0),"")</f>
        <v/>
      </c>
      <c r="AX50" s="166" t="str">
        <f>IFERROR(VLOOKUP($P24&amp;AX$8,Calc2!$M$4:$N$763,2,0),"")</f>
        <v/>
      </c>
      <c r="AY50" s="137"/>
    </row>
    <row r="51" spans="2:51" ht="15.95" customHeight="1" x14ac:dyDescent="0.2">
      <c r="B51" s="279">
        <f>IF(Calc!$F$26=0,"",IF(OR($C51&gt;Calc!$B$24,MOD($C51-1,Calc!$F$26)&gt;0),"",QUOTIENT($C51-1,Calc!$F$26)+1))</f>
        <v>7</v>
      </c>
      <c r="C51" s="275">
        <v>43</v>
      </c>
      <c r="D51" s="154">
        <f>IF(Plan!$T49="","",Plan!$T49)</f>
        <v>45949</v>
      </c>
      <c r="E51" s="155">
        <f>IF(Plan!$U49="","",Plan!$U49)</f>
        <v>0.64583333333333337</v>
      </c>
      <c r="F51" s="175" t="str">
        <f>Plan!$Q49</f>
        <v>1. FC Union Berlin</v>
      </c>
      <c r="G51" s="176" t="s">
        <v>4</v>
      </c>
      <c r="H51" s="175" t="str">
        <f>Plan!$S49</f>
        <v>RB Leipzig</v>
      </c>
      <c r="I51" s="177"/>
      <c r="J51" s="178" t="str">
        <f>Language!$E$62</f>
        <v xml:space="preserve"> : </v>
      </c>
      <c r="K51" s="179"/>
      <c r="L51" s="356"/>
      <c r="M51" s="357"/>
      <c r="O51" s="137"/>
      <c r="P51" s="213"/>
      <c r="Q51" s="200"/>
      <c r="R51" s="200"/>
      <c r="S51" s="200"/>
      <c r="T51" s="200"/>
      <c r="U51" s="200"/>
      <c r="V51" s="200"/>
      <c r="W51" s="200"/>
      <c r="X51" s="200"/>
      <c r="Y51" s="200"/>
      <c r="Z51" s="200"/>
      <c r="AA51" s="200"/>
      <c r="AB51" s="200"/>
      <c r="AC51" s="217" t="str">
        <f t="shared" si="4"/>
        <v/>
      </c>
      <c r="AD51" s="218" t="str">
        <f t="shared" si="5"/>
        <v/>
      </c>
      <c r="AE51" s="164" t="str">
        <f>IFERROR(VLOOKUP($P25&amp;AE$8,Calc2!$M$4:$N$763,2,0),"")</f>
        <v/>
      </c>
      <c r="AF51" s="158" t="str">
        <f>IFERROR(VLOOKUP($P25&amp;AF$8,Calc2!$M$4:$N$763,2,0),"")</f>
        <v/>
      </c>
      <c r="AG51" s="158" t="str">
        <f>IFERROR(VLOOKUP($P25&amp;AG$8,Calc2!$M$4:$N$763,2,0),"")</f>
        <v/>
      </c>
      <c r="AH51" s="158" t="str">
        <f>IFERROR(VLOOKUP($P25&amp;AH$8,Calc2!$M$4:$N$763,2,0),"")</f>
        <v/>
      </c>
      <c r="AI51" s="158" t="str">
        <f>IFERROR(VLOOKUP($P25&amp;AI$8,Calc2!$M$4:$N$763,2,0),"")</f>
        <v/>
      </c>
      <c r="AJ51" s="158" t="str">
        <f>IFERROR(VLOOKUP($P25&amp;AJ$8,Calc2!$M$4:$N$763,2,0),"")</f>
        <v/>
      </c>
      <c r="AK51" s="158" t="str">
        <f>IFERROR(VLOOKUP($P25&amp;AK$8,Calc2!$M$4:$N$763,2,0),"")</f>
        <v/>
      </c>
      <c r="AL51" s="158" t="str">
        <f>IFERROR(VLOOKUP($P25&amp;AL$8,Calc2!$M$4:$N$763,2,0),"")</f>
        <v/>
      </c>
      <c r="AM51" s="158" t="str">
        <f>IFERROR(VLOOKUP($P25&amp;AM$8,Calc2!$M$4:$N$763,2,0),"")</f>
        <v/>
      </c>
      <c r="AN51" s="158" t="str">
        <f>IFERROR(VLOOKUP($P25&amp;AN$8,Calc2!$M$4:$N$763,2,0),"")</f>
        <v/>
      </c>
      <c r="AO51" s="158" t="str">
        <f>IFERROR(VLOOKUP($P25&amp;AO$8,Calc2!$M$4:$N$763,2,0),"")</f>
        <v/>
      </c>
      <c r="AP51" s="158" t="str">
        <f>IFERROR(VLOOKUP($P25&amp;AP$8,Calc2!$M$4:$N$763,2,0),"")</f>
        <v/>
      </c>
      <c r="AQ51" s="158" t="str">
        <f>IFERROR(VLOOKUP($P25&amp;AQ$8,Calc2!$M$4:$N$763,2,0),"")</f>
        <v/>
      </c>
      <c r="AR51" s="158" t="str">
        <f>IFERROR(VLOOKUP($P25&amp;AR$8,Calc2!$M$4:$N$763,2,0),"")</f>
        <v/>
      </c>
      <c r="AS51" s="158" t="str">
        <f>IFERROR(VLOOKUP($P25&amp;AS$8,Calc2!$M$4:$N$763,2,0),"")</f>
        <v/>
      </c>
      <c r="AT51" s="158" t="str">
        <f>IFERROR(VLOOKUP($P25&amp;AT$8,Calc2!$M$4:$N$763,2,0),"")</f>
        <v/>
      </c>
      <c r="AU51" s="165"/>
      <c r="AV51" s="158" t="str">
        <f>IFERROR(VLOOKUP($P25&amp;AV$8,Calc2!$M$4:$N$763,2,0),"")</f>
        <v/>
      </c>
      <c r="AW51" s="158" t="str">
        <f>IFERROR(VLOOKUP($P25&amp;AW$8,Calc2!$M$4:$N$763,2,0),"")</f>
        <v/>
      </c>
      <c r="AX51" s="166" t="str">
        <f>IFERROR(VLOOKUP($P25&amp;AX$8,Calc2!$M$4:$N$763,2,0),"")</f>
        <v/>
      </c>
      <c r="AY51" s="137"/>
    </row>
    <row r="52" spans="2:51" ht="15.95" customHeight="1" x14ac:dyDescent="0.2">
      <c r="B52" s="279" t="str">
        <f>IF(Calc!$F$26=0,"",IF(OR($C52&gt;Calc!$B$24,MOD($C52-1,Calc!$F$26)&gt;0),"",QUOTIENT($C52-1,Calc!$F$26)+1))</f>
        <v/>
      </c>
      <c r="C52" s="275">
        <v>44</v>
      </c>
      <c r="D52" s="154">
        <f>IF(Plan!$T50="","",Plan!$T50)</f>
        <v>45949</v>
      </c>
      <c r="E52" s="155">
        <f>IF(Plan!$U50="","",Plan!$U50)</f>
        <v>0.64583333333333337</v>
      </c>
      <c r="F52" s="175" t="str">
        <f>Plan!$Q50</f>
        <v>SGS Essen</v>
      </c>
      <c r="G52" s="176" t="s">
        <v>4</v>
      </c>
      <c r="H52" s="175" t="str">
        <f>Plan!$S50</f>
        <v>TSG 1899 Hoffenheim</v>
      </c>
      <c r="I52" s="177"/>
      <c r="J52" s="178" t="str">
        <f>Language!$E$62</f>
        <v xml:space="preserve"> : </v>
      </c>
      <c r="K52" s="179"/>
      <c r="L52" s="356"/>
      <c r="M52" s="357"/>
      <c r="O52" s="137"/>
      <c r="P52" s="213"/>
      <c r="Q52" s="200"/>
      <c r="R52" s="200"/>
      <c r="S52" s="200"/>
      <c r="T52" s="200"/>
      <c r="U52" s="200"/>
      <c r="V52" s="200"/>
      <c r="W52" s="200"/>
      <c r="X52" s="200"/>
      <c r="Y52" s="200"/>
      <c r="Z52" s="200"/>
      <c r="AA52" s="200"/>
      <c r="AB52" s="200"/>
      <c r="AC52" s="217" t="str">
        <f t="shared" si="4"/>
        <v/>
      </c>
      <c r="AD52" s="218" t="str">
        <f t="shared" si="5"/>
        <v/>
      </c>
      <c r="AE52" s="164" t="str">
        <f>IFERROR(VLOOKUP($P26&amp;AE$8,Calc2!$M$4:$N$763,2,0),"")</f>
        <v/>
      </c>
      <c r="AF52" s="158" t="str">
        <f>IFERROR(VLOOKUP($P26&amp;AF$8,Calc2!$M$4:$N$763,2,0),"")</f>
        <v/>
      </c>
      <c r="AG52" s="158" t="str">
        <f>IFERROR(VLOOKUP($P26&amp;AG$8,Calc2!$M$4:$N$763,2,0),"")</f>
        <v/>
      </c>
      <c r="AH52" s="158" t="str">
        <f>IFERROR(VLOOKUP($P26&amp;AH$8,Calc2!$M$4:$N$763,2,0),"")</f>
        <v/>
      </c>
      <c r="AI52" s="158" t="str">
        <f>IFERROR(VLOOKUP($P26&amp;AI$8,Calc2!$M$4:$N$763,2,0),"")</f>
        <v/>
      </c>
      <c r="AJ52" s="158" t="str">
        <f>IFERROR(VLOOKUP($P26&amp;AJ$8,Calc2!$M$4:$N$763,2,0),"")</f>
        <v/>
      </c>
      <c r="AK52" s="158" t="str">
        <f>IFERROR(VLOOKUP($P26&amp;AK$8,Calc2!$M$4:$N$763,2,0),"")</f>
        <v/>
      </c>
      <c r="AL52" s="158" t="str">
        <f>IFERROR(VLOOKUP($P26&amp;AL$8,Calc2!$M$4:$N$763,2,0),"")</f>
        <v/>
      </c>
      <c r="AM52" s="158" t="str">
        <f>IFERROR(VLOOKUP($P26&amp;AM$8,Calc2!$M$4:$N$763,2,0),"")</f>
        <v/>
      </c>
      <c r="AN52" s="158" t="str">
        <f>IFERROR(VLOOKUP($P26&amp;AN$8,Calc2!$M$4:$N$763,2,0),"")</f>
        <v/>
      </c>
      <c r="AO52" s="158" t="str">
        <f>IFERROR(VLOOKUP($P26&amp;AO$8,Calc2!$M$4:$N$763,2,0),"")</f>
        <v/>
      </c>
      <c r="AP52" s="158" t="str">
        <f>IFERROR(VLOOKUP($P26&amp;AP$8,Calc2!$M$4:$N$763,2,0),"")</f>
        <v/>
      </c>
      <c r="AQ52" s="158" t="str">
        <f>IFERROR(VLOOKUP($P26&amp;AQ$8,Calc2!$M$4:$N$763,2,0),"")</f>
        <v/>
      </c>
      <c r="AR52" s="158" t="str">
        <f>IFERROR(VLOOKUP($P26&amp;AR$8,Calc2!$M$4:$N$763,2,0),"")</f>
        <v/>
      </c>
      <c r="AS52" s="158" t="str">
        <f>IFERROR(VLOOKUP($P26&amp;AS$8,Calc2!$M$4:$N$763,2,0),"")</f>
        <v/>
      </c>
      <c r="AT52" s="158" t="str">
        <f>IFERROR(VLOOKUP($P26&amp;AT$8,Calc2!$M$4:$N$763,2,0),"")</f>
        <v/>
      </c>
      <c r="AU52" s="158" t="str">
        <f>IFERROR(VLOOKUP($P26&amp;AU$8,Calc2!$M$4:$N$763,2,0),"")</f>
        <v/>
      </c>
      <c r="AV52" s="165"/>
      <c r="AW52" s="158" t="str">
        <f>IFERROR(VLOOKUP($P26&amp;AW$8,Calc2!$M$4:$N$763,2,0),"")</f>
        <v/>
      </c>
      <c r="AX52" s="166" t="str">
        <f>IFERROR(VLOOKUP($P26&amp;AX$8,Calc2!$M$4:$N$763,2,0),"")</f>
        <v/>
      </c>
      <c r="AY52" s="137"/>
    </row>
    <row r="53" spans="2:51" ht="15.95" customHeight="1" x14ac:dyDescent="0.2">
      <c r="B53" s="279" t="str">
        <f>IF(Calc!$F$26=0,"",IF(OR($C53&gt;Calc!$B$24,MOD($C53-1,Calc!$F$26)&gt;0),"",QUOTIENT($C53-1,Calc!$F$26)+1))</f>
        <v/>
      </c>
      <c r="C53" s="275">
        <v>45</v>
      </c>
      <c r="D53" s="154">
        <f>IF(Plan!$T51="","",Plan!$T51)</f>
        <v>45949</v>
      </c>
      <c r="E53" s="155">
        <f>IF(Plan!$U51="","",Plan!$U51)</f>
        <v>0.64583333333333337</v>
      </c>
      <c r="F53" s="175" t="str">
        <f>Plan!$Q51</f>
        <v>Hamburger SV</v>
      </c>
      <c r="G53" s="176" t="s">
        <v>4</v>
      </c>
      <c r="H53" s="175" t="str">
        <f>Plan!$S51</f>
        <v>FC Carl Zeiss Jena</v>
      </c>
      <c r="I53" s="177"/>
      <c r="J53" s="178" t="str">
        <f>Language!$E$62</f>
        <v xml:space="preserve"> : </v>
      </c>
      <c r="K53" s="179"/>
      <c r="L53" s="356"/>
      <c r="M53" s="357"/>
      <c r="O53" s="137"/>
      <c r="P53" s="213"/>
      <c r="Q53" s="200"/>
      <c r="R53" s="200"/>
      <c r="S53" s="200"/>
      <c r="T53" s="200"/>
      <c r="U53" s="200"/>
      <c r="V53" s="200"/>
      <c r="W53" s="200"/>
      <c r="X53" s="200"/>
      <c r="Y53" s="200"/>
      <c r="Z53" s="200"/>
      <c r="AA53" s="200"/>
      <c r="AB53" s="200"/>
      <c r="AC53" s="217" t="str">
        <f t="shared" si="4"/>
        <v/>
      </c>
      <c r="AD53" s="218" t="str">
        <f t="shared" si="5"/>
        <v/>
      </c>
      <c r="AE53" s="164" t="str">
        <f>IFERROR(VLOOKUP($P27&amp;AE$8,Calc2!$M$4:$N$763,2,0),"")</f>
        <v/>
      </c>
      <c r="AF53" s="158" t="str">
        <f>IFERROR(VLOOKUP($P27&amp;AF$8,Calc2!$M$4:$N$763,2,0),"")</f>
        <v/>
      </c>
      <c r="AG53" s="158" t="str">
        <f>IFERROR(VLOOKUP($P27&amp;AG$8,Calc2!$M$4:$N$763,2,0),"")</f>
        <v/>
      </c>
      <c r="AH53" s="158" t="str">
        <f>IFERROR(VLOOKUP($P27&amp;AH$8,Calc2!$M$4:$N$763,2,0),"")</f>
        <v/>
      </c>
      <c r="AI53" s="158" t="str">
        <f>IFERROR(VLOOKUP($P27&amp;AI$8,Calc2!$M$4:$N$763,2,0),"")</f>
        <v/>
      </c>
      <c r="AJ53" s="158" t="str">
        <f>IFERROR(VLOOKUP($P27&amp;AJ$8,Calc2!$M$4:$N$763,2,0),"")</f>
        <v/>
      </c>
      <c r="AK53" s="158" t="str">
        <f>IFERROR(VLOOKUP($P27&amp;AK$8,Calc2!$M$4:$N$763,2,0),"")</f>
        <v/>
      </c>
      <c r="AL53" s="158" t="str">
        <f>IFERROR(VLOOKUP($P27&amp;AL$8,Calc2!$M$4:$N$763,2,0),"")</f>
        <v/>
      </c>
      <c r="AM53" s="158" t="str">
        <f>IFERROR(VLOOKUP($P27&amp;AM$8,Calc2!$M$4:$N$763,2,0),"")</f>
        <v/>
      </c>
      <c r="AN53" s="158" t="str">
        <f>IFERROR(VLOOKUP($P27&amp;AN$8,Calc2!$M$4:$N$763,2,0),"")</f>
        <v/>
      </c>
      <c r="AO53" s="158" t="str">
        <f>IFERROR(VLOOKUP($P27&amp;AO$8,Calc2!$M$4:$N$763,2,0),"")</f>
        <v/>
      </c>
      <c r="AP53" s="158" t="str">
        <f>IFERROR(VLOOKUP($P27&amp;AP$8,Calc2!$M$4:$N$763,2,0),"")</f>
        <v/>
      </c>
      <c r="AQ53" s="158" t="str">
        <f>IFERROR(VLOOKUP($P27&amp;AQ$8,Calc2!$M$4:$N$763,2,0),"")</f>
        <v/>
      </c>
      <c r="AR53" s="158" t="str">
        <f>IFERROR(VLOOKUP($P27&amp;AR$8,Calc2!$M$4:$N$763,2,0),"")</f>
        <v/>
      </c>
      <c r="AS53" s="158" t="str">
        <f>IFERROR(VLOOKUP($P27&amp;AS$8,Calc2!$M$4:$N$763,2,0),"")</f>
        <v/>
      </c>
      <c r="AT53" s="158" t="str">
        <f>IFERROR(VLOOKUP($P27&amp;AT$8,Calc2!$M$4:$N$763,2,0),"")</f>
        <v/>
      </c>
      <c r="AU53" s="158" t="str">
        <f>IFERROR(VLOOKUP($P27&amp;AU$8,Calc2!$M$4:$N$763,2,0),"")</f>
        <v/>
      </c>
      <c r="AV53" s="158" t="str">
        <f>IFERROR(VLOOKUP($P27&amp;AV$8,Calc2!$M$4:$N$763,2,0),"")</f>
        <v/>
      </c>
      <c r="AW53" s="165"/>
      <c r="AX53" s="166" t="str">
        <f>IFERROR(VLOOKUP($P27&amp;AX$8,Calc2!$M$4:$N$763,2,0),"")</f>
        <v/>
      </c>
      <c r="AY53" s="137"/>
    </row>
    <row r="54" spans="2:51" ht="15.95" customHeight="1" thickBot="1" x14ac:dyDescent="0.25">
      <c r="B54" s="279" t="str">
        <f>IF(Calc!$F$26=0,"",IF(OR($C54&gt;Calc!$B$24,MOD($C54-1,Calc!$F$26)&gt;0),"",QUOTIENT($C54-1,Calc!$F$26)+1))</f>
        <v/>
      </c>
      <c r="C54" s="275">
        <v>46</v>
      </c>
      <c r="D54" s="154">
        <f>IF(Plan!$T52="","",Plan!$T52)</f>
        <v>45949</v>
      </c>
      <c r="E54" s="155">
        <f>IF(Plan!$U52="","",Plan!$U52)</f>
        <v>0.64583333333333337</v>
      </c>
      <c r="F54" s="175" t="str">
        <f>Plan!$Q52</f>
        <v>1. FC Nürnberg</v>
      </c>
      <c r="G54" s="176" t="s">
        <v>4</v>
      </c>
      <c r="H54" s="175" t="str">
        <f>Plan!$S52</f>
        <v>SC Freiburg</v>
      </c>
      <c r="I54" s="177"/>
      <c r="J54" s="178" t="str">
        <f>Language!$E$62</f>
        <v xml:space="preserve"> : </v>
      </c>
      <c r="K54" s="179"/>
      <c r="L54" s="356"/>
      <c r="M54" s="357"/>
      <c r="O54" s="138"/>
      <c r="P54" s="213"/>
      <c r="Q54" s="200"/>
      <c r="R54" s="200"/>
      <c r="S54" s="200"/>
      <c r="T54" s="200"/>
      <c r="U54" s="200"/>
      <c r="V54" s="200"/>
      <c r="W54" s="200"/>
      <c r="X54" s="200"/>
      <c r="Y54" s="200"/>
      <c r="Z54" s="200"/>
      <c r="AA54" s="200"/>
      <c r="AB54" s="200"/>
      <c r="AC54" s="219" t="str">
        <f t="shared" si="4"/>
        <v/>
      </c>
      <c r="AD54" s="220" t="str">
        <f t="shared" si="5"/>
        <v/>
      </c>
      <c r="AE54" s="173" t="str">
        <f>IFERROR(VLOOKUP($P28&amp;AE$8,Calc2!$M$4:$N$763,2,0),"")</f>
        <v/>
      </c>
      <c r="AF54" s="167" t="str">
        <f>IFERROR(VLOOKUP($P28&amp;AF$8,Calc2!$M$4:$N$763,2,0),"")</f>
        <v/>
      </c>
      <c r="AG54" s="167" t="str">
        <f>IFERROR(VLOOKUP($P28&amp;AG$8,Calc2!$M$4:$N$763,2,0),"")</f>
        <v/>
      </c>
      <c r="AH54" s="167" t="str">
        <f>IFERROR(VLOOKUP($P28&amp;AH$8,Calc2!$M$4:$N$763,2,0),"")</f>
        <v/>
      </c>
      <c r="AI54" s="167" t="str">
        <f>IFERROR(VLOOKUP($P28&amp;AI$8,Calc2!$M$4:$N$763,2,0),"")</f>
        <v/>
      </c>
      <c r="AJ54" s="167" t="str">
        <f>IFERROR(VLOOKUP($P28&amp;AJ$8,Calc2!$M$4:$N$763,2,0),"")</f>
        <v/>
      </c>
      <c r="AK54" s="167" t="str">
        <f>IFERROR(VLOOKUP($P28&amp;AK$8,Calc2!$M$4:$N$763,2,0),"")</f>
        <v/>
      </c>
      <c r="AL54" s="167" t="str">
        <f>IFERROR(VLOOKUP($P28&amp;AL$8,Calc2!$M$4:$N$763,2,0),"")</f>
        <v/>
      </c>
      <c r="AM54" s="167" t="str">
        <f>IFERROR(VLOOKUP($P28&amp;AM$8,Calc2!$M$4:$N$763,2,0),"")</f>
        <v/>
      </c>
      <c r="AN54" s="167" t="str">
        <f>IFERROR(VLOOKUP($P28&amp;AN$8,Calc2!$M$4:$N$763,2,0),"")</f>
        <v/>
      </c>
      <c r="AO54" s="167" t="str">
        <f>IFERROR(VLOOKUP($P28&amp;AO$8,Calc2!$M$4:$N$763,2,0),"")</f>
        <v/>
      </c>
      <c r="AP54" s="167" t="str">
        <f>IFERROR(VLOOKUP($P28&amp;AP$8,Calc2!$M$4:$N$763,2,0),"")</f>
        <v/>
      </c>
      <c r="AQ54" s="167" t="str">
        <f>IFERROR(VLOOKUP($P28&amp;AQ$8,Calc2!$M$4:$N$763,2,0),"")</f>
        <v/>
      </c>
      <c r="AR54" s="167" t="str">
        <f>IFERROR(VLOOKUP($P28&amp;AR$8,Calc2!$M$4:$N$763,2,0),"")</f>
        <v/>
      </c>
      <c r="AS54" s="167" t="str">
        <f>IFERROR(VLOOKUP($P28&amp;AS$8,Calc2!$M$4:$N$763,2,0),"")</f>
        <v/>
      </c>
      <c r="AT54" s="167" t="str">
        <f>IFERROR(VLOOKUP($P28&amp;AT$8,Calc2!$M$4:$N$763,2,0),"")</f>
        <v/>
      </c>
      <c r="AU54" s="167" t="str">
        <f>IFERROR(VLOOKUP($P28&amp;AU$8,Calc2!$M$4:$N$763,2,0),"")</f>
        <v/>
      </c>
      <c r="AV54" s="167" t="str">
        <f>IFERROR(VLOOKUP($P28&amp;AV$8,Calc2!$M$4:$N$763,2,0),"")</f>
        <v/>
      </c>
      <c r="AW54" s="167" t="str">
        <f>IFERROR(VLOOKUP($P28&amp;AW$8,Calc2!$M$4:$N$763,2,0),"")</f>
        <v/>
      </c>
      <c r="AX54" s="174"/>
      <c r="AY54" s="137"/>
    </row>
    <row r="55" spans="2:51" ht="15.95" customHeight="1" x14ac:dyDescent="0.2">
      <c r="B55" s="279" t="str">
        <f>IF(Calc!$F$26=0,"",IF(OR($C55&gt;Calc!$B$24,MOD($C55-1,Calc!$F$26)&gt;0),"",QUOTIENT($C55-1,Calc!$F$26)+1))</f>
        <v/>
      </c>
      <c r="C55" s="275">
        <v>47</v>
      </c>
      <c r="D55" s="154">
        <f>IF(Plan!$T53="","",Plan!$T53)</f>
        <v>45949</v>
      </c>
      <c r="E55" s="155">
        <f>IF(Plan!$U53="","",Plan!$U53)</f>
        <v>0.64583333333333337</v>
      </c>
      <c r="F55" s="175" t="str">
        <f>Plan!$Q53</f>
        <v>Eintracht Frankfurt</v>
      </c>
      <c r="G55" s="176" t="s">
        <v>4</v>
      </c>
      <c r="H55" s="175" t="str">
        <f>Plan!$S53</f>
        <v>Werder Bremen</v>
      </c>
      <c r="I55" s="177"/>
      <c r="J55" s="178" t="str">
        <f>Language!$E$62</f>
        <v xml:space="preserve"> : </v>
      </c>
      <c r="K55" s="179"/>
      <c r="L55" s="356"/>
      <c r="M55" s="357"/>
      <c r="O55" s="139"/>
      <c r="P55" s="213"/>
      <c r="Q55" s="200"/>
      <c r="R55" s="200"/>
      <c r="S55" s="200"/>
      <c r="T55" s="200"/>
      <c r="U55" s="200"/>
      <c r="V55" s="200"/>
      <c r="W55" s="200"/>
      <c r="X55" s="200"/>
      <c r="Y55" s="200"/>
      <c r="Z55" s="200"/>
      <c r="AA55" s="200"/>
      <c r="AB55" s="200"/>
      <c r="AY55" s="140"/>
    </row>
    <row r="56" spans="2:51" ht="15.95" customHeight="1" x14ac:dyDescent="0.2">
      <c r="B56" s="279" t="str">
        <f>IF(Calc!$F$26=0,"",IF(OR($C56&gt;Calc!$B$24,MOD($C56-1,Calc!$F$26)&gt;0),"",QUOTIENT($C56-1,Calc!$F$26)+1))</f>
        <v/>
      </c>
      <c r="C56" s="275">
        <v>48</v>
      </c>
      <c r="D56" s="154">
        <f>IF(Plan!$T54="","",Plan!$T54)</f>
        <v>45949</v>
      </c>
      <c r="E56" s="155">
        <f>IF(Plan!$U54="","",Plan!$U54)</f>
        <v>0.64583333333333337</v>
      </c>
      <c r="F56" s="175" t="str">
        <f>Plan!$Q54</f>
        <v>Bayer 04 Leverkusen</v>
      </c>
      <c r="G56" s="176" t="s">
        <v>4</v>
      </c>
      <c r="H56" s="175" t="str">
        <f>Plan!$S54</f>
        <v>VfL Wolfsburg</v>
      </c>
      <c r="I56" s="177"/>
      <c r="J56" s="178" t="str">
        <f>Language!$E$62</f>
        <v xml:space="preserve"> : </v>
      </c>
      <c r="K56" s="179"/>
      <c r="L56" s="356"/>
      <c r="M56" s="357"/>
      <c r="O56" s="149"/>
      <c r="P56" s="213"/>
      <c r="Q56" s="200"/>
      <c r="R56" s="200"/>
      <c r="S56" s="200"/>
      <c r="T56" s="200"/>
      <c r="U56" s="200"/>
      <c r="V56" s="200"/>
      <c r="W56" s="200"/>
      <c r="X56" s="200"/>
      <c r="Y56" s="200"/>
      <c r="Z56" s="200"/>
      <c r="AA56" s="200"/>
      <c r="AB56" s="200"/>
      <c r="AY56" s="140"/>
    </row>
    <row r="57" spans="2:51" ht="15.95" customHeight="1" x14ac:dyDescent="0.2">
      <c r="B57" s="279" t="str">
        <f>IF(Calc!$F$26=0,"",IF(OR($C57&gt;Calc!$B$24,MOD($C57-1,Calc!$F$26)&gt;0),"",QUOTIENT($C57-1,Calc!$F$26)+1))</f>
        <v/>
      </c>
      <c r="C57" s="275">
        <v>49</v>
      </c>
      <c r="D57" s="154">
        <f>IF(Plan!$T55="","",Plan!$T55)</f>
        <v>45949</v>
      </c>
      <c r="E57" s="155">
        <f>IF(Plan!$U55="","",Plan!$U55)</f>
        <v>0.64583333333333337</v>
      </c>
      <c r="F57" s="175" t="str">
        <f>Plan!$Q55</f>
        <v>FC Bayern München</v>
      </c>
      <c r="G57" s="176" t="s">
        <v>4</v>
      </c>
      <c r="H57" s="175" t="str">
        <f>Plan!$S55</f>
        <v>1. FC Köln</v>
      </c>
      <c r="I57" s="177"/>
      <c r="J57" s="178" t="str">
        <f>Language!$E$62</f>
        <v xml:space="preserve"> : </v>
      </c>
      <c r="K57" s="179"/>
      <c r="L57" s="356"/>
      <c r="M57" s="357"/>
      <c r="O57" s="139"/>
      <c r="P57" s="143"/>
      <c r="Q57" s="144"/>
      <c r="R57" s="144"/>
      <c r="S57" s="144"/>
      <c r="T57" s="144"/>
      <c r="U57" s="145"/>
      <c r="V57" s="144"/>
      <c r="W57" s="143"/>
      <c r="X57" s="144"/>
      <c r="Y57" s="146"/>
      <c r="Z57" s="344"/>
      <c r="AA57" s="144"/>
      <c r="AB57" s="146"/>
      <c r="AC57" s="146"/>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3"/>
    </row>
    <row r="58" spans="2:51" ht="15.95" customHeight="1" x14ac:dyDescent="0.2">
      <c r="B58" s="279">
        <f>IF(Calc!$F$26=0,"",IF(OR($C58&gt;Calc!$B$24,MOD($C58-1,Calc!$F$26)&gt;0),"",QUOTIENT($C58-1,Calc!$F$26)+1))</f>
        <v>8</v>
      </c>
      <c r="C58" s="275">
        <v>50</v>
      </c>
      <c r="D58" s="154">
        <f>IF(Plan!$T56="","",Plan!$T56)</f>
        <v>45963</v>
      </c>
      <c r="E58" s="155">
        <f>IF(Plan!$U56="","",Plan!$U56)</f>
        <v>0.64583333333333337</v>
      </c>
      <c r="F58" s="175" t="str">
        <f>Plan!$Q56</f>
        <v>Werder Bremen</v>
      </c>
      <c r="G58" s="176" t="s">
        <v>4</v>
      </c>
      <c r="H58" s="175" t="str">
        <f>Plan!$S56</f>
        <v>1. FC Union Berlin</v>
      </c>
      <c r="I58" s="177"/>
      <c r="J58" s="178" t="str">
        <f>Language!$E$62</f>
        <v xml:space="preserve"> : </v>
      </c>
      <c r="K58" s="179"/>
      <c r="L58" s="356"/>
      <c r="M58" s="357"/>
      <c r="O58" s="139"/>
      <c r="P58" s="143"/>
      <c r="Q58" s="144"/>
      <c r="R58" s="144"/>
      <c r="S58" s="144"/>
      <c r="T58" s="144"/>
      <c r="U58" s="145"/>
      <c r="V58" s="144"/>
      <c r="W58" s="143"/>
      <c r="X58" s="144"/>
      <c r="Y58" s="146"/>
      <c r="Z58" s="344"/>
      <c r="AA58" s="144"/>
      <c r="AB58" s="146"/>
      <c r="AC58" s="146"/>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3"/>
    </row>
    <row r="59" spans="2:51" ht="15.95" customHeight="1" x14ac:dyDescent="0.2">
      <c r="B59" s="279" t="str">
        <f>IF(Calc!$F$26=0,"",IF(OR($C59&gt;Calc!$B$24,MOD($C59-1,Calc!$F$26)&gt;0),"",QUOTIENT($C59-1,Calc!$F$26)+1))</f>
        <v/>
      </c>
      <c r="C59" s="275">
        <v>51</v>
      </c>
      <c r="D59" s="154">
        <f>IF(Plan!$T57="","",Plan!$T57)</f>
        <v>45963</v>
      </c>
      <c r="E59" s="155">
        <f>IF(Plan!$U57="","",Plan!$U57)</f>
        <v>0.64583333333333337</v>
      </c>
      <c r="F59" s="175" t="str">
        <f>Plan!$Q57</f>
        <v>SC Freiburg</v>
      </c>
      <c r="G59" s="176" t="s">
        <v>4</v>
      </c>
      <c r="H59" s="175" t="str">
        <f>Plan!$S57</f>
        <v>RB Leipzig</v>
      </c>
      <c r="I59" s="177"/>
      <c r="J59" s="178" t="str">
        <f>Language!$E$62</f>
        <v xml:space="preserve"> : </v>
      </c>
      <c r="K59" s="179"/>
      <c r="L59" s="356"/>
      <c r="M59" s="357"/>
      <c r="O59" s="139"/>
      <c r="P59" s="143"/>
      <c r="Q59" s="144"/>
      <c r="R59" s="144"/>
      <c r="S59" s="144"/>
      <c r="T59" s="144"/>
      <c r="U59" s="145"/>
      <c r="V59" s="144"/>
      <c r="W59" s="143"/>
      <c r="X59" s="144"/>
      <c r="Y59" s="146"/>
      <c r="Z59" s="344"/>
      <c r="AA59" s="144"/>
      <c r="AB59" s="146"/>
      <c r="AC59" s="146"/>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3"/>
    </row>
    <row r="60" spans="2:51" ht="15.95" customHeight="1" x14ac:dyDescent="0.2">
      <c r="B60" s="279" t="str">
        <f>IF(Calc!$F$26=0,"",IF(OR($C60&gt;Calc!$B$24,MOD($C60-1,Calc!$F$26)&gt;0),"",QUOTIENT($C60-1,Calc!$F$26)+1))</f>
        <v/>
      </c>
      <c r="C60" s="275">
        <v>52</v>
      </c>
      <c r="D60" s="154">
        <f>IF(Plan!$T58="","",Plan!$T58)</f>
        <v>45963</v>
      </c>
      <c r="E60" s="155">
        <f>IF(Plan!$U58="","",Plan!$U58)</f>
        <v>0.64583333333333337</v>
      </c>
      <c r="F60" s="175" t="str">
        <f>Plan!$Q58</f>
        <v>Hamburger SV</v>
      </c>
      <c r="G60" s="176" t="s">
        <v>4</v>
      </c>
      <c r="H60" s="175" t="str">
        <f>Plan!$S58</f>
        <v>Eintracht Frankfurt</v>
      </c>
      <c r="I60" s="177"/>
      <c r="J60" s="178" t="str">
        <f>Language!$E$62</f>
        <v xml:space="preserve"> : </v>
      </c>
      <c r="K60" s="179"/>
      <c r="L60" s="356"/>
      <c r="M60" s="357"/>
      <c r="O60" s="139"/>
      <c r="P60" s="143"/>
      <c r="Q60" s="144"/>
      <c r="R60" s="144"/>
      <c r="S60" s="144"/>
      <c r="T60" s="144"/>
      <c r="U60" s="145"/>
      <c r="V60" s="144"/>
      <c r="W60" s="143"/>
      <c r="X60" s="144"/>
      <c r="Y60" s="146"/>
      <c r="Z60" s="344"/>
      <c r="AA60" s="144"/>
      <c r="AB60" s="146"/>
      <c r="AC60" s="146"/>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3"/>
    </row>
    <row r="61" spans="2:51" ht="15.95" customHeight="1" x14ac:dyDescent="0.2">
      <c r="B61" s="279" t="str">
        <f>IF(Calc!$F$26=0,"",IF(OR($C61&gt;Calc!$B$24,MOD($C61-1,Calc!$F$26)&gt;0),"",QUOTIENT($C61-1,Calc!$F$26)+1))</f>
        <v/>
      </c>
      <c r="C61" s="275">
        <v>53</v>
      </c>
      <c r="D61" s="154">
        <f>IF(Plan!$T59="","",Plan!$T59)</f>
        <v>45963</v>
      </c>
      <c r="E61" s="155">
        <f>IF(Plan!$U59="","",Plan!$U59)</f>
        <v>0.64583333333333337</v>
      </c>
      <c r="F61" s="175" t="str">
        <f>Plan!$Q59</f>
        <v>FC Carl Zeiss Jena</v>
      </c>
      <c r="G61" s="176" t="s">
        <v>4</v>
      </c>
      <c r="H61" s="175" t="str">
        <f>Plan!$S59</f>
        <v>Bayer 04 Leverkusen</v>
      </c>
      <c r="I61" s="177"/>
      <c r="J61" s="178" t="str">
        <f>Language!$E$62</f>
        <v xml:space="preserve"> : </v>
      </c>
      <c r="K61" s="179"/>
      <c r="L61" s="356"/>
      <c r="M61" s="357"/>
      <c r="O61" s="139"/>
      <c r="P61" s="143"/>
      <c r="Q61" s="214"/>
      <c r="R61" s="214"/>
      <c r="S61" s="214"/>
      <c r="T61" s="214"/>
      <c r="U61" s="214"/>
      <c r="V61" s="214"/>
      <c r="W61" s="214"/>
      <c r="X61" s="214"/>
      <c r="Y61" s="214"/>
      <c r="Z61" s="214"/>
      <c r="AA61" s="214"/>
      <c r="AB61" s="214"/>
      <c r="AC61" s="214"/>
      <c r="AD61" s="214"/>
      <c r="AE61" s="214"/>
      <c r="AF61" s="214"/>
      <c r="AG61" s="214"/>
      <c r="AH61" s="214"/>
      <c r="AI61" s="214"/>
      <c r="AJ61" s="214"/>
      <c r="AK61" s="214"/>
      <c r="AL61" s="214"/>
      <c r="AM61" s="214"/>
      <c r="AN61" s="144"/>
      <c r="AO61" s="144"/>
      <c r="AP61" s="144"/>
      <c r="AQ61" s="144"/>
      <c r="AR61" s="144"/>
      <c r="AS61" s="144"/>
      <c r="AT61" s="144"/>
      <c r="AU61" s="144"/>
      <c r="AV61" s="144"/>
      <c r="AW61" s="144"/>
      <c r="AX61" s="144"/>
      <c r="AY61" s="143"/>
    </row>
    <row r="62" spans="2:51" ht="15.95" customHeight="1" x14ac:dyDescent="0.2">
      <c r="B62" s="279" t="str">
        <f>IF(Calc!$F$26=0,"",IF(OR($C62&gt;Calc!$B$24,MOD($C62-1,Calc!$F$26)&gt;0),"",QUOTIENT($C62-1,Calc!$F$26)+1))</f>
        <v/>
      </c>
      <c r="C62" s="275">
        <v>54</v>
      </c>
      <c r="D62" s="154">
        <f>IF(Plan!$T60="","",Plan!$T60)</f>
        <v>45963</v>
      </c>
      <c r="E62" s="155">
        <f>IF(Plan!$U60="","",Plan!$U60)</f>
        <v>0.64583333333333337</v>
      </c>
      <c r="F62" s="175" t="str">
        <f>Plan!$Q60</f>
        <v>1. FC Köln</v>
      </c>
      <c r="G62" s="176" t="s">
        <v>4</v>
      </c>
      <c r="H62" s="175" t="str">
        <f>Plan!$S60</f>
        <v>1. FC Nürnberg</v>
      </c>
      <c r="I62" s="177"/>
      <c r="J62" s="178" t="str">
        <f>Language!$E$62</f>
        <v xml:space="preserve"> : </v>
      </c>
      <c r="K62" s="179"/>
      <c r="L62" s="356"/>
      <c r="M62" s="357"/>
      <c r="O62" s="139"/>
      <c r="P62" s="137"/>
      <c r="Q62" s="214"/>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144"/>
      <c r="AO62" s="144"/>
      <c r="AP62" s="144"/>
      <c r="AQ62" s="144"/>
      <c r="AR62" s="144"/>
      <c r="AS62" s="144"/>
      <c r="AT62" s="144"/>
      <c r="AU62" s="144"/>
      <c r="AV62" s="144"/>
      <c r="AW62" s="144"/>
      <c r="AX62" s="144"/>
      <c r="AY62" s="143"/>
    </row>
    <row r="63" spans="2:51" ht="15.95" customHeight="1" x14ac:dyDescent="0.2">
      <c r="B63" s="279" t="str">
        <f>IF(Calc!$F$26=0,"",IF(OR($C63&gt;Calc!$B$24,MOD($C63-1,Calc!$F$26)&gt;0),"",QUOTIENT($C63-1,Calc!$F$26)+1))</f>
        <v/>
      </c>
      <c r="C63" s="275">
        <v>55</v>
      </c>
      <c r="D63" s="154">
        <f>IF(Plan!$T61="","",Plan!$T61)</f>
        <v>45963</v>
      </c>
      <c r="E63" s="155">
        <f>IF(Plan!$U61="","",Plan!$U61)</f>
        <v>0.64583333333333337</v>
      </c>
      <c r="F63" s="175" t="str">
        <f>Plan!$Q61</f>
        <v>FC Bayern München</v>
      </c>
      <c r="G63" s="176" t="s">
        <v>4</v>
      </c>
      <c r="H63" s="175" t="str">
        <f>Plan!$S61</f>
        <v>SGS Essen</v>
      </c>
      <c r="I63" s="177"/>
      <c r="J63" s="178" t="str">
        <f>Language!$E$62</f>
        <v xml:space="preserve"> : </v>
      </c>
      <c r="K63" s="179"/>
      <c r="L63" s="356"/>
      <c r="M63" s="357"/>
      <c r="O63" s="139"/>
      <c r="P63" s="140"/>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144"/>
      <c r="AO63" s="144"/>
      <c r="AP63" s="144"/>
      <c r="AQ63" s="144"/>
      <c r="AR63" s="144"/>
      <c r="AS63" s="144"/>
      <c r="AT63" s="144"/>
      <c r="AU63" s="144"/>
      <c r="AV63" s="144"/>
      <c r="AW63" s="144"/>
      <c r="AX63" s="144"/>
      <c r="AY63" s="143"/>
    </row>
    <row r="64" spans="2:51" ht="15.95" customHeight="1" x14ac:dyDescent="0.2">
      <c r="B64" s="279" t="str">
        <f>IF(Calc!$F$26=0,"",IF(OR($C64&gt;Calc!$B$24,MOD($C64-1,Calc!$F$26)&gt;0),"",QUOTIENT($C64-1,Calc!$F$26)+1))</f>
        <v/>
      </c>
      <c r="C64" s="275">
        <v>56</v>
      </c>
      <c r="D64" s="154">
        <f>IF(Plan!$T62="","",Plan!$T62)</f>
        <v>45963</v>
      </c>
      <c r="E64" s="155">
        <f>IF(Plan!$U62="","",Plan!$U62)</f>
        <v>0.64583333333333337</v>
      </c>
      <c r="F64" s="175" t="str">
        <f>Plan!$Q62</f>
        <v>VfL Wolfsburg</v>
      </c>
      <c r="G64" s="176" t="s">
        <v>4</v>
      </c>
      <c r="H64" s="175" t="str">
        <f>Plan!$S62</f>
        <v>TSG 1899 Hoffenheim</v>
      </c>
      <c r="I64" s="177"/>
      <c r="J64" s="178" t="str">
        <f>Language!$E$62</f>
        <v xml:space="preserve"> : </v>
      </c>
      <c r="K64" s="179"/>
      <c r="L64" s="356"/>
      <c r="M64" s="357"/>
      <c r="O64" s="139"/>
      <c r="P64" s="140"/>
      <c r="Q64" s="142"/>
      <c r="R64" s="142"/>
      <c r="S64" s="142"/>
      <c r="T64" s="142"/>
      <c r="U64" s="142"/>
      <c r="V64" s="142"/>
      <c r="W64" s="142"/>
      <c r="X64" s="142"/>
      <c r="Y64" s="142"/>
      <c r="Z64" s="142"/>
      <c r="AA64" s="265"/>
      <c r="AB64" s="142"/>
      <c r="AC64" s="142"/>
      <c r="AD64" s="142"/>
      <c r="AE64" s="142"/>
      <c r="AF64" s="142"/>
      <c r="AG64" s="142"/>
      <c r="AH64" s="142"/>
      <c r="AI64" s="142"/>
      <c r="AJ64" s="142"/>
      <c r="AK64" s="142"/>
      <c r="AL64" s="142"/>
      <c r="AM64" s="142"/>
      <c r="AN64" s="144"/>
      <c r="AO64" s="144"/>
      <c r="AP64" s="144"/>
      <c r="AQ64" s="144"/>
      <c r="AR64" s="144"/>
      <c r="AS64" s="144"/>
      <c r="AT64" s="144"/>
      <c r="AU64" s="144"/>
      <c r="AV64" s="144"/>
      <c r="AW64" s="144"/>
      <c r="AX64" s="144"/>
      <c r="AY64" s="143"/>
    </row>
    <row r="65" spans="2:51" ht="15.95" customHeight="1" x14ac:dyDescent="0.2">
      <c r="B65" s="279">
        <f>IF(Calc!$F$26=0,"",IF(OR($C65&gt;Calc!$B$24,MOD($C65-1,Calc!$F$26)&gt;0),"",QUOTIENT($C65-1,Calc!$F$26)+1))</f>
        <v>9</v>
      </c>
      <c r="C65" s="275">
        <v>57</v>
      </c>
      <c r="D65" s="154">
        <f>IF(Plan!$T63="","",Plan!$T63)</f>
        <v>45966</v>
      </c>
      <c r="E65" s="155">
        <f>IF(Plan!$U63="","",Plan!$U63)</f>
        <v>0.64583333333333337</v>
      </c>
      <c r="F65" s="175" t="str">
        <f>Plan!$Q63</f>
        <v>1. FC Union Berlin</v>
      </c>
      <c r="G65" s="176" t="s">
        <v>4</v>
      </c>
      <c r="H65" s="175" t="str">
        <f>Plan!$S63</f>
        <v>VfL Wolfsburg</v>
      </c>
      <c r="I65" s="177"/>
      <c r="J65" s="178" t="str">
        <f>Language!$E$62</f>
        <v xml:space="preserve"> : </v>
      </c>
      <c r="K65" s="179"/>
      <c r="L65" s="356"/>
      <c r="M65" s="357"/>
      <c r="O65" s="139"/>
      <c r="P65" s="213"/>
      <c r="Q65" s="200"/>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144"/>
      <c r="AO65" s="144"/>
      <c r="AP65" s="144"/>
      <c r="AQ65" s="144"/>
      <c r="AR65" s="144"/>
      <c r="AS65" s="144"/>
      <c r="AT65" s="144"/>
      <c r="AU65" s="144"/>
      <c r="AV65" s="144"/>
      <c r="AW65" s="144"/>
      <c r="AX65" s="144"/>
      <c r="AY65" s="143"/>
    </row>
    <row r="66" spans="2:51" ht="15.95" customHeight="1" x14ac:dyDescent="0.4">
      <c r="B66" s="279" t="str">
        <f>IF(Calc!$F$26=0,"",IF(OR($C66&gt;Calc!$B$24,MOD($C66-1,Calc!$F$26)&gt;0),"",QUOTIENT($C66-1,Calc!$F$26)+1))</f>
        <v/>
      </c>
      <c r="C66" s="275">
        <v>58</v>
      </c>
      <c r="D66" s="154">
        <f>IF(Plan!$T64="","",Plan!$T64)</f>
        <v>45966</v>
      </c>
      <c r="E66" s="155">
        <f>IF(Plan!$U64="","",Plan!$U64)</f>
        <v>0.64583333333333337</v>
      </c>
      <c r="F66" s="175" t="str">
        <f>Plan!$Q64</f>
        <v>SGS Essen</v>
      </c>
      <c r="G66" s="176" t="s">
        <v>4</v>
      </c>
      <c r="H66" s="175" t="str">
        <f>Plan!$S64</f>
        <v>Werder Bremen</v>
      </c>
      <c r="I66" s="177"/>
      <c r="J66" s="178" t="str">
        <f>Language!$E$62</f>
        <v xml:space="preserve"> : </v>
      </c>
      <c r="K66" s="179"/>
      <c r="L66" s="356"/>
      <c r="M66" s="357"/>
      <c r="O66" s="137"/>
      <c r="P66" s="213"/>
      <c r="Q66" s="200"/>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147"/>
      <c r="AO66" s="147"/>
      <c r="AP66" s="147"/>
      <c r="AQ66" s="147"/>
      <c r="AR66" s="147"/>
      <c r="AS66" s="147"/>
      <c r="AT66" s="147"/>
      <c r="AU66" s="147"/>
      <c r="AV66" s="147"/>
      <c r="AW66" s="147"/>
      <c r="AX66" s="147"/>
      <c r="AY66" s="137"/>
    </row>
    <row r="67" spans="2:51" ht="15.95" customHeight="1" x14ac:dyDescent="0.2">
      <c r="B67" s="279" t="str">
        <f>IF(Calc!$F$26=0,"",IF(OR($C67&gt;Calc!$B$24,MOD($C67-1,Calc!$F$26)&gt;0),"",QUOTIENT($C67-1,Calc!$F$26)+1))</f>
        <v/>
      </c>
      <c r="C67" s="275">
        <v>59</v>
      </c>
      <c r="D67" s="154">
        <f>IF(Plan!$T65="","",Plan!$T65)</f>
        <v>45966</v>
      </c>
      <c r="E67" s="155">
        <f>IF(Plan!$U65="","",Plan!$U65)</f>
        <v>0.64583333333333337</v>
      </c>
      <c r="F67" s="175" t="str">
        <f>Plan!$Q65</f>
        <v>Eintracht Frankfurt</v>
      </c>
      <c r="G67" s="176" t="s">
        <v>4</v>
      </c>
      <c r="H67" s="175" t="str">
        <f>Plan!$S65</f>
        <v>1. FC Köln</v>
      </c>
      <c r="I67" s="177"/>
      <c r="J67" s="178" t="str">
        <f>Language!$E$62</f>
        <v xml:space="preserve"> : </v>
      </c>
      <c r="K67" s="179"/>
      <c r="L67" s="356"/>
      <c r="M67" s="357"/>
      <c r="O67" s="137"/>
      <c r="P67" s="213"/>
      <c r="Q67" s="200"/>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137"/>
      <c r="AO67" s="137"/>
      <c r="AP67" s="137"/>
      <c r="AQ67" s="137"/>
      <c r="AR67" s="137"/>
      <c r="AS67" s="137"/>
      <c r="AT67" s="137"/>
      <c r="AU67" s="137"/>
      <c r="AV67" s="137"/>
      <c r="AW67" s="137"/>
      <c r="AX67" s="137"/>
      <c r="AY67" s="137"/>
    </row>
    <row r="68" spans="2:51" ht="15.95" customHeight="1" x14ac:dyDescent="0.2">
      <c r="B68" s="279" t="str">
        <f>IF(Calc!$F$26=0,"",IF(OR($C68&gt;Calc!$B$24,MOD($C68-1,Calc!$F$26)&gt;0),"",QUOTIENT($C68-1,Calc!$F$26)+1))</f>
        <v/>
      </c>
      <c r="C68" s="275">
        <v>60</v>
      </c>
      <c r="D68" s="154">
        <f>IF(Plan!$T66="","",Plan!$T66)</f>
        <v>45966</v>
      </c>
      <c r="E68" s="155">
        <f>IF(Plan!$U66="","",Plan!$U66)</f>
        <v>0.64583333333333337</v>
      </c>
      <c r="F68" s="175" t="str">
        <f>Plan!$Q66</f>
        <v>TSG 1899 Hoffenheim</v>
      </c>
      <c r="G68" s="176" t="s">
        <v>4</v>
      </c>
      <c r="H68" s="175" t="str">
        <f>Plan!$S66</f>
        <v>SC Freiburg</v>
      </c>
      <c r="I68" s="177"/>
      <c r="J68" s="178" t="str">
        <f>Language!$E$62</f>
        <v xml:space="preserve"> : </v>
      </c>
      <c r="K68" s="179"/>
      <c r="L68" s="356"/>
      <c r="M68" s="357"/>
      <c r="O68" s="137"/>
      <c r="P68" s="213"/>
      <c r="Q68" s="200"/>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137"/>
      <c r="AO68" s="137"/>
      <c r="AP68" s="137"/>
      <c r="AQ68" s="137"/>
      <c r="AR68" s="137"/>
      <c r="AS68" s="137"/>
      <c r="AT68" s="137"/>
      <c r="AU68" s="137"/>
      <c r="AV68" s="137"/>
      <c r="AW68" s="137"/>
      <c r="AX68" s="137"/>
      <c r="AY68" s="137"/>
    </row>
    <row r="69" spans="2:51" ht="15.95" customHeight="1" x14ac:dyDescent="0.2">
      <c r="B69" s="279" t="str">
        <f>IF(Calc!$F$26=0,"",IF(OR($C69&gt;Calc!$B$24,MOD($C69-1,Calc!$F$26)&gt;0),"",QUOTIENT($C69-1,Calc!$F$26)+1))</f>
        <v/>
      </c>
      <c r="C69" s="275">
        <v>61</v>
      </c>
      <c r="D69" s="154">
        <f>IF(Plan!$T67="","",Plan!$T67)</f>
        <v>45966</v>
      </c>
      <c r="E69" s="155">
        <f>IF(Plan!$U67="","",Plan!$U67)</f>
        <v>0.64583333333333337</v>
      </c>
      <c r="F69" s="175" t="str">
        <f>Plan!$Q67</f>
        <v>RB Leipzig</v>
      </c>
      <c r="G69" s="176" t="s">
        <v>4</v>
      </c>
      <c r="H69" s="175" t="str">
        <f>Plan!$S67</f>
        <v>FC Carl Zeiss Jena</v>
      </c>
      <c r="I69" s="177"/>
      <c r="J69" s="178" t="str">
        <f>Language!$E$62</f>
        <v xml:space="preserve"> : </v>
      </c>
      <c r="K69" s="179"/>
      <c r="L69" s="356"/>
      <c r="M69" s="357"/>
      <c r="O69" s="137"/>
      <c r="P69" s="213"/>
      <c r="Q69" s="200"/>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137"/>
      <c r="AO69" s="137"/>
      <c r="AP69" s="137"/>
      <c r="AQ69" s="137"/>
      <c r="AR69" s="137"/>
      <c r="AS69" s="137"/>
      <c r="AT69" s="137"/>
      <c r="AU69" s="137"/>
      <c r="AV69" s="137"/>
      <c r="AW69" s="137"/>
      <c r="AX69" s="137"/>
      <c r="AY69" s="137"/>
    </row>
    <row r="70" spans="2:51" ht="15.95" customHeight="1" x14ac:dyDescent="0.2">
      <c r="B70" s="279" t="str">
        <f>IF(Calc!$F$26=0,"",IF(OR($C70&gt;Calc!$B$24,MOD($C70-1,Calc!$F$26)&gt;0),"",QUOTIENT($C70-1,Calc!$F$26)+1))</f>
        <v/>
      </c>
      <c r="C70" s="275">
        <v>62</v>
      </c>
      <c r="D70" s="154">
        <f>IF(Plan!$T68="","",Plan!$T68)</f>
        <v>45966</v>
      </c>
      <c r="E70" s="155">
        <f>IF(Plan!$U68="","",Plan!$U68)</f>
        <v>0.64583333333333337</v>
      </c>
      <c r="F70" s="175" t="str">
        <f>Plan!$Q68</f>
        <v>Bayer 04 Leverkusen</v>
      </c>
      <c r="G70" s="176" t="s">
        <v>4</v>
      </c>
      <c r="H70" s="175" t="str">
        <f>Plan!$S68</f>
        <v>Hamburger SV</v>
      </c>
      <c r="I70" s="177"/>
      <c r="J70" s="178" t="str">
        <f>Language!$E$62</f>
        <v xml:space="preserve"> : </v>
      </c>
      <c r="K70" s="179"/>
      <c r="L70" s="356"/>
      <c r="M70" s="357"/>
      <c r="O70" s="137"/>
      <c r="P70" s="213"/>
      <c r="Q70" s="200"/>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137"/>
      <c r="AO70" s="137"/>
      <c r="AP70" s="137"/>
      <c r="AQ70" s="137"/>
      <c r="AR70" s="137"/>
      <c r="AS70" s="137"/>
      <c r="AT70" s="137"/>
      <c r="AU70" s="137"/>
      <c r="AV70" s="137"/>
      <c r="AW70" s="137"/>
      <c r="AX70" s="137"/>
      <c r="AY70" s="137"/>
    </row>
    <row r="71" spans="2:51" ht="15.95" customHeight="1" x14ac:dyDescent="0.2">
      <c r="B71" s="279" t="str">
        <f>IF(Calc!$F$26=0,"",IF(OR($C71&gt;Calc!$B$24,MOD($C71-1,Calc!$F$26)&gt;0),"",QUOTIENT($C71-1,Calc!$F$26)+1))</f>
        <v/>
      </c>
      <c r="C71" s="275">
        <v>63</v>
      </c>
      <c r="D71" s="154">
        <f>IF(Plan!$T69="","",Plan!$T69)</f>
        <v>45966</v>
      </c>
      <c r="E71" s="155">
        <f>IF(Plan!$U69="","",Plan!$U69)</f>
        <v>0.64583333333333337</v>
      </c>
      <c r="F71" s="175" t="str">
        <f>Plan!$Q69</f>
        <v>1. FC Nürnberg</v>
      </c>
      <c r="G71" s="176" t="s">
        <v>4</v>
      </c>
      <c r="H71" s="175" t="str">
        <f>Plan!$S69</f>
        <v>FC Bayern München</v>
      </c>
      <c r="I71" s="177"/>
      <c r="J71" s="178" t="str">
        <f>Language!$E$62</f>
        <v xml:space="preserve"> : </v>
      </c>
      <c r="K71" s="179"/>
      <c r="L71" s="356"/>
      <c r="M71" s="357"/>
      <c r="O71" s="137"/>
      <c r="P71" s="213"/>
      <c r="Q71" s="200"/>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137"/>
      <c r="AO71" s="137"/>
      <c r="AP71" s="137"/>
      <c r="AQ71" s="137"/>
      <c r="AR71" s="137"/>
      <c r="AS71" s="137"/>
      <c r="AT71" s="137"/>
      <c r="AU71" s="137"/>
      <c r="AV71" s="137"/>
      <c r="AW71" s="137"/>
      <c r="AX71" s="137"/>
      <c r="AY71" s="137"/>
    </row>
    <row r="72" spans="2:51" ht="15.95" customHeight="1" x14ac:dyDescent="0.2">
      <c r="B72" s="279">
        <f>IF(Calc!$F$26=0,"",IF(OR($C72&gt;Calc!$B$24,MOD($C72-1,Calc!$F$26)&gt;0),"",QUOTIENT($C72-1,Calc!$F$26)+1))</f>
        <v>10</v>
      </c>
      <c r="C72" s="275">
        <v>64</v>
      </c>
      <c r="D72" s="154">
        <f>IF(Plan!$T70="","",Plan!$T70)</f>
        <v>45970</v>
      </c>
      <c r="E72" s="155">
        <f>IF(Plan!$U70="","",Plan!$U70)</f>
        <v>0.64583333333333337</v>
      </c>
      <c r="F72" s="175" t="str">
        <f>Plan!$Q70</f>
        <v>Werder Bremen</v>
      </c>
      <c r="G72" s="176" t="s">
        <v>4</v>
      </c>
      <c r="H72" s="175" t="str">
        <f>Plan!$S70</f>
        <v>RB Leipzig</v>
      </c>
      <c r="I72" s="177"/>
      <c r="J72" s="178" t="str">
        <f>Language!$E$62</f>
        <v xml:space="preserve"> : </v>
      </c>
      <c r="K72" s="179"/>
      <c r="L72" s="356"/>
      <c r="M72" s="357"/>
      <c r="P72" s="213"/>
      <c r="Q72" s="200"/>
      <c r="R72" s="200"/>
      <c r="S72" s="200"/>
      <c r="T72" s="200"/>
      <c r="U72" s="200"/>
      <c r="V72" s="200"/>
      <c r="W72" s="200"/>
      <c r="X72" s="200"/>
      <c r="Y72" s="200"/>
      <c r="Z72" s="200"/>
      <c r="AA72" s="200"/>
      <c r="AB72" s="200"/>
      <c r="AC72" s="200"/>
      <c r="AD72" s="200"/>
      <c r="AE72" s="200"/>
      <c r="AF72" s="200"/>
      <c r="AG72" s="200"/>
      <c r="AH72" s="200"/>
      <c r="AI72" s="200"/>
      <c r="AJ72" s="200"/>
      <c r="AK72" s="200"/>
      <c r="AL72" s="200"/>
      <c r="AM72" s="200"/>
    </row>
    <row r="73" spans="2:51" ht="15.95" customHeight="1" x14ac:dyDescent="0.2">
      <c r="B73" s="279" t="str">
        <f>IF(Calc!$F$26=0,"",IF(OR($C73&gt;Calc!$B$24,MOD($C73-1,Calc!$F$26)&gt;0),"",QUOTIENT($C73-1,Calc!$F$26)+1))</f>
        <v/>
      </c>
      <c r="C73" s="275">
        <v>65</v>
      </c>
      <c r="D73" s="154">
        <f>IF(Plan!$T71="","",Plan!$T71)</f>
        <v>45970</v>
      </c>
      <c r="E73" s="155">
        <f>IF(Plan!$U71="","",Plan!$U71)</f>
        <v>0.64583333333333337</v>
      </c>
      <c r="F73" s="175" t="str">
        <f>Plan!$Q71</f>
        <v>SC Freiburg</v>
      </c>
      <c r="G73" s="176" t="s">
        <v>4</v>
      </c>
      <c r="H73" s="175" t="str">
        <f>Plan!$S71</f>
        <v>Bayer 04 Leverkusen</v>
      </c>
      <c r="I73" s="177"/>
      <c r="J73" s="178" t="str">
        <f>Language!$E$62</f>
        <v xml:space="preserve"> : </v>
      </c>
      <c r="K73" s="179"/>
      <c r="L73" s="356"/>
      <c r="M73" s="357"/>
      <c r="P73" s="213"/>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row>
    <row r="74" spans="2:51" ht="15.95" customHeight="1" x14ac:dyDescent="0.2">
      <c r="B74" s="279" t="str">
        <f>IF(Calc!$F$26=0,"",IF(OR($C74&gt;Calc!$B$24,MOD($C74-1,Calc!$F$26)&gt;0),"",QUOTIENT($C74-1,Calc!$F$26)+1))</f>
        <v/>
      </c>
      <c r="C74" s="275">
        <v>66</v>
      </c>
      <c r="D74" s="154">
        <f>IF(Plan!$T72="","",Plan!$T72)</f>
        <v>45970</v>
      </c>
      <c r="E74" s="155">
        <f>IF(Plan!$U72="","",Plan!$U72)</f>
        <v>0.64583333333333337</v>
      </c>
      <c r="F74" s="175" t="str">
        <f>Plan!$Q72</f>
        <v>Hamburger SV</v>
      </c>
      <c r="G74" s="176" t="s">
        <v>4</v>
      </c>
      <c r="H74" s="175" t="str">
        <f>Plan!$S72</f>
        <v>1. FC Nürnberg</v>
      </c>
      <c r="I74" s="177"/>
      <c r="J74" s="178" t="str">
        <f>Language!$E$62</f>
        <v xml:space="preserve"> : </v>
      </c>
      <c r="K74" s="179"/>
      <c r="L74" s="356"/>
      <c r="M74" s="357"/>
      <c r="P74" s="213"/>
      <c r="Q74" s="137"/>
      <c r="R74" s="137"/>
      <c r="S74" s="137"/>
      <c r="T74" s="137"/>
      <c r="U74" s="137"/>
      <c r="V74" s="137"/>
      <c r="W74" s="137"/>
      <c r="X74" s="137"/>
      <c r="Y74" s="137"/>
      <c r="Z74" s="137"/>
      <c r="AA74" s="200"/>
      <c r="AB74" s="200"/>
      <c r="AC74" s="200"/>
      <c r="AD74" s="137"/>
      <c r="AE74" s="137"/>
      <c r="AF74" s="137"/>
      <c r="AG74" s="137"/>
      <c r="AH74" s="137"/>
      <c r="AI74" s="137"/>
      <c r="AJ74" s="137"/>
      <c r="AK74" s="137"/>
      <c r="AL74" s="137"/>
      <c r="AM74" s="137"/>
    </row>
    <row r="75" spans="2:51" ht="15.95" customHeight="1" x14ac:dyDescent="0.2">
      <c r="B75" s="279" t="str">
        <f>IF(Calc!$F$26=0,"",IF(OR($C75&gt;Calc!$B$24,MOD($C75-1,Calc!$F$26)&gt;0),"",QUOTIENT($C75-1,Calc!$F$26)+1))</f>
        <v/>
      </c>
      <c r="C75" s="275">
        <v>67</v>
      </c>
      <c r="D75" s="154">
        <f>IF(Plan!$T73="","",Plan!$T73)</f>
        <v>45970</v>
      </c>
      <c r="E75" s="155">
        <f>IF(Plan!$U73="","",Plan!$U73)</f>
        <v>0.64583333333333337</v>
      </c>
      <c r="F75" s="175" t="str">
        <f>Plan!$Q73</f>
        <v>FC Carl Zeiss Jena</v>
      </c>
      <c r="G75" s="176" t="s">
        <v>4</v>
      </c>
      <c r="H75" s="175" t="str">
        <f>Plan!$S73</f>
        <v>SGS Essen</v>
      </c>
      <c r="I75" s="177"/>
      <c r="J75" s="178" t="str">
        <f>Language!$E$62</f>
        <v xml:space="preserve"> : </v>
      </c>
      <c r="K75" s="179"/>
      <c r="L75" s="356"/>
      <c r="M75" s="357"/>
      <c r="P75" s="213"/>
      <c r="Q75" s="137"/>
      <c r="R75" s="137"/>
      <c r="S75" s="137"/>
      <c r="T75" s="137"/>
      <c r="U75" s="137"/>
      <c r="V75" s="137"/>
      <c r="W75" s="137"/>
      <c r="X75" s="137"/>
      <c r="Y75" s="137"/>
      <c r="Z75" s="137"/>
      <c r="AA75" s="137"/>
      <c r="AB75" s="137"/>
      <c r="AC75" s="137"/>
      <c r="AD75" s="200"/>
      <c r="AE75" s="137"/>
      <c r="AF75" s="137"/>
      <c r="AG75" s="137"/>
      <c r="AH75" s="137"/>
      <c r="AI75" s="137"/>
      <c r="AJ75" s="137"/>
      <c r="AK75" s="137"/>
      <c r="AL75" s="137"/>
      <c r="AM75" s="137"/>
    </row>
    <row r="76" spans="2:51" ht="15.95" customHeight="1" x14ac:dyDescent="0.2">
      <c r="B76" s="279" t="str">
        <f>IF(Calc!$F$26=0,"",IF(OR($C76&gt;Calc!$B$24,MOD($C76-1,Calc!$F$26)&gt;0),"",QUOTIENT($C76-1,Calc!$F$26)+1))</f>
        <v/>
      </c>
      <c r="C76" s="275">
        <v>68</v>
      </c>
      <c r="D76" s="154">
        <f>IF(Plan!$T74="","",Plan!$T74)</f>
        <v>45970</v>
      </c>
      <c r="E76" s="155">
        <f>IF(Plan!$U74="","",Plan!$U74)</f>
        <v>0.64583333333333337</v>
      </c>
      <c r="F76" s="175" t="str">
        <f>Plan!$Q74</f>
        <v>FC Bayern München</v>
      </c>
      <c r="G76" s="176" t="s">
        <v>4</v>
      </c>
      <c r="H76" s="175" t="str">
        <f>Plan!$S74</f>
        <v>1. FC Union Berlin</v>
      </c>
      <c r="I76" s="177"/>
      <c r="J76" s="178" t="str">
        <f>Language!$E$62</f>
        <v xml:space="preserve"> : </v>
      </c>
      <c r="K76" s="179"/>
      <c r="L76" s="356"/>
      <c r="M76" s="357"/>
      <c r="P76" s="213"/>
      <c r="Q76" s="137"/>
      <c r="R76" s="137"/>
      <c r="S76" s="137"/>
      <c r="T76" s="137"/>
      <c r="U76" s="137"/>
      <c r="V76" s="137"/>
      <c r="W76" s="137"/>
      <c r="X76" s="137"/>
      <c r="Y76" s="137"/>
      <c r="Z76" s="137"/>
      <c r="AA76" s="137"/>
      <c r="AB76" s="137"/>
      <c r="AC76" s="137"/>
      <c r="AD76" s="137"/>
      <c r="AE76" s="200"/>
      <c r="AF76" s="137"/>
      <c r="AG76" s="137"/>
      <c r="AH76" s="137"/>
      <c r="AI76" s="137"/>
      <c r="AJ76" s="137"/>
      <c r="AK76" s="137"/>
      <c r="AL76" s="137"/>
      <c r="AM76" s="137"/>
    </row>
    <row r="77" spans="2:51" ht="15.95" customHeight="1" x14ac:dyDescent="0.2">
      <c r="B77" s="279" t="str">
        <f>IF(Calc!$F$26=0,"",IF(OR($C77&gt;Calc!$B$24,MOD($C77-1,Calc!$F$26)&gt;0),"",QUOTIENT($C77-1,Calc!$F$26)+1))</f>
        <v/>
      </c>
      <c r="C77" s="275">
        <v>69</v>
      </c>
      <c r="D77" s="154">
        <f>IF(Plan!$T75="","",Plan!$T75)</f>
        <v>45970</v>
      </c>
      <c r="E77" s="155">
        <f>IF(Plan!$U75="","",Plan!$U75)</f>
        <v>0.64583333333333337</v>
      </c>
      <c r="F77" s="175" t="str">
        <f>Plan!$Q75</f>
        <v>1. FC Köln</v>
      </c>
      <c r="G77" s="176" t="s">
        <v>4</v>
      </c>
      <c r="H77" s="175" t="str">
        <f>Plan!$S75</f>
        <v>TSG 1899 Hoffenheim</v>
      </c>
      <c r="I77" s="177"/>
      <c r="J77" s="178" t="str">
        <f>Language!$E$62</f>
        <v xml:space="preserve"> : </v>
      </c>
      <c r="K77" s="179"/>
      <c r="L77" s="356"/>
      <c r="M77" s="357"/>
      <c r="P77" s="213"/>
      <c r="Q77" s="137"/>
      <c r="R77" s="137"/>
      <c r="S77" s="137"/>
      <c r="T77" s="137"/>
      <c r="U77" s="137"/>
      <c r="V77" s="137"/>
      <c r="W77" s="137"/>
      <c r="X77" s="137"/>
      <c r="Y77" s="137"/>
      <c r="Z77" s="137"/>
      <c r="AA77" s="137"/>
      <c r="AB77" s="137"/>
      <c r="AC77" s="137"/>
      <c r="AD77" s="137"/>
      <c r="AE77" s="137"/>
      <c r="AF77" s="200"/>
      <c r="AG77" s="137"/>
      <c r="AH77" s="137"/>
      <c r="AI77" s="137"/>
      <c r="AJ77" s="137"/>
      <c r="AK77" s="137"/>
      <c r="AL77" s="137"/>
      <c r="AM77" s="137"/>
    </row>
    <row r="78" spans="2:51" ht="15.95" customHeight="1" x14ac:dyDescent="0.2">
      <c r="B78" s="279" t="str">
        <f>IF(Calc!$F$26=0,"",IF(OR($C78&gt;Calc!$B$24,MOD($C78-1,Calc!$F$26)&gt;0),"",QUOTIENT($C78-1,Calc!$F$26)+1))</f>
        <v/>
      </c>
      <c r="C78" s="275">
        <v>70</v>
      </c>
      <c r="D78" s="154">
        <f>IF(Plan!$T76="","",Plan!$T76)</f>
        <v>45970</v>
      </c>
      <c r="E78" s="155">
        <f>IF(Plan!$U76="","",Plan!$U76)</f>
        <v>0.64583333333333337</v>
      </c>
      <c r="F78" s="175" t="str">
        <f>Plan!$Q76</f>
        <v>VfL Wolfsburg</v>
      </c>
      <c r="G78" s="176" t="s">
        <v>4</v>
      </c>
      <c r="H78" s="175" t="str">
        <f>Plan!$S76</f>
        <v>Eintracht Frankfurt</v>
      </c>
      <c r="I78" s="177"/>
      <c r="J78" s="178" t="str">
        <f>Language!$E$62</f>
        <v xml:space="preserve"> : </v>
      </c>
      <c r="K78" s="179"/>
      <c r="L78" s="356"/>
      <c r="M78" s="357"/>
      <c r="P78" s="213"/>
      <c r="Q78" s="137"/>
      <c r="R78" s="137"/>
      <c r="S78" s="137"/>
      <c r="T78" s="137"/>
      <c r="U78" s="137"/>
      <c r="V78" s="137"/>
      <c r="W78" s="137"/>
      <c r="X78" s="137"/>
      <c r="Y78" s="137"/>
      <c r="Z78" s="137"/>
      <c r="AA78" s="137"/>
      <c r="AB78" s="137"/>
      <c r="AC78" s="137"/>
      <c r="AD78" s="137"/>
      <c r="AE78" s="137"/>
      <c r="AF78" s="137"/>
      <c r="AG78" s="200"/>
      <c r="AH78" s="137"/>
      <c r="AI78" s="137"/>
      <c r="AJ78" s="137"/>
      <c r="AK78" s="137"/>
      <c r="AL78" s="137"/>
      <c r="AM78" s="137"/>
    </row>
    <row r="79" spans="2:51" ht="15.95" customHeight="1" x14ac:dyDescent="0.2">
      <c r="B79" s="279">
        <f>IF(Calc!$F$26=0,"",IF(OR($C79&gt;Calc!$B$24,MOD($C79-1,Calc!$F$26)&gt;0),"",QUOTIENT($C79-1,Calc!$F$26)+1))</f>
        <v>11</v>
      </c>
      <c r="C79" s="275">
        <v>71</v>
      </c>
      <c r="D79" s="154">
        <f>IF(Plan!$T77="","",Plan!$T77)</f>
        <v>45984</v>
      </c>
      <c r="E79" s="155">
        <f>IF(Plan!$U77="","",Plan!$U77)</f>
        <v>0.64583333333333337</v>
      </c>
      <c r="F79" s="175" t="str">
        <f>Plan!$Q77</f>
        <v>1. FC Union Berlin</v>
      </c>
      <c r="G79" s="176" t="s">
        <v>4</v>
      </c>
      <c r="H79" s="175" t="str">
        <f>Plan!$S77</f>
        <v>Hamburger SV</v>
      </c>
      <c r="I79" s="177"/>
      <c r="J79" s="178" t="str">
        <f>Language!$E$62</f>
        <v xml:space="preserve"> : </v>
      </c>
      <c r="K79" s="179"/>
      <c r="L79" s="356"/>
      <c r="M79" s="357"/>
      <c r="P79" s="213"/>
      <c r="Q79" s="137"/>
      <c r="R79" s="137"/>
      <c r="S79" s="137"/>
      <c r="T79" s="137"/>
      <c r="U79" s="137"/>
      <c r="V79" s="137"/>
      <c r="W79" s="137"/>
      <c r="X79" s="137"/>
      <c r="Y79" s="137"/>
      <c r="Z79" s="137"/>
      <c r="AA79" s="137"/>
      <c r="AB79" s="137"/>
      <c r="AC79" s="137"/>
      <c r="AD79" s="137"/>
      <c r="AE79" s="137"/>
      <c r="AF79" s="137"/>
      <c r="AG79" s="137"/>
      <c r="AH79" s="200"/>
      <c r="AI79" s="137"/>
      <c r="AJ79" s="137"/>
      <c r="AK79" s="137"/>
      <c r="AL79" s="137"/>
      <c r="AM79" s="137"/>
    </row>
    <row r="80" spans="2:51" ht="15.95" customHeight="1" x14ac:dyDescent="0.2">
      <c r="B80" s="279" t="str">
        <f>IF(Calc!$F$26=0,"",IF(OR($C80&gt;Calc!$B$24,MOD($C80-1,Calc!$F$26)&gt;0),"",QUOTIENT($C80-1,Calc!$F$26)+1))</f>
        <v/>
      </c>
      <c r="C80" s="275">
        <v>72</v>
      </c>
      <c r="D80" s="154">
        <f>IF(Plan!$T78="","",Plan!$T78)</f>
        <v>45984</v>
      </c>
      <c r="E80" s="155">
        <f>IF(Plan!$U78="","",Plan!$U78)</f>
        <v>0.64583333333333337</v>
      </c>
      <c r="F80" s="175" t="str">
        <f>Plan!$Q78</f>
        <v>Werder Bremen</v>
      </c>
      <c r="G80" s="176" t="s">
        <v>4</v>
      </c>
      <c r="H80" s="175" t="str">
        <f>Plan!$S78</f>
        <v>1. FC Köln</v>
      </c>
      <c r="I80" s="177"/>
      <c r="J80" s="178" t="str">
        <f>Language!$E$62</f>
        <v xml:space="preserve"> : </v>
      </c>
      <c r="K80" s="179"/>
      <c r="L80" s="356"/>
      <c r="M80" s="357"/>
      <c r="P80" s="213"/>
      <c r="Q80" s="137"/>
      <c r="R80" s="137"/>
      <c r="S80" s="137"/>
      <c r="T80" s="137"/>
      <c r="U80" s="137"/>
      <c r="V80" s="137"/>
      <c r="W80" s="137"/>
      <c r="X80" s="137"/>
      <c r="Y80" s="137"/>
      <c r="Z80" s="137"/>
      <c r="AA80" s="137"/>
      <c r="AB80" s="137"/>
      <c r="AC80" s="137"/>
      <c r="AD80" s="137"/>
      <c r="AE80" s="137"/>
      <c r="AF80" s="137"/>
      <c r="AG80" s="137"/>
      <c r="AH80" s="137"/>
      <c r="AI80" s="200"/>
      <c r="AJ80" s="137"/>
      <c r="AK80" s="137"/>
      <c r="AL80" s="137"/>
      <c r="AM80" s="137"/>
    </row>
    <row r="81" spans="2:39" ht="15.75" x14ac:dyDescent="0.2">
      <c r="B81" s="279" t="str">
        <f>IF(Calc!$F$26=0,"",IF(OR($C81&gt;Calc!$B$24,MOD($C81-1,Calc!$F$26)&gt;0),"",QUOTIENT($C81-1,Calc!$F$26)+1))</f>
        <v/>
      </c>
      <c r="C81" s="275">
        <v>73</v>
      </c>
      <c r="D81" s="154">
        <f>IF(Plan!$T79="","",Plan!$T79)</f>
        <v>45984</v>
      </c>
      <c r="E81" s="155">
        <f>IF(Plan!$U79="","",Plan!$U79)</f>
        <v>0.64583333333333337</v>
      </c>
      <c r="F81" s="175" t="str">
        <f>Plan!$Q79</f>
        <v>SC Freiburg</v>
      </c>
      <c r="G81" s="176" t="s">
        <v>4</v>
      </c>
      <c r="H81" s="175" t="str">
        <f>Plan!$S79</f>
        <v>FC Carl Zeiss Jena</v>
      </c>
      <c r="I81" s="177"/>
      <c r="J81" s="178" t="str">
        <f>Language!$E$62</f>
        <v xml:space="preserve"> : </v>
      </c>
      <c r="K81" s="179"/>
      <c r="L81" s="356"/>
      <c r="M81" s="357"/>
      <c r="P81" s="213"/>
      <c r="Q81" s="137"/>
      <c r="R81" s="137"/>
      <c r="S81" s="137"/>
      <c r="T81" s="137"/>
      <c r="U81" s="137"/>
      <c r="V81" s="137"/>
      <c r="W81" s="137"/>
      <c r="X81" s="137"/>
      <c r="Y81" s="137"/>
      <c r="Z81" s="137"/>
      <c r="AA81" s="137"/>
      <c r="AB81" s="137"/>
      <c r="AC81" s="137"/>
      <c r="AD81" s="137"/>
      <c r="AE81" s="137"/>
      <c r="AF81" s="137"/>
      <c r="AG81" s="137"/>
      <c r="AH81" s="137"/>
      <c r="AI81" s="137"/>
      <c r="AJ81" s="200"/>
      <c r="AK81" s="137"/>
      <c r="AL81" s="137"/>
      <c r="AM81" s="137"/>
    </row>
    <row r="82" spans="2:39" ht="15.75" x14ac:dyDescent="0.2">
      <c r="B82" s="279" t="str">
        <f>IF(Calc!$F$26=0,"",IF(OR($C82&gt;Calc!$B$24,MOD($C82-1,Calc!$F$26)&gt;0),"",QUOTIENT($C82-1,Calc!$F$26)+1))</f>
        <v/>
      </c>
      <c r="C82" s="275">
        <v>74</v>
      </c>
      <c r="D82" s="154">
        <f>IF(Plan!$T80="","",Plan!$T80)</f>
        <v>45984</v>
      </c>
      <c r="E82" s="155">
        <f>IF(Plan!$U80="","",Plan!$U80)</f>
        <v>0.64583333333333337</v>
      </c>
      <c r="F82" s="175" t="str">
        <f>Plan!$Q80</f>
        <v>Bayer 04 Leverkusen</v>
      </c>
      <c r="G82" s="176" t="s">
        <v>4</v>
      </c>
      <c r="H82" s="175" t="str">
        <f>Plan!$S80</f>
        <v>SGS Essen</v>
      </c>
      <c r="I82" s="177"/>
      <c r="J82" s="178" t="str">
        <f>Language!$E$62</f>
        <v xml:space="preserve"> : </v>
      </c>
      <c r="K82" s="179"/>
      <c r="L82" s="356"/>
      <c r="M82" s="357"/>
      <c r="P82" s="213"/>
      <c r="Q82" s="137"/>
      <c r="R82" s="137"/>
      <c r="S82" s="137"/>
      <c r="T82" s="137"/>
      <c r="U82" s="137"/>
      <c r="V82" s="137"/>
      <c r="W82" s="137"/>
      <c r="X82" s="137"/>
      <c r="Y82" s="137"/>
      <c r="Z82" s="137"/>
      <c r="AA82" s="137"/>
      <c r="AB82" s="137"/>
      <c r="AC82" s="137"/>
      <c r="AD82" s="137"/>
      <c r="AE82" s="137"/>
      <c r="AF82" s="137"/>
      <c r="AG82" s="137"/>
      <c r="AH82" s="137"/>
      <c r="AI82" s="137"/>
      <c r="AJ82" s="137"/>
      <c r="AK82" s="200"/>
      <c r="AL82" s="137"/>
      <c r="AM82" s="137"/>
    </row>
    <row r="83" spans="2:39" ht="15.75" x14ac:dyDescent="0.2">
      <c r="B83" s="279" t="str">
        <f>IF(Calc!$F$26=0,"",IF(OR($C83&gt;Calc!$B$24,MOD($C83-1,Calc!$F$26)&gt;0),"",QUOTIENT($C83-1,Calc!$F$26)+1))</f>
        <v/>
      </c>
      <c r="C83" s="275">
        <v>75</v>
      </c>
      <c r="D83" s="154">
        <f>IF(Plan!$T81="","",Plan!$T81)</f>
        <v>45984</v>
      </c>
      <c r="E83" s="155">
        <f>IF(Plan!$U81="","",Plan!$U81)</f>
        <v>0.64583333333333337</v>
      </c>
      <c r="F83" s="175" t="str">
        <f>Plan!$Q81</f>
        <v>TSG 1899 Hoffenheim</v>
      </c>
      <c r="G83" s="176" t="s">
        <v>4</v>
      </c>
      <c r="H83" s="175" t="str">
        <f>Plan!$S81</f>
        <v>FC Bayern München</v>
      </c>
      <c r="I83" s="177"/>
      <c r="J83" s="178" t="str">
        <f>Language!$E$62</f>
        <v xml:space="preserve"> : </v>
      </c>
      <c r="K83" s="179"/>
      <c r="L83" s="356"/>
      <c r="M83" s="357"/>
      <c r="P83" s="213"/>
      <c r="Q83" s="137"/>
      <c r="R83" s="137"/>
      <c r="S83" s="137"/>
      <c r="T83" s="137"/>
      <c r="U83" s="137"/>
      <c r="V83" s="137"/>
      <c r="W83" s="137"/>
      <c r="X83" s="137"/>
      <c r="Y83" s="137"/>
      <c r="Z83" s="137"/>
      <c r="AA83" s="137"/>
      <c r="AB83" s="137"/>
      <c r="AC83" s="137"/>
      <c r="AD83" s="137"/>
      <c r="AE83" s="137"/>
      <c r="AF83" s="137"/>
      <c r="AG83" s="137"/>
      <c r="AH83" s="137"/>
      <c r="AI83" s="137"/>
      <c r="AJ83" s="137"/>
      <c r="AK83" s="137"/>
      <c r="AL83" s="200"/>
      <c r="AM83" s="137"/>
    </row>
    <row r="84" spans="2:39" ht="15.75" x14ac:dyDescent="0.2">
      <c r="B84" s="279" t="str">
        <f>IF(Calc!$F$26=0,"",IF(OR($C84&gt;Calc!$B$24,MOD($C84-1,Calc!$F$26)&gt;0),"",QUOTIENT($C84-1,Calc!$F$26)+1))</f>
        <v/>
      </c>
      <c r="C84" s="275">
        <v>76</v>
      </c>
      <c r="D84" s="154">
        <f>IF(Plan!$T82="","",Plan!$T82)</f>
        <v>45984</v>
      </c>
      <c r="E84" s="155">
        <f>IF(Plan!$U82="","",Plan!$U82)</f>
        <v>0.64583333333333337</v>
      </c>
      <c r="F84" s="175" t="str">
        <f>Plan!$Q82</f>
        <v>RB Leipzig</v>
      </c>
      <c r="G84" s="176" t="s">
        <v>4</v>
      </c>
      <c r="H84" s="175" t="str">
        <f>Plan!$S82</f>
        <v>VfL Wolfsburg</v>
      </c>
      <c r="I84" s="177"/>
      <c r="J84" s="178" t="str">
        <f>Language!$E$62</f>
        <v xml:space="preserve"> : </v>
      </c>
      <c r="K84" s="179"/>
      <c r="L84" s="356"/>
      <c r="M84" s="357"/>
      <c r="P84" s="213"/>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200"/>
    </row>
    <row r="85" spans="2:39" ht="15.75" x14ac:dyDescent="0.2">
      <c r="B85" s="279" t="str">
        <f>IF(Calc!$F$26=0,"",IF(OR($C85&gt;Calc!$B$24,MOD($C85-1,Calc!$F$26)&gt;0),"",QUOTIENT($C85-1,Calc!$F$26)+1))</f>
        <v/>
      </c>
      <c r="C85" s="275">
        <v>77</v>
      </c>
      <c r="D85" s="154">
        <f>IF(Plan!$T83="","",Plan!$T83)</f>
        <v>45984</v>
      </c>
      <c r="E85" s="155">
        <f>IF(Plan!$U83="","",Plan!$U83)</f>
        <v>0.64583333333333337</v>
      </c>
      <c r="F85" s="175" t="str">
        <f>Plan!$Q83</f>
        <v>1. FC Nürnberg</v>
      </c>
      <c r="G85" s="176" t="s">
        <v>4</v>
      </c>
      <c r="H85" s="175" t="str">
        <f>Plan!$S83</f>
        <v>Eintracht Frankfurt</v>
      </c>
      <c r="I85" s="177"/>
      <c r="J85" s="178" t="str">
        <f>Language!$E$62</f>
        <v xml:space="preserve"> : </v>
      </c>
      <c r="K85" s="179"/>
      <c r="L85" s="356"/>
      <c r="M85" s="357"/>
    </row>
    <row r="86" spans="2:39" ht="15.75" x14ac:dyDescent="0.2">
      <c r="B86" s="279">
        <f>IF(Calc!$F$26=0,"",IF(OR($C86&gt;Calc!$B$24,MOD($C86-1,Calc!$F$26)&gt;0),"",QUOTIENT($C86-1,Calc!$F$26)+1))</f>
        <v>12</v>
      </c>
      <c r="C86" s="275">
        <v>78</v>
      </c>
      <c r="D86" s="154">
        <f>IF(Plan!$T84="","",Plan!$T84)</f>
        <v>46000</v>
      </c>
      <c r="E86" s="155">
        <f>IF(Plan!$U84="","",Plan!$U84)</f>
        <v>0.64583333333333337</v>
      </c>
      <c r="F86" s="175" t="str">
        <f>Plan!$Q84</f>
        <v>SGS Essen</v>
      </c>
      <c r="G86" s="176" t="s">
        <v>4</v>
      </c>
      <c r="H86" s="175" t="str">
        <f>Plan!$S84</f>
        <v>1. FC Nürnberg</v>
      </c>
      <c r="I86" s="177"/>
      <c r="J86" s="178" t="str">
        <f>Language!$E$62</f>
        <v xml:space="preserve"> : </v>
      </c>
      <c r="K86" s="179"/>
      <c r="L86" s="356"/>
      <c r="M86" s="357"/>
    </row>
    <row r="87" spans="2:39" ht="15.75" x14ac:dyDescent="0.2">
      <c r="B87" s="279" t="str">
        <f>IF(Calc!$F$26=0,"",IF(OR($C87&gt;Calc!$B$24,MOD($C87-1,Calc!$F$26)&gt;0),"",QUOTIENT($C87-1,Calc!$F$26)+1))</f>
        <v/>
      </c>
      <c r="C87" s="275">
        <v>79</v>
      </c>
      <c r="D87" s="154">
        <f>IF(Plan!$T85="","",Plan!$T85)</f>
        <v>46000</v>
      </c>
      <c r="E87" s="155">
        <f>IF(Plan!$U85="","",Plan!$U85)</f>
        <v>0.64583333333333337</v>
      </c>
      <c r="F87" s="175" t="str">
        <f>Plan!$Q85</f>
        <v>Hamburger SV</v>
      </c>
      <c r="G87" s="176" t="s">
        <v>4</v>
      </c>
      <c r="H87" s="175" t="str">
        <f>Plan!$S85</f>
        <v>1. FC Köln</v>
      </c>
      <c r="I87" s="177"/>
      <c r="J87" s="178" t="str">
        <f>Language!$E$62</f>
        <v xml:space="preserve"> : </v>
      </c>
      <c r="K87" s="179"/>
      <c r="L87" s="356"/>
      <c r="M87" s="357"/>
    </row>
    <row r="88" spans="2:39" ht="15.75" x14ac:dyDescent="0.2">
      <c r="B88" s="279" t="str">
        <f>IF(Calc!$F$26=0,"",IF(OR($C88&gt;Calc!$B$24,MOD($C88-1,Calc!$F$26)&gt;0),"",QUOTIENT($C88-1,Calc!$F$26)+1))</f>
        <v/>
      </c>
      <c r="C88" s="275">
        <v>80</v>
      </c>
      <c r="D88" s="154">
        <f>IF(Plan!$T86="","",Plan!$T86)</f>
        <v>46000</v>
      </c>
      <c r="E88" s="155">
        <f>IF(Plan!$U86="","",Plan!$U86)</f>
        <v>0.64583333333333337</v>
      </c>
      <c r="F88" s="175" t="str">
        <f>Plan!$Q86</f>
        <v>TSG 1899 Hoffenheim</v>
      </c>
      <c r="G88" s="176" t="s">
        <v>4</v>
      </c>
      <c r="H88" s="175" t="str">
        <f>Plan!$S86</f>
        <v>1. FC Union Berlin</v>
      </c>
      <c r="I88" s="177"/>
      <c r="J88" s="178" t="str">
        <f>Language!$E$62</f>
        <v xml:space="preserve"> : </v>
      </c>
      <c r="K88" s="179"/>
      <c r="L88" s="356"/>
      <c r="M88" s="357"/>
    </row>
    <row r="89" spans="2:39" ht="15.75" x14ac:dyDescent="0.2">
      <c r="B89" s="279" t="str">
        <f>IF(Calc!$F$26=0,"",IF(OR($C89&gt;Calc!$B$24,MOD($C89-1,Calc!$F$26)&gt;0),"",QUOTIENT($C89-1,Calc!$F$26)+1))</f>
        <v/>
      </c>
      <c r="C89" s="275">
        <v>81</v>
      </c>
      <c r="D89" s="154">
        <f>IF(Plan!$T87="","",Plan!$T87)</f>
        <v>46000</v>
      </c>
      <c r="E89" s="155">
        <f>IF(Plan!$U87="","",Plan!$U87)</f>
        <v>0.64583333333333337</v>
      </c>
      <c r="F89" s="175" t="str">
        <f>Plan!$Q87</f>
        <v>FC Carl Zeiss Jena</v>
      </c>
      <c r="G89" s="176" t="s">
        <v>4</v>
      </c>
      <c r="H89" s="175" t="str">
        <f>Plan!$S87</f>
        <v>Werder Bremen</v>
      </c>
      <c r="I89" s="177"/>
      <c r="J89" s="178" t="str">
        <f>Language!$E$62</f>
        <v xml:space="preserve"> : </v>
      </c>
      <c r="K89" s="179"/>
      <c r="L89" s="356"/>
      <c r="M89" s="357"/>
    </row>
    <row r="90" spans="2:39" ht="15.75" x14ac:dyDescent="0.2">
      <c r="B90" s="279" t="str">
        <f>IF(Calc!$F$26=0,"",IF(OR($C90&gt;Calc!$B$24,MOD($C90-1,Calc!$F$26)&gt;0),"",QUOTIENT($C90-1,Calc!$F$26)+1))</f>
        <v/>
      </c>
      <c r="C90" s="275">
        <v>82</v>
      </c>
      <c r="D90" s="154">
        <f>IF(Plan!$T88="","",Plan!$T88)</f>
        <v>46000</v>
      </c>
      <c r="E90" s="155">
        <f>IF(Plan!$U88="","",Plan!$U88)</f>
        <v>0.64583333333333337</v>
      </c>
      <c r="F90" s="175" t="str">
        <f>Plan!$Q88</f>
        <v>Bayer 04 Leverkusen</v>
      </c>
      <c r="G90" s="176" t="s">
        <v>4</v>
      </c>
      <c r="H90" s="175" t="str">
        <f>Plan!$S88</f>
        <v>RB Leipzig</v>
      </c>
      <c r="I90" s="177"/>
      <c r="J90" s="178" t="str">
        <f>Language!$E$62</f>
        <v xml:space="preserve"> : </v>
      </c>
      <c r="K90" s="179"/>
      <c r="L90" s="356"/>
      <c r="M90" s="357"/>
    </row>
    <row r="91" spans="2:39" ht="15.75" x14ac:dyDescent="0.2">
      <c r="B91" s="279" t="str">
        <f>IF(Calc!$F$26=0,"",IF(OR($C91&gt;Calc!$B$24,MOD($C91-1,Calc!$F$26)&gt;0),"",QUOTIENT($C91-1,Calc!$F$26)+1))</f>
        <v/>
      </c>
      <c r="C91" s="275">
        <v>83</v>
      </c>
      <c r="D91" s="154">
        <f>IF(Plan!$T89="","",Plan!$T89)</f>
        <v>46000</v>
      </c>
      <c r="E91" s="155">
        <f>IF(Plan!$U89="","",Plan!$U89)</f>
        <v>0.64583333333333337</v>
      </c>
      <c r="F91" s="175" t="str">
        <f>Plan!$Q89</f>
        <v>VfL Wolfsburg</v>
      </c>
      <c r="G91" s="176" t="s">
        <v>4</v>
      </c>
      <c r="H91" s="175" t="str">
        <f>Plan!$S89</f>
        <v>SC Freiburg</v>
      </c>
      <c r="I91" s="177"/>
      <c r="J91" s="178" t="str">
        <f>Language!$E$62</f>
        <v xml:space="preserve"> : </v>
      </c>
      <c r="K91" s="179"/>
      <c r="L91" s="356"/>
      <c r="M91" s="357"/>
    </row>
    <row r="92" spans="2:39" ht="15.75" x14ac:dyDescent="0.2">
      <c r="B92" s="279" t="str">
        <f>IF(Calc!$F$26=0,"",IF(OR($C92&gt;Calc!$B$24,MOD($C92-1,Calc!$F$26)&gt;0),"",QUOTIENT($C92-1,Calc!$F$26)+1))</f>
        <v/>
      </c>
      <c r="C92" s="275">
        <v>84</v>
      </c>
      <c r="D92" s="154">
        <f>IF(Plan!$T90="","",Plan!$T90)</f>
        <v>46000</v>
      </c>
      <c r="E92" s="155">
        <f>IF(Plan!$U90="","",Plan!$U90)</f>
        <v>0.64583333333333337</v>
      </c>
      <c r="F92" s="175" t="str">
        <f>Plan!$Q90</f>
        <v>Eintracht Frankfurt</v>
      </c>
      <c r="G92" s="176" t="s">
        <v>4</v>
      </c>
      <c r="H92" s="175" t="str">
        <f>Plan!$S90</f>
        <v>FC Bayern München</v>
      </c>
      <c r="I92" s="177"/>
      <c r="J92" s="178" t="str">
        <f>Language!$E$62</f>
        <v xml:space="preserve"> : </v>
      </c>
      <c r="K92" s="179"/>
      <c r="L92" s="356"/>
      <c r="M92" s="357"/>
    </row>
    <row r="93" spans="2:39" ht="15.75" x14ac:dyDescent="0.2">
      <c r="B93" s="279">
        <f>IF(Calc!$F$26=0,"",IF(OR($C93&gt;Calc!$B$24,MOD($C93-1,Calc!$F$26)&gt;0),"",QUOTIENT($C93-1,Calc!$F$26)+1))</f>
        <v>13</v>
      </c>
      <c r="C93" s="275">
        <v>85</v>
      </c>
      <c r="D93" s="154">
        <f>IF(Plan!$T91="","",Plan!$T91)</f>
        <v>46005</v>
      </c>
      <c r="E93" s="155">
        <f>IF(Plan!$U91="","",Plan!$U91)</f>
        <v>0.64583333333333337</v>
      </c>
      <c r="F93" s="175" t="str">
        <f>Plan!$Q91</f>
        <v>SC Freiburg</v>
      </c>
      <c r="G93" s="176" t="s">
        <v>4</v>
      </c>
      <c r="H93" s="175" t="str">
        <f>Plan!$S91</f>
        <v>SGS Essen</v>
      </c>
      <c r="I93" s="177"/>
      <c r="J93" s="178" t="str">
        <f>Language!$E$62</f>
        <v xml:space="preserve"> : </v>
      </c>
      <c r="K93" s="179"/>
      <c r="L93" s="356"/>
      <c r="M93" s="357"/>
    </row>
    <row r="94" spans="2:39" ht="15.75" x14ac:dyDescent="0.2">
      <c r="B94" s="279" t="str">
        <f>IF(Calc!$F$26=0,"",IF(OR($C94&gt;Calc!$B$24,MOD($C94-1,Calc!$F$26)&gt;0),"",QUOTIENT($C94-1,Calc!$F$26)+1))</f>
        <v/>
      </c>
      <c r="C94" s="275">
        <v>86</v>
      </c>
      <c r="D94" s="154">
        <f>IF(Plan!$T92="","",Plan!$T92)</f>
        <v>46005</v>
      </c>
      <c r="E94" s="155">
        <f>IF(Plan!$U92="","",Plan!$U92)</f>
        <v>0.64583333333333337</v>
      </c>
      <c r="F94" s="175" t="str">
        <f>Plan!$Q92</f>
        <v>1. FC Köln</v>
      </c>
      <c r="G94" s="176" t="s">
        <v>4</v>
      </c>
      <c r="H94" s="175" t="str">
        <f>Plan!$S92</f>
        <v>FC Carl Zeiss Jena</v>
      </c>
      <c r="I94" s="177"/>
      <c r="J94" s="178" t="str">
        <f>Language!$E$62</f>
        <v xml:space="preserve"> : </v>
      </c>
      <c r="K94" s="179"/>
      <c r="L94" s="356"/>
      <c r="M94" s="357"/>
    </row>
    <row r="95" spans="2:39" ht="15.75" x14ac:dyDescent="0.2">
      <c r="B95" s="279" t="str">
        <f>IF(Calc!$F$26=0,"",IF(OR($C95&gt;Calc!$B$24,MOD($C95-1,Calc!$F$26)&gt;0),"",QUOTIENT($C95-1,Calc!$F$26)+1))</f>
        <v/>
      </c>
      <c r="C95" s="275">
        <v>87</v>
      </c>
      <c r="D95" s="154">
        <f>IF(Plan!$T93="","",Plan!$T93)</f>
        <v>46005</v>
      </c>
      <c r="E95" s="155">
        <f>IF(Plan!$U93="","",Plan!$U93)</f>
        <v>0.64583333333333337</v>
      </c>
      <c r="F95" s="175" t="str">
        <f>Plan!$Q93</f>
        <v>RB Leipzig</v>
      </c>
      <c r="G95" s="176" t="s">
        <v>4</v>
      </c>
      <c r="H95" s="175" t="str">
        <f>Plan!$S93</f>
        <v>TSG 1899 Hoffenheim</v>
      </c>
      <c r="I95" s="177"/>
      <c r="J95" s="178" t="str">
        <f>Language!$E$62</f>
        <v xml:space="preserve"> : </v>
      </c>
      <c r="K95" s="179"/>
      <c r="L95" s="356"/>
      <c r="M95" s="357"/>
    </row>
    <row r="96" spans="2:39" ht="15.75" x14ac:dyDescent="0.2">
      <c r="B96" s="279" t="str">
        <f>IF(Calc!$F$26=0,"",IF(OR($C96&gt;Calc!$B$24,MOD($C96-1,Calc!$F$26)&gt;0),"",QUOTIENT($C96-1,Calc!$F$26)+1))</f>
        <v/>
      </c>
      <c r="C96" s="275">
        <v>88</v>
      </c>
      <c r="D96" s="154">
        <f>IF(Plan!$T94="","",Plan!$T94)</f>
        <v>46005</v>
      </c>
      <c r="E96" s="155">
        <f>IF(Plan!$U94="","",Plan!$U94)</f>
        <v>0.64583333333333337</v>
      </c>
      <c r="F96" s="175" t="str">
        <f>Plan!$Q94</f>
        <v>FC Bayern München</v>
      </c>
      <c r="G96" s="176" t="s">
        <v>4</v>
      </c>
      <c r="H96" s="175" t="str">
        <f>Plan!$S94</f>
        <v>Hamburger SV</v>
      </c>
      <c r="I96" s="177"/>
      <c r="J96" s="178" t="str">
        <f>Language!$E$62</f>
        <v xml:space="preserve"> : </v>
      </c>
      <c r="K96" s="179"/>
      <c r="L96" s="356"/>
      <c r="M96" s="357"/>
    </row>
    <row r="97" spans="2:13" ht="15.75" x14ac:dyDescent="0.2">
      <c r="B97" s="279" t="str">
        <f>IF(Calc!$F$26=0,"",IF(OR($C97&gt;Calc!$B$24,MOD($C97-1,Calc!$F$26)&gt;0),"",QUOTIENT($C97-1,Calc!$F$26)+1))</f>
        <v/>
      </c>
      <c r="C97" s="275">
        <v>89</v>
      </c>
      <c r="D97" s="154">
        <f>IF(Plan!$T95="","",Plan!$T95)</f>
        <v>46005</v>
      </c>
      <c r="E97" s="155">
        <f>IF(Plan!$U95="","",Plan!$U95)</f>
        <v>0.64583333333333337</v>
      </c>
      <c r="F97" s="175" t="str">
        <f>Plan!$Q95</f>
        <v>1. FC Nürnberg</v>
      </c>
      <c r="G97" s="176" t="s">
        <v>4</v>
      </c>
      <c r="H97" s="175" t="str">
        <f>Plan!$S95</f>
        <v>VfL Wolfsburg</v>
      </c>
      <c r="I97" s="177"/>
      <c r="J97" s="178" t="str">
        <f>Language!$E$62</f>
        <v xml:space="preserve"> : </v>
      </c>
      <c r="K97" s="179"/>
      <c r="L97" s="356"/>
      <c r="M97" s="357"/>
    </row>
    <row r="98" spans="2:13" ht="15.75" x14ac:dyDescent="0.2">
      <c r="B98" s="279" t="str">
        <f>IF(Calc!$F$26=0,"",IF(OR($C98&gt;Calc!$B$24,MOD($C98-1,Calc!$F$26)&gt;0),"",QUOTIENT($C98-1,Calc!$F$26)+1))</f>
        <v/>
      </c>
      <c r="C98" s="275">
        <v>90</v>
      </c>
      <c r="D98" s="154">
        <f>IF(Plan!$T96="","",Plan!$T96)</f>
        <v>46005</v>
      </c>
      <c r="E98" s="155">
        <f>IF(Plan!$U96="","",Plan!$U96)</f>
        <v>0.64583333333333337</v>
      </c>
      <c r="F98" s="175" t="str">
        <f>Plan!$Q96</f>
        <v>1. FC Union Berlin</v>
      </c>
      <c r="G98" s="176" t="s">
        <v>4</v>
      </c>
      <c r="H98" s="175" t="str">
        <f>Plan!$S96</f>
        <v>Eintracht Frankfurt</v>
      </c>
      <c r="I98" s="177"/>
      <c r="J98" s="178" t="str">
        <f>Language!$E$62</f>
        <v xml:space="preserve"> : </v>
      </c>
      <c r="K98" s="179"/>
      <c r="L98" s="356"/>
      <c r="M98" s="357"/>
    </row>
    <row r="99" spans="2:13" ht="15.75" x14ac:dyDescent="0.2">
      <c r="B99" s="279" t="str">
        <f>IF(Calc!$F$26=0,"",IF(OR($C99&gt;Calc!$B$24,MOD($C99-1,Calc!$F$26)&gt;0),"",QUOTIENT($C99-1,Calc!$F$26)+1))</f>
        <v/>
      </c>
      <c r="C99" s="275">
        <v>91</v>
      </c>
      <c r="D99" s="154">
        <f>IF(Plan!$T97="","",Plan!$T97)</f>
        <v>46005</v>
      </c>
      <c r="E99" s="155">
        <f>IF(Plan!$U97="","",Plan!$U97)</f>
        <v>0.64583333333333337</v>
      </c>
      <c r="F99" s="175" t="str">
        <f>Plan!$Q97</f>
        <v>Werder Bremen</v>
      </c>
      <c r="G99" s="176" t="s">
        <v>4</v>
      </c>
      <c r="H99" s="175" t="str">
        <f>Plan!$S97</f>
        <v>Bayer 04 Leverkusen</v>
      </c>
      <c r="I99" s="177"/>
      <c r="J99" s="178" t="str">
        <f>Language!$E$62</f>
        <v xml:space="preserve"> : </v>
      </c>
      <c r="K99" s="179"/>
      <c r="L99" s="356"/>
      <c r="M99" s="357"/>
    </row>
    <row r="100" spans="2:13" ht="15.75" x14ac:dyDescent="0.2">
      <c r="B100" s="279">
        <f>IF(Calc!$F$26=0,"",IF(OR($C100&gt;Calc!$B$24,MOD($C100-1,Calc!$F$26)&gt;0),"",QUOTIENT($C100-1,Calc!$F$26)+1))</f>
        <v>14</v>
      </c>
      <c r="C100" s="275">
        <v>92</v>
      </c>
      <c r="D100" s="154">
        <f>IF(Plan!$T98="","",Plan!$T98)</f>
        <v>46012</v>
      </c>
      <c r="E100" s="155">
        <f>IF(Plan!$U98="","",Plan!$U98)</f>
        <v>0.64583333333333337</v>
      </c>
      <c r="F100" s="175" t="str">
        <f>Plan!$Q98</f>
        <v>SC Freiburg</v>
      </c>
      <c r="G100" s="176" t="s">
        <v>4</v>
      </c>
      <c r="H100" s="175" t="str">
        <f>Plan!$S98</f>
        <v>Werder Bremen</v>
      </c>
      <c r="I100" s="177"/>
      <c r="J100" s="178" t="str">
        <f>Language!$E$62</f>
        <v xml:space="preserve"> : </v>
      </c>
      <c r="K100" s="179"/>
      <c r="L100" s="356"/>
      <c r="M100" s="357"/>
    </row>
    <row r="101" spans="2:13" ht="15.75" x14ac:dyDescent="0.2">
      <c r="B101" s="279" t="str">
        <f>IF(Calc!$F$26=0,"",IF(OR($C101&gt;Calc!$B$24,MOD($C101-1,Calc!$F$26)&gt;0),"",QUOTIENT($C101-1,Calc!$F$26)+1))</f>
        <v/>
      </c>
      <c r="C101" s="275">
        <v>93</v>
      </c>
      <c r="D101" s="154">
        <f>IF(Plan!$T99="","",Plan!$T99)</f>
        <v>46012</v>
      </c>
      <c r="E101" s="155">
        <f>IF(Plan!$U99="","",Plan!$U99)</f>
        <v>0.64583333333333337</v>
      </c>
      <c r="F101" s="175" t="str">
        <f>Plan!$Q99</f>
        <v>TSG 1899 Hoffenheim</v>
      </c>
      <c r="G101" s="176" t="s">
        <v>4</v>
      </c>
      <c r="H101" s="175" t="str">
        <f>Plan!$S99</f>
        <v>FC Carl Zeiss Jena</v>
      </c>
      <c r="I101" s="177"/>
      <c r="J101" s="178" t="str">
        <f>Language!$E$62</f>
        <v xml:space="preserve"> : </v>
      </c>
      <c r="K101" s="179"/>
      <c r="L101" s="356"/>
      <c r="M101" s="357"/>
    </row>
    <row r="102" spans="2:13" ht="15.75" x14ac:dyDescent="0.2">
      <c r="B102" s="279" t="str">
        <f>IF(Calc!$F$26=0,"",IF(OR($C102&gt;Calc!$B$24,MOD($C102-1,Calc!$F$26)&gt;0),"",QUOTIENT($C102-1,Calc!$F$26)+1))</f>
        <v/>
      </c>
      <c r="C102" s="275">
        <v>94</v>
      </c>
      <c r="D102" s="154">
        <f>IF(Plan!$T100="","",Plan!$T100)</f>
        <v>46012</v>
      </c>
      <c r="E102" s="155">
        <f>IF(Plan!$U100="","",Plan!$U100)</f>
        <v>0.64583333333333337</v>
      </c>
      <c r="F102" s="175" t="str">
        <f>Plan!$Q100</f>
        <v>RB Leipzig</v>
      </c>
      <c r="G102" s="176" t="s">
        <v>4</v>
      </c>
      <c r="H102" s="175" t="str">
        <f>Plan!$S100</f>
        <v>1. FC Köln</v>
      </c>
      <c r="I102" s="177"/>
      <c r="J102" s="178" t="str">
        <f>Language!$E$62</f>
        <v xml:space="preserve"> : </v>
      </c>
      <c r="K102" s="179"/>
      <c r="L102" s="356"/>
      <c r="M102" s="357"/>
    </row>
    <row r="103" spans="2:13" ht="15.75" x14ac:dyDescent="0.2">
      <c r="B103" s="279" t="str">
        <f>IF(Calc!$F$26=0,"",IF(OR($C103&gt;Calc!$B$24,MOD($C103-1,Calc!$F$26)&gt;0),"",QUOTIENT($C103-1,Calc!$F$26)+1))</f>
        <v/>
      </c>
      <c r="C103" s="275">
        <v>95</v>
      </c>
      <c r="D103" s="154">
        <f>IF(Plan!$T101="","",Plan!$T101)</f>
        <v>46012</v>
      </c>
      <c r="E103" s="155">
        <f>IF(Plan!$U101="","",Plan!$U101)</f>
        <v>0.64583333333333337</v>
      </c>
      <c r="F103" s="175" t="str">
        <f>Plan!$Q101</f>
        <v>1. FC Nürnberg</v>
      </c>
      <c r="G103" s="176" t="s">
        <v>4</v>
      </c>
      <c r="H103" s="175" t="str">
        <f>Plan!$S101</f>
        <v>1. FC Union Berlin</v>
      </c>
      <c r="I103" s="177"/>
      <c r="J103" s="178" t="str">
        <f>Language!$E$62</f>
        <v xml:space="preserve"> : </v>
      </c>
      <c r="K103" s="179"/>
      <c r="L103" s="356"/>
      <c r="M103" s="357"/>
    </row>
    <row r="104" spans="2:13" ht="15.75" x14ac:dyDescent="0.2">
      <c r="B104" s="279" t="str">
        <f>IF(Calc!$F$26=0,"",IF(OR($C104&gt;Calc!$B$24,MOD($C104-1,Calc!$F$26)&gt;0),"",QUOTIENT($C104-1,Calc!$F$26)+1))</f>
        <v/>
      </c>
      <c r="C104" s="275">
        <v>96</v>
      </c>
      <c r="D104" s="154">
        <f>IF(Plan!$T102="","",Plan!$T102)</f>
        <v>46012</v>
      </c>
      <c r="E104" s="155">
        <f>IF(Plan!$U102="","",Plan!$U102)</f>
        <v>0.64583333333333337</v>
      </c>
      <c r="F104" s="175" t="str">
        <f>Plan!$Q102</f>
        <v>SGS Essen</v>
      </c>
      <c r="G104" s="176" t="s">
        <v>4</v>
      </c>
      <c r="H104" s="175" t="str">
        <f>Plan!$S102</f>
        <v>Eintracht Frankfurt</v>
      </c>
      <c r="I104" s="177"/>
      <c r="J104" s="178" t="str">
        <f>Language!$E$62</f>
        <v xml:space="preserve"> : </v>
      </c>
      <c r="K104" s="179"/>
      <c r="L104" s="356"/>
      <c r="M104" s="357"/>
    </row>
    <row r="105" spans="2:13" ht="15.75" x14ac:dyDescent="0.2">
      <c r="B105" s="279" t="str">
        <f>IF(Calc!$F$26=0,"",IF(OR($C105&gt;Calc!$B$24,MOD($C105-1,Calc!$F$26)&gt;0),"",QUOTIENT($C105-1,Calc!$F$26)+1))</f>
        <v/>
      </c>
      <c r="C105" s="275">
        <v>97</v>
      </c>
      <c r="D105" s="154">
        <f>IF(Plan!$T103="","",Plan!$T103)</f>
        <v>46012</v>
      </c>
      <c r="E105" s="155">
        <f>IF(Plan!$U103="","",Plan!$U103)</f>
        <v>0.64583333333333337</v>
      </c>
      <c r="F105" s="175" t="str">
        <f>Plan!$Q103</f>
        <v>Bayer 04 Leverkusen</v>
      </c>
      <c r="G105" s="176" t="s">
        <v>4</v>
      </c>
      <c r="H105" s="175" t="str">
        <f>Plan!$S103</f>
        <v>FC Bayern München</v>
      </c>
      <c r="I105" s="177"/>
      <c r="J105" s="178" t="str">
        <f>Language!$E$62</f>
        <v xml:space="preserve"> : </v>
      </c>
      <c r="K105" s="179"/>
      <c r="L105" s="356"/>
      <c r="M105" s="357"/>
    </row>
    <row r="106" spans="2:13" ht="15.75" x14ac:dyDescent="0.2">
      <c r="B106" s="279" t="str">
        <f>IF(Calc!$F$26=0,"",IF(OR($C106&gt;Calc!$B$24,MOD($C106-1,Calc!$F$26)&gt;0),"",QUOTIENT($C106-1,Calc!$F$26)+1))</f>
        <v/>
      </c>
      <c r="C106" s="275">
        <v>98</v>
      </c>
      <c r="D106" s="154">
        <f>IF(Plan!$T104="","",Plan!$T104)</f>
        <v>46012</v>
      </c>
      <c r="E106" s="155">
        <f>IF(Plan!$U104="","",Plan!$U104)</f>
        <v>0.64583333333333337</v>
      </c>
      <c r="F106" s="175" t="str">
        <f>Plan!$Q104</f>
        <v>VfL Wolfsburg</v>
      </c>
      <c r="G106" s="176" t="s">
        <v>4</v>
      </c>
      <c r="H106" s="175" t="str">
        <f>Plan!$S104</f>
        <v>Hamburger SV</v>
      </c>
      <c r="I106" s="177"/>
      <c r="J106" s="178" t="str">
        <f>Language!$E$62</f>
        <v xml:space="preserve"> : </v>
      </c>
      <c r="K106" s="179"/>
      <c r="L106" s="356"/>
      <c r="M106" s="357"/>
    </row>
    <row r="107" spans="2:13" ht="15.75" x14ac:dyDescent="0.2">
      <c r="B107" s="279">
        <f>IF(Calc!$F$26=0,"",IF(OR($C107&gt;Calc!$B$24,MOD($C107-1,Calc!$F$26)&gt;0),"",QUOTIENT($C107-1,Calc!$F$26)+1))</f>
        <v>15</v>
      </c>
      <c r="C107" s="275">
        <v>99</v>
      </c>
      <c r="D107" s="154">
        <f>IF(Plan!$T105="","",Plan!$T105)</f>
        <v>46047</v>
      </c>
      <c r="E107" s="155">
        <f>IF(Plan!$U105="","",Plan!$U105)</f>
        <v>0.64583333333333337</v>
      </c>
      <c r="F107" s="175" t="str">
        <f>Plan!$Q105</f>
        <v>1. FC Union Berlin</v>
      </c>
      <c r="G107" s="176" t="s">
        <v>4</v>
      </c>
      <c r="H107" s="175" t="str">
        <f>Plan!$S105</f>
        <v>Bayer 04 Leverkusen</v>
      </c>
      <c r="I107" s="177"/>
      <c r="J107" s="178" t="str">
        <f>Language!$E$62</f>
        <v xml:space="preserve"> : </v>
      </c>
      <c r="K107" s="179"/>
      <c r="L107" s="356"/>
      <c r="M107" s="357"/>
    </row>
    <row r="108" spans="2:13" ht="15.75" x14ac:dyDescent="0.2">
      <c r="B108" s="279" t="str">
        <f>IF(Calc!$F$26=0,"",IF(OR($C108&gt;Calc!$B$24,MOD($C108-1,Calc!$F$26)&gt;0),"",QUOTIENT($C108-1,Calc!$F$26)+1))</f>
        <v/>
      </c>
      <c r="C108" s="275">
        <v>100</v>
      </c>
      <c r="D108" s="154">
        <f>IF(Plan!$T106="","",Plan!$T106)</f>
        <v>46047</v>
      </c>
      <c r="E108" s="155">
        <f>IF(Plan!$U106="","",Plan!$U106)</f>
        <v>0.64583333333333337</v>
      </c>
      <c r="F108" s="175" t="str">
        <f>Plan!$Q106</f>
        <v>Werder Bremen</v>
      </c>
      <c r="G108" s="176" t="s">
        <v>4</v>
      </c>
      <c r="H108" s="175" t="str">
        <f>Plan!$S106</f>
        <v>1. FC Nürnberg</v>
      </c>
      <c r="I108" s="177"/>
      <c r="J108" s="178" t="str">
        <f>Language!$E$62</f>
        <v xml:space="preserve"> : </v>
      </c>
      <c r="K108" s="179"/>
      <c r="L108" s="356"/>
      <c r="M108" s="357"/>
    </row>
    <row r="109" spans="2:13" ht="15.75" x14ac:dyDescent="0.2">
      <c r="B109" s="279" t="str">
        <f>IF(Calc!$F$26=0,"",IF(OR($C109&gt;Calc!$B$24,MOD($C109-1,Calc!$F$26)&gt;0),"",QUOTIENT($C109-1,Calc!$F$26)+1))</f>
        <v/>
      </c>
      <c r="C109" s="275">
        <v>101</v>
      </c>
      <c r="D109" s="154">
        <f>IF(Plan!$T107="","",Plan!$T107)</f>
        <v>46047</v>
      </c>
      <c r="E109" s="155">
        <f>IF(Plan!$U107="","",Plan!$U107)</f>
        <v>0.64583333333333337</v>
      </c>
      <c r="F109" s="175" t="str">
        <f>Plan!$Q107</f>
        <v>Eintracht Frankfurt</v>
      </c>
      <c r="G109" s="176" t="s">
        <v>4</v>
      </c>
      <c r="H109" s="175" t="str">
        <f>Plan!$S107</f>
        <v>TSG 1899 Hoffenheim</v>
      </c>
      <c r="I109" s="177"/>
      <c r="J109" s="178" t="str">
        <f>Language!$E$62</f>
        <v xml:space="preserve"> : </v>
      </c>
      <c r="K109" s="179"/>
      <c r="L109" s="356"/>
      <c r="M109" s="357"/>
    </row>
    <row r="110" spans="2:13" ht="15.75" x14ac:dyDescent="0.2">
      <c r="B110" s="279" t="str">
        <f>IF(Calc!$F$26=0,"",IF(OR($C110&gt;Calc!$B$24,MOD($C110-1,Calc!$F$26)&gt;0),"",QUOTIENT($C110-1,Calc!$F$26)+1))</f>
        <v/>
      </c>
      <c r="C110" s="275">
        <v>102</v>
      </c>
      <c r="D110" s="154">
        <f>IF(Plan!$T108="","",Plan!$T108)</f>
        <v>46047</v>
      </c>
      <c r="E110" s="155">
        <f>IF(Plan!$U108="","",Plan!$U108)</f>
        <v>0.64583333333333337</v>
      </c>
      <c r="F110" s="175" t="str">
        <f>Plan!$Q108</f>
        <v>Hamburger SV</v>
      </c>
      <c r="G110" s="176" t="s">
        <v>4</v>
      </c>
      <c r="H110" s="175" t="str">
        <f>Plan!$S108</f>
        <v>SGS Essen</v>
      </c>
      <c r="I110" s="177"/>
      <c r="J110" s="178" t="str">
        <f>Language!$E$62</f>
        <v xml:space="preserve"> : </v>
      </c>
      <c r="K110" s="179"/>
      <c r="L110" s="356"/>
      <c r="M110" s="357"/>
    </row>
    <row r="111" spans="2:13" ht="15.75" x14ac:dyDescent="0.2">
      <c r="B111" s="279" t="str">
        <f>IF(Calc!$F$26=0,"",IF(OR($C111&gt;Calc!$B$24,MOD($C111-1,Calc!$F$26)&gt;0),"",QUOTIENT($C111-1,Calc!$F$26)+1))</f>
        <v/>
      </c>
      <c r="C111" s="275">
        <v>103</v>
      </c>
      <c r="D111" s="154">
        <f>IF(Plan!$T109="","",Plan!$T109)</f>
        <v>46047</v>
      </c>
      <c r="E111" s="155">
        <f>IF(Plan!$U109="","",Plan!$U109)</f>
        <v>0.64583333333333337</v>
      </c>
      <c r="F111" s="175" t="str">
        <f>Plan!$Q109</f>
        <v>1. FC Köln</v>
      </c>
      <c r="G111" s="176" t="s">
        <v>4</v>
      </c>
      <c r="H111" s="175" t="str">
        <f>Plan!$S109</f>
        <v>SC Freiburg</v>
      </c>
      <c r="I111" s="177"/>
      <c r="J111" s="178" t="str">
        <f>Language!$E$62</f>
        <v xml:space="preserve"> : </v>
      </c>
      <c r="K111" s="179"/>
      <c r="L111" s="356"/>
      <c r="M111" s="357"/>
    </row>
    <row r="112" spans="2:13" ht="15.75" x14ac:dyDescent="0.2">
      <c r="B112" s="279" t="str">
        <f>IF(Calc!$F$26=0,"",IF(OR($C112&gt;Calc!$B$24,MOD($C112-1,Calc!$F$26)&gt;0),"",QUOTIENT($C112-1,Calc!$F$26)+1))</f>
        <v/>
      </c>
      <c r="C112" s="275">
        <v>104</v>
      </c>
      <c r="D112" s="154">
        <f>IF(Plan!$T110="","",Plan!$T110)</f>
        <v>46047</v>
      </c>
      <c r="E112" s="155">
        <f>IF(Plan!$U110="","",Plan!$U110)</f>
        <v>0.64583333333333337</v>
      </c>
      <c r="F112" s="175" t="str">
        <f>Plan!$Q110</f>
        <v>FC Bayern München</v>
      </c>
      <c r="G112" s="176" t="s">
        <v>4</v>
      </c>
      <c r="H112" s="175" t="str">
        <f>Plan!$S110</f>
        <v>RB Leipzig</v>
      </c>
      <c r="I112" s="177"/>
      <c r="J112" s="178" t="str">
        <f>Language!$E$62</f>
        <v xml:space="preserve"> : </v>
      </c>
      <c r="K112" s="179"/>
      <c r="L112" s="356"/>
      <c r="M112" s="357"/>
    </row>
    <row r="113" spans="2:13" ht="15.75" x14ac:dyDescent="0.2">
      <c r="B113" s="279" t="str">
        <f>IF(Calc!$F$26=0,"",IF(OR($C113&gt;Calc!$B$24,MOD($C113-1,Calc!$F$26)&gt;0),"",QUOTIENT($C113-1,Calc!$F$26)+1))</f>
        <v/>
      </c>
      <c r="C113" s="275">
        <v>105</v>
      </c>
      <c r="D113" s="154">
        <f>IF(Plan!$T111="","",Plan!$T111)</f>
        <v>46047</v>
      </c>
      <c r="E113" s="155">
        <f>IF(Plan!$U111="","",Plan!$U111)</f>
        <v>0.64583333333333337</v>
      </c>
      <c r="F113" s="175" t="str">
        <f>Plan!$Q111</f>
        <v>FC Carl Zeiss Jena</v>
      </c>
      <c r="G113" s="176" t="s">
        <v>4</v>
      </c>
      <c r="H113" s="175" t="str">
        <f>Plan!$S111</f>
        <v>VfL Wolfsburg</v>
      </c>
      <c r="I113" s="177"/>
      <c r="J113" s="178" t="str">
        <f>Language!$E$62</f>
        <v xml:space="preserve"> : </v>
      </c>
      <c r="K113" s="179"/>
      <c r="L113" s="356"/>
      <c r="M113" s="357"/>
    </row>
    <row r="114" spans="2:13" ht="15.75" x14ac:dyDescent="0.2">
      <c r="B114" s="279">
        <f>IF(Calc!$F$26=0,"",IF(OR($C114&gt;Calc!$B$24,MOD($C114-1,Calc!$F$26)&gt;0),"",QUOTIENT($C114-1,Calc!$F$26)+1))</f>
        <v>16</v>
      </c>
      <c r="C114" s="275">
        <v>106</v>
      </c>
      <c r="D114" s="154">
        <f>IF(Plan!$T112="","",Plan!$T112)</f>
        <v>46054</v>
      </c>
      <c r="E114" s="155">
        <f>IF(Plan!$U112="","",Plan!$U112)</f>
        <v>0.64583333333333337</v>
      </c>
      <c r="F114" s="175" t="str">
        <f>Plan!$Q112</f>
        <v>SGS Essen</v>
      </c>
      <c r="G114" s="176" t="s">
        <v>4</v>
      </c>
      <c r="H114" s="175" t="str">
        <f>Plan!$S112</f>
        <v>1. FC Union Berlin</v>
      </c>
      <c r="I114" s="177"/>
      <c r="J114" s="178" t="str">
        <f>Language!$E$62</f>
        <v xml:space="preserve"> : </v>
      </c>
      <c r="K114" s="179"/>
      <c r="L114" s="356"/>
      <c r="M114" s="357"/>
    </row>
    <row r="115" spans="2:13" ht="15.75" x14ac:dyDescent="0.2">
      <c r="B115" s="279" t="str">
        <f>IF(Calc!$F$26=0,"",IF(OR($C115&gt;Calc!$B$24,MOD($C115-1,Calc!$F$26)&gt;0),"",QUOTIENT($C115-1,Calc!$F$26)+1))</f>
        <v/>
      </c>
      <c r="C115" s="275">
        <v>107</v>
      </c>
      <c r="D115" s="154">
        <f>IF(Plan!$T113="","",Plan!$T113)</f>
        <v>46054</v>
      </c>
      <c r="E115" s="155">
        <f>IF(Plan!$U113="","",Plan!$U113)</f>
        <v>0.64583333333333337</v>
      </c>
      <c r="F115" s="175" t="str">
        <f>Plan!$Q113</f>
        <v>SC Freiburg</v>
      </c>
      <c r="G115" s="176" t="s">
        <v>4</v>
      </c>
      <c r="H115" s="175" t="str">
        <f>Plan!$S113</f>
        <v>Hamburger SV</v>
      </c>
      <c r="I115" s="177"/>
      <c r="J115" s="178" t="str">
        <f>Language!$E$62</f>
        <v xml:space="preserve"> : </v>
      </c>
      <c r="K115" s="179"/>
      <c r="L115" s="356"/>
      <c r="M115" s="357"/>
    </row>
    <row r="116" spans="2:13" ht="15.75" x14ac:dyDescent="0.2">
      <c r="B116" s="279" t="str">
        <f>IF(Calc!$F$26=0,"",IF(OR($C116&gt;Calc!$B$24,MOD($C116-1,Calc!$F$26)&gt;0),"",QUOTIENT($C116-1,Calc!$F$26)+1))</f>
        <v/>
      </c>
      <c r="C116" s="275">
        <v>108</v>
      </c>
      <c r="D116" s="154">
        <f>IF(Plan!$T114="","",Plan!$T114)</f>
        <v>46054</v>
      </c>
      <c r="E116" s="155">
        <f>IF(Plan!$U114="","",Plan!$U114)</f>
        <v>0.64583333333333337</v>
      </c>
      <c r="F116" s="175" t="str">
        <f>Plan!$Q114</f>
        <v>TSG 1899 Hoffenheim</v>
      </c>
      <c r="G116" s="176" t="s">
        <v>4</v>
      </c>
      <c r="H116" s="175" t="str">
        <f>Plan!$S114</f>
        <v>Werder Bremen</v>
      </c>
      <c r="I116" s="177"/>
      <c r="J116" s="178" t="str">
        <f>Language!$E$62</f>
        <v xml:space="preserve"> : </v>
      </c>
      <c r="K116" s="179"/>
      <c r="L116" s="356"/>
      <c r="M116" s="357"/>
    </row>
    <row r="117" spans="2:13" ht="15.75" x14ac:dyDescent="0.2">
      <c r="B117" s="279" t="str">
        <f>IF(Calc!$F$26=0,"",IF(OR($C117&gt;Calc!$B$24,MOD($C117-1,Calc!$F$26)&gt;0),"",QUOTIENT($C117-1,Calc!$F$26)+1))</f>
        <v/>
      </c>
      <c r="C117" s="275">
        <v>109</v>
      </c>
      <c r="D117" s="154">
        <f>IF(Plan!$T115="","",Plan!$T115)</f>
        <v>46054</v>
      </c>
      <c r="E117" s="155">
        <f>IF(Plan!$U115="","",Plan!$U115)</f>
        <v>0.64583333333333337</v>
      </c>
      <c r="F117" s="175" t="str">
        <f>Plan!$Q115</f>
        <v>FC Carl Zeiss Jena</v>
      </c>
      <c r="G117" s="176" t="s">
        <v>4</v>
      </c>
      <c r="H117" s="175" t="str">
        <f>Plan!$S115</f>
        <v>FC Bayern München</v>
      </c>
      <c r="I117" s="177"/>
      <c r="J117" s="178" t="str">
        <f>Language!$E$62</f>
        <v xml:space="preserve"> : </v>
      </c>
      <c r="K117" s="179"/>
      <c r="L117" s="356"/>
      <c r="M117" s="357"/>
    </row>
    <row r="118" spans="2:13" ht="15.75" x14ac:dyDescent="0.2">
      <c r="B118" s="279" t="str">
        <f>IF(Calc!$F$26=0,"",IF(OR($C118&gt;Calc!$B$24,MOD($C118-1,Calc!$F$26)&gt;0),"",QUOTIENT($C118-1,Calc!$F$26)+1))</f>
        <v/>
      </c>
      <c r="C118" s="275">
        <v>110</v>
      </c>
      <c r="D118" s="154">
        <f>IF(Plan!$T116="","",Plan!$T116)</f>
        <v>46054</v>
      </c>
      <c r="E118" s="155">
        <f>IF(Plan!$U116="","",Plan!$U116)</f>
        <v>0.64583333333333337</v>
      </c>
      <c r="F118" s="175" t="str">
        <f>Plan!$Q116</f>
        <v>RB Leipzig</v>
      </c>
      <c r="G118" s="176" t="s">
        <v>4</v>
      </c>
      <c r="H118" s="175" t="str">
        <f>Plan!$S116</f>
        <v>Eintracht Frankfurt</v>
      </c>
      <c r="I118" s="177"/>
      <c r="J118" s="178" t="str">
        <f>Language!$E$62</f>
        <v xml:space="preserve"> : </v>
      </c>
      <c r="K118" s="179"/>
      <c r="L118" s="356"/>
      <c r="M118" s="357"/>
    </row>
    <row r="119" spans="2:13" ht="15.75" x14ac:dyDescent="0.2">
      <c r="B119" s="279" t="str">
        <f>IF(Calc!$F$26=0,"",IF(OR($C119&gt;Calc!$B$24,MOD($C119-1,Calc!$F$26)&gt;0),"",QUOTIENT($C119-1,Calc!$F$26)+1))</f>
        <v/>
      </c>
      <c r="C119" s="275">
        <v>111</v>
      </c>
      <c r="D119" s="154">
        <f>IF(Plan!$T117="","",Plan!$T117)</f>
        <v>46054</v>
      </c>
      <c r="E119" s="155">
        <f>IF(Plan!$U117="","",Plan!$U117)</f>
        <v>0.64583333333333337</v>
      </c>
      <c r="F119" s="175" t="str">
        <f>Plan!$Q117</f>
        <v>Bayer 04 Leverkusen</v>
      </c>
      <c r="G119" s="176" t="s">
        <v>4</v>
      </c>
      <c r="H119" s="175" t="str">
        <f>Plan!$S117</f>
        <v>1. FC Nürnberg</v>
      </c>
      <c r="I119" s="177"/>
      <c r="J119" s="178" t="str">
        <f>Language!$E$62</f>
        <v xml:space="preserve"> : </v>
      </c>
      <c r="K119" s="179"/>
      <c r="L119" s="356"/>
      <c r="M119" s="357"/>
    </row>
    <row r="120" spans="2:13" ht="15.75" x14ac:dyDescent="0.2">
      <c r="B120" s="279" t="str">
        <f>IF(Calc!$F$26=0,"",IF(OR($C120&gt;Calc!$B$24,MOD($C120-1,Calc!$F$26)&gt;0),"",QUOTIENT($C120-1,Calc!$F$26)+1))</f>
        <v/>
      </c>
      <c r="C120" s="275">
        <v>112</v>
      </c>
      <c r="D120" s="154">
        <f>IF(Plan!$T118="","",Plan!$T118)</f>
        <v>46054</v>
      </c>
      <c r="E120" s="155">
        <f>IF(Plan!$U118="","",Plan!$U118)</f>
        <v>0.64583333333333337</v>
      </c>
      <c r="F120" s="175" t="str">
        <f>Plan!$Q118</f>
        <v>VfL Wolfsburg</v>
      </c>
      <c r="G120" s="176" t="s">
        <v>4</v>
      </c>
      <c r="H120" s="175" t="str">
        <f>Plan!$S118</f>
        <v>1. FC Köln</v>
      </c>
      <c r="I120" s="177"/>
      <c r="J120" s="178" t="str">
        <f>Language!$E$62</f>
        <v xml:space="preserve"> : </v>
      </c>
      <c r="K120" s="179"/>
      <c r="L120" s="356"/>
      <c r="M120" s="357"/>
    </row>
    <row r="121" spans="2:13" ht="15.75" x14ac:dyDescent="0.2">
      <c r="B121" s="279">
        <f>IF(Calc!$F$26=0,"",IF(OR($C121&gt;Calc!$B$24,MOD($C121-1,Calc!$F$26)&gt;0),"",QUOTIENT($C121-1,Calc!$F$26)+1))</f>
        <v>17</v>
      </c>
      <c r="C121" s="275">
        <v>113</v>
      </c>
      <c r="D121" s="154">
        <f>IF(Plan!$T119="","",Plan!$T119)</f>
        <v>46061</v>
      </c>
      <c r="E121" s="155">
        <f>IF(Plan!$U119="","",Plan!$U119)</f>
        <v>0.64583333333333337</v>
      </c>
      <c r="F121" s="175" t="str">
        <f>Plan!$Q119</f>
        <v>Werder Bremen</v>
      </c>
      <c r="G121" s="176" t="s">
        <v>4</v>
      </c>
      <c r="H121" s="175" t="str">
        <f>Plan!$S119</f>
        <v>VfL Wolfsburg</v>
      </c>
      <c r="I121" s="177"/>
      <c r="J121" s="178" t="str">
        <f>Language!$E$62</f>
        <v xml:space="preserve"> : </v>
      </c>
      <c r="K121" s="179"/>
      <c r="L121" s="356"/>
      <c r="M121" s="357"/>
    </row>
    <row r="122" spans="2:13" ht="15.75" x14ac:dyDescent="0.2">
      <c r="B122" s="279" t="str">
        <f>IF(Calc!$F$26=0,"",IF(OR($C122&gt;Calc!$B$24,MOD($C122-1,Calc!$F$26)&gt;0),"",QUOTIENT($C122-1,Calc!$F$26)+1))</f>
        <v/>
      </c>
      <c r="C122" s="275">
        <v>114</v>
      </c>
      <c r="D122" s="154">
        <f>IF(Plan!$T120="","",Plan!$T120)</f>
        <v>46061</v>
      </c>
      <c r="E122" s="155">
        <f>IF(Plan!$U120="","",Plan!$U120)</f>
        <v>0.64583333333333337</v>
      </c>
      <c r="F122" s="175" t="str">
        <f>Plan!$Q120</f>
        <v>Eintracht Frankfurt</v>
      </c>
      <c r="G122" s="176" t="s">
        <v>4</v>
      </c>
      <c r="H122" s="175" t="str">
        <f>Plan!$S120</f>
        <v>Bayer 04 Leverkusen</v>
      </c>
      <c r="I122" s="177"/>
      <c r="J122" s="178" t="str">
        <f>Language!$E$62</f>
        <v xml:space="preserve"> : </v>
      </c>
      <c r="K122" s="179"/>
      <c r="L122" s="356"/>
      <c r="M122" s="357"/>
    </row>
    <row r="123" spans="2:13" ht="15.75" x14ac:dyDescent="0.2">
      <c r="B123" s="279" t="str">
        <f>IF(Calc!$F$26=0,"",IF(OR($C123&gt;Calc!$B$24,MOD($C123-1,Calc!$F$26)&gt;0),"",QUOTIENT($C123-1,Calc!$F$26)+1))</f>
        <v/>
      </c>
      <c r="C123" s="275">
        <v>115</v>
      </c>
      <c r="D123" s="154">
        <f>IF(Plan!$T121="","",Plan!$T121)</f>
        <v>46061</v>
      </c>
      <c r="E123" s="155">
        <f>IF(Plan!$U121="","",Plan!$U121)</f>
        <v>0.64583333333333337</v>
      </c>
      <c r="F123" s="175" t="str">
        <f>Plan!$Q121</f>
        <v>Hamburger SV</v>
      </c>
      <c r="G123" s="176" t="s">
        <v>4</v>
      </c>
      <c r="H123" s="175" t="str">
        <f>Plan!$S121</f>
        <v>RB Leipzig</v>
      </c>
      <c r="I123" s="177"/>
      <c r="J123" s="178" t="str">
        <f>Language!$E$62</f>
        <v xml:space="preserve"> : </v>
      </c>
      <c r="K123" s="179"/>
      <c r="L123" s="356"/>
      <c r="M123" s="357"/>
    </row>
    <row r="124" spans="2:13" ht="15.75" x14ac:dyDescent="0.2">
      <c r="B124" s="279" t="str">
        <f>IF(Calc!$F$26=0,"",IF(OR($C124&gt;Calc!$B$24,MOD($C124-1,Calc!$F$26)&gt;0),"",QUOTIENT($C124-1,Calc!$F$26)+1))</f>
        <v/>
      </c>
      <c r="C124" s="275">
        <v>116</v>
      </c>
      <c r="D124" s="154">
        <f>IF(Plan!$T122="","",Plan!$T122)</f>
        <v>46061</v>
      </c>
      <c r="E124" s="155">
        <f>IF(Plan!$U122="","",Plan!$U122)</f>
        <v>0.64583333333333337</v>
      </c>
      <c r="F124" s="175" t="str">
        <f>Plan!$Q122</f>
        <v>1. FC Köln</v>
      </c>
      <c r="G124" s="176" t="s">
        <v>4</v>
      </c>
      <c r="H124" s="175" t="str">
        <f>Plan!$S122</f>
        <v>SGS Essen</v>
      </c>
      <c r="I124" s="177"/>
      <c r="J124" s="178" t="str">
        <f>Language!$E$62</f>
        <v xml:space="preserve"> : </v>
      </c>
      <c r="K124" s="179"/>
      <c r="L124" s="356"/>
      <c r="M124" s="357"/>
    </row>
    <row r="125" spans="2:13" ht="15.75" x14ac:dyDescent="0.2">
      <c r="B125" s="279" t="str">
        <f>IF(Calc!$F$26=0,"",IF(OR($C125&gt;Calc!$B$24,MOD($C125-1,Calc!$F$26)&gt;0),"",QUOTIENT($C125-1,Calc!$F$26)+1))</f>
        <v/>
      </c>
      <c r="C125" s="275">
        <v>117</v>
      </c>
      <c r="D125" s="154">
        <f>IF(Plan!$T123="","",Plan!$T123)</f>
        <v>46061</v>
      </c>
      <c r="E125" s="155">
        <f>IF(Plan!$U123="","",Plan!$U123)</f>
        <v>0.64583333333333337</v>
      </c>
      <c r="F125" s="175" t="str">
        <f>Plan!$Q123</f>
        <v>SC Freiburg</v>
      </c>
      <c r="G125" s="176" t="s">
        <v>4</v>
      </c>
      <c r="H125" s="175" t="str">
        <f>Plan!$S123</f>
        <v>FC Bayern München</v>
      </c>
      <c r="I125" s="177"/>
      <c r="J125" s="178" t="str">
        <f>Language!$E$62</f>
        <v xml:space="preserve"> : </v>
      </c>
      <c r="K125" s="179"/>
      <c r="L125" s="356"/>
      <c r="M125" s="357"/>
    </row>
    <row r="126" spans="2:13" ht="15.75" x14ac:dyDescent="0.2">
      <c r="B126" s="279" t="str">
        <f>IF(Calc!$F$26=0,"",IF(OR($C126&gt;Calc!$B$24,MOD($C126-1,Calc!$F$26)&gt;0),"",QUOTIENT($C126-1,Calc!$F$26)+1))</f>
        <v/>
      </c>
      <c r="C126" s="275">
        <v>118</v>
      </c>
      <c r="D126" s="154">
        <f>IF(Plan!$T124="","",Plan!$T124)</f>
        <v>46061</v>
      </c>
      <c r="E126" s="155">
        <f>IF(Plan!$U124="","",Plan!$U124)</f>
        <v>0.64583333333333337</v>
      </c>
      <c r="F126" s="175" t="str">
        <f>Plan!$Q124</f>
        <v>1. FC Nürnberg</v>
      </c>
      <c r="G126" s="176" t="s">
        <v>4</v>
      </c>
      <c r="H126" s="175" t="str">
        <f>Plan!$S124</f>
        <v>TSG 1899 Hoffenheim</v>
      </c>
      <c r="I126" s="177"/>
      <c r="J126" s="178" t="str">
        <f>Language!$E$62</f>
        <v xml:space="preserve"> : </v>
      </c>
      <c r="K126" s="179"/>
      <c r="L126" s="356"/>
      <c r="M126" s="357"/>
    </row>
    <row r="127" spans="2:13" ht="15.75" x14ac:dyDescent="0.2">
      <c r="B127" s="279" t="str">
        <f>IF(Calc!$F$26=0,"",IF(OR($C127&gt;Calc!$B$24,MOD($C127-1,Calc!$F$26)&gt;0),"",QUOTIENT($C127-1,Calc!$F$26)+1))</f>
        <v/>
      </c>
      <c r="C127" s="275">
        <v>119</v>
      </c>
      <c r="D127" s="154">
        <f>IF(Plan!$T125="","",Plan!$T125)</f>
        <v>46061</v>
      </c>
      <c r="E127" s="155">
        <f>IF(Plan!$U125="","",Plan!$U125)</f>
        <v>0.64583333333333337</v>
      </c>
      <c r="F127" s="175" t="str">
        <f>Plan!$Q125</f>
        <v>1. FC Union Berlin</v>
      </c>
      <c r="G127" s="176" t="s">
        <v>4</v>
      </c>
      <c r="H127" s="175" t="str">
        <f>Plan!$S125</f>
        <v>FC Carl Zeiss Jena</v>
      </c>
      <c r="I127" s="177"/>
      <c r="J127" s="178" t="str">
        <f>Language!$E$62</f>
        <v xml:space="preserve"> : </v>
      </c>
      <c r="K127" s="179"/>
      <c r="L127" s="356"/>
      <c r="M127" s="357"/>
    </row>
    <row r="128" spans="2:13" ht="15.75" x14ac:dyDescent="0.2">
      <c r="B128" s="279">
        <f>IF(Calc!$F$26=0,"",IF(OR($C128&gt;Calc!$B$24,MOD($C128-1,Calc!$F$26)&gt;0),"",QUOTIENT($C128-1,Calc!$F$26)+1))</f>
        <v>18</v>
      </c>
      <c r="C128" s="275">
        <v>120</v>
      </c>
      <c r="D128" s="154">
        <f>IF(Plan!$T126="","",Plan!$T126)</f>
        <v>46068</v>
      </c>
      <c r="E128" s="155">
        <f>IF(Plan!$U126="","",Plan!$U126)</f>
        <v>0.64583333333333337</v>
      </c>
      <c r="F128" s="175" t="str">
        <f>Plan!$Q126</f>
        <v>SC Freiburg</v>
      </c>
      <c r="G128" s="176" t="s">
        <v>4</v>
      </c>
      <c r="H128" s="175" t="str">
        <f>Plan!$S126</f>
        <v>1. FC Union Berlin</v>
      </c>
      <c r="I128" s="177"/>
      <c r="J128" s="178" t="str">
        <f>Language!$E$62</f>
        <v xml:space="preserve"> : </v>
      </c>
      <c r="K128" s="179"/>
      <c r="L128" s="356"/>
      <c r="M128" s="357"/>
    </row>
    <row r="129" spans="2:13" ht="15.75" x14ac:dyDescent="0.2">
      <c r="B129" s="279" t="str">
        <f>IF(Calc!$F$26=0,"",IF(OR($C129&gt;Calc!$B$24,MOD($C129-1,Calc!$F$26)&gt;0),"",QUOTIENT($C129-1,Calc!$F$26)+1))</f>
        <v/>
      </c>
      <c r="C129" s="275">
        <v>121</v>
      </c>
      <c r="D129" s="154">
        <f>IF(Plan!$T127="","",Plan!$T127)</f>
        <v>46068</v>
      </c>
      <c r="E129" s="155">
        <f>IF(Plan!$U127="","",Plan!$U127)</f>
        <v>0.64583333333333337</v>
      </c>
      <c r="F129" s="175" t="str">
        <f>Plan!$Q127</f>
        <v>TSG 1899 Hoffenheim</v>
      </c>
      <c r="G129" s="176" t="s">
        <v>4</v>
      </c>
      <c r="H129" s="175" t="str">
        <f>Plan!$S127</f>
        <v>Hamburger SV</v>
      </c>
      <c r="I129" s="177"/>
      <c r="J129" s="178" t="str">
        <f>Language!$E$62</f>
        <v xml:space="preserve"> : </v>
      </c>
      <c r="K129" s="179"/>
      <c r="L129" s="356"/>
      <c r="M129" s="357"/>
    </row>
    <row r="130" spans="2:13" ht="15.75" x14ac:dyDescent="0.2">
      <c r="B130" s="279" t="str">
        <f>IF(Calc!$F$26=0,"",IF(OR($C130&gt;Calc!$B$24,MOD($C130-1,Calc!$F$26)&gt;0),"",QUOTIENT($C130-1,Calc!$F$26)+1))</f>
        <v/>
      </c>
      <c r="C130" s="275">
        <v>122</v>
      </c>
      <c r="D130" s="154">
        <f>IF(Plan!$T128="","",Plan!$T128)</f>
        <v>46068</v>
      </c>
      <c r="E130" s="155">
        <f>IF(Plan!$U128="","",Plan!$U128)</f>
        <v>0.64583333333333337</v>
      </c>
      <c r="F130" s="175" t="str">
        <f>Plan!$Q128</f>
        <v>RB Leipzig</v>
      </c>
      <c r="G130" s="176" t="s">
        <v>4</v>
      </c>
      <c r="H130" s="175" t="str">
        <f>Plan!$S128</f>
        <v>1. FC Nürnberg</v>
      </c>
      <c r="I130" s="177"/>
      <c r="J130" s="178" t="str">
        <f>Language!$E$62</f>
        <v xml:space="preserve"> : </v>
      </c>
      <c r="K130" s="179"/>
      <c r="L130" s="356"/>
      <c r="M130" s="357"/>
    </row>
    <row r="131" spans="2:13" ht="15.75" x14ac:dyDescent="0.2">
      <c r="B131" s="279" t="str">
        <f>IF(Calc!$F$26=0,"",IF(OR($C131&gt;Calc!$B$24,MOD($C131-1,Calc!$F$26)&gt;0),"",QUOTIENT($C131-1,Calc!$F$26)+1))</f>
        <v/>
      </c>
      <c r="C131" s="275">
        <v>123</v>
      </c>
      <c r="D131" s="154">
        <f>IF(Plan!$T129="","",Plan!$T129)</f>
        <v>46068</v>
      </c>
      <c r="E131" s="155">
        <f>IF(Plan!$U129="","",Plan!$U129)</f>
        <v>0.64583333333333337</v>
      </c>
      <c r="F131" s="175" t="str">
        <f>Plan!$Q129</f>
        <v>Bayer 04 Leverkusen</v>
      </c>
      <c r="G131" s="176" t="s">
        <v>4</v>
      </c>
      <c r="H131" s="175" t="str">
        <f>Plan!$S129</f>
        <v>1. FC Köln</v>
      </c>
      <c r="I131" s="177"/>
      <c r="J131" s="178" t="str">
        <f>Language!$E$62</f>
        <v xml:space="preserve"> : </v>
      </c>
      <c r="K131" s="179"/>
      <c r="L131" s="356"/>
      <c r="M131" s="357"/>
    </row>
    <row r="132" spans="2:13" ht="15.75" x14ac:dyDescent="0.2">
      <c r="B132" s="279" t="str">
        <f>IF(Calc!$F$26=0,"",IF(OR($C132&gt;Calc!$B$24,MOD($C132-1,Calc!$F$26)&gt;0),"",QUOTIENT($C132-1,Calc!$F$26)+1))</f>
        <v/>
      </c>
      <c r="C132" s="275">
        <v>124</v>
      </c>
      <c r="D132" s="154">
        <f>IF(Plan!$T130="","",Plan!$T130)</f>
        <v>46068</v>
      </c>
      <c r="E132" s="155">
        <f>IF(Plan!$U130="","",Plan!$U130)</f>
        <v>0.64583333333333337</v>
      </c>
      <c r="F132" s="175" t="str">
        <f>Plan!$Q130</f>
        <v>Werder Bremen</v>
      </c>
      <c r="G132" s="176" t="s">
        <v>4</v>
      </c>
      <c r="H132" s="175" t="str">
        <f>Plan!$S130</f>
        <v>FC Bayern München</v>
      </c>
      <c r="I132" s="177"/>
      <c r="J132" s="178" t="str">
        <f>Language!$E$62</f>
        <v xml:space="preserve"> : </v>
      </c>
      <c r="K132" s="179"/>
      <c r="L132" s="356"/>
      <c r="M132" s="357"/>
    </row>
    <row r="133" spans="2:13" ht="15.75" x14ac:dyDescent="0.2">
      <c r="B133" s="279" t="str">
        <f>IF(Calc!$F$26=0,"",IF(OR($C133&gt;Calc!$B$24,MOD($C133-1,Calc!$F$26)&gt;0),"",QUOTIENT($C133-1,Calc!$F$26)+1))</f>
        <v/>
      </c>
      <c r="C133" s="275">
        <v>125</v>
      </c>
      <c r="D133" s="154">
        <f>IF(Plan!$T131="","",Plan!$T131)</f>
        <v>46068</v>
      </c>
      <c r="E133" s="155">
        <f>IF(Plan!$U131="","",Plan!$U131)</f>
        <v>0.64583333333333337</v>
      </c>
      <c r="F133" s="175" t="str">
        <f>Plan!$Q131</f>
        <v>FC Carl Zeiss Jena</v>
      </c>
      <c r="G133" s="176" t="s">
        <v>4</v>
      </c>
      <c r="H133" s="175" t="str">
        <f>Plan!$S131</f>
        <v>Eintracht Frankfurt</v>
      </c>
      <c r="I133" s="177"/>
      <c r="J133" s="178" t="str">
        <f>Language!$E$62</f>
        <v xml:space="preserve"> : </v>
      </c>
      <c r="K133" s="179"/>
      <c r="L133" s="356"/>
      <c r="M133" s="357"/>
    </row>
    <row r="134" spans="2:13" ht="15.75" x14ac:dyDescent="0.2">
      <c r="B134" s="279" t="str">
        <f>IF(Calc!$F$26=0,"",IF(OR($C134&gt;Calc!$B$24,MOD($C134-1,Calc!$F$26)&gt;0),"",QUOTIENT($C134-1,Calc!$F$26)+1))</f>
        <v/>
      </c>
      <c r="C134" s="275">
        <v>126</v>
      </c>
      <c r="D134" s="154">
        <f>IF(Plan!$T132="","",Plan!$T132)</f>
        <v>46068</v>
      </c>
      <c r="E134" s="155">
        <f>IF(Plan!$U132="","",Plan!$U132)</f>
        <v>0.64583333333333337</v>
      </c>
      <c r="F134" s="175" t="str">
        <f>Plan!$Q132</f>
        <v>VfL Wolfsburg</v>
      </c>
      <c r="G134" s="176" t="s">
        <v>4</v>
      </c>
      <c r="H134" s="175" t="str">
        <f>Plan!$S132</f>
        <v>SGS Essen</v>
      </c>
      <c r="I134" s="177"/>
      <c r="J134" s="178" t="str">
        <f>Language!$E$62</f>
        <v xml:space="preserve"> : </v>
      </c>
      <c r="K134" s="179"/>
      <c r="L134" s="356"/>
      <c r="M134" s="357"/>
    </row>
    <row r="135" spans="2:13" ht="15.75" x14ac:dyDescent="0.2">
      <c r="B135" s="279">
        <f>IF(Calc!$F$26=0,"",IF(OR($C135&gt;Calc!$B$24,MOD($C135-1,Calc!$F$26)&gt;0),"",QUOTIENT($C135-1,Calc!$F$26)+1))</f>
        <v>19</v>
      </c>
      <c r="C135" s="275">
        <v>127</v>
      </c>
      <c r="D135" s="154">
        <f>IF(Plan!$T133="","",Plan!$T133)</f>
        <v>46075</v>
      </c>
      <c r="E135" s="155">
        <f>IF(Plan!$U133="","",Plan!$U133)</f>
        <v>0.64583333333333337</v>
      </c>
      <c r="F135" s="175" t="str">
        <f>Plan!$Q133</f>
        <v>1. FC Union Berlin</v>
      </c>
      <c r="G135" s="176" t="s">
        <v>4</v>
      </c>
      <c r="H135" s="175" t="str">
        <f>Plan!$S133</f>
        <v>1. FC Köln</v>
      </c>
      <c r="I135" s="177"/>
      <c r="J135" s="178" t="str">
        <f>Language!$E$62</f>
        <v xml:space="preserve"> : </v>
      </c>
      <c r="K135" s="179"/>
      <c r="L135" s="356"/>
      <c r="M135" s="357"/>
    </row>
    <row r="136" spans="2:13" ht="15.75" x14ac:dyDescent="0.2">
      <c r="B136" s="279" t="str">
        <f>IF(Calc!$F$26=0,"",IF(OR($C136&gt;Calc!$B$24,MOD($C136-1,Calc!$F$26)&gt;0),"",QUOTIENT($C136-1,Calc!$F$26)+1))</f>
        <v/>
      </c>
      <c r="C136" s="275">
        <v>128</v>
      </c>
      <c r="D136" s="154">
        <f>IF(Plan!$T134="","",Plan!$T134)</f>
        <v>46075</v>
      </c>
      <c r="E136" s="155">
        <f>IF(Plan!$U134="","",Plan!$U134)</f>
        <v>0.64583333333333337</v>
      </c>
      <c r="F136" s="175" t="str">
        <f>Plan!$Q134</f>
        <v>SGS Essen</v>
      </c>
      <c r="G136" s="176" t="s">
        <v>4</v>
      </c>
      <c r="H136" s="175" t="str">
        <f>Plan!$S134</f>
        <v>RB Leipzig</v>
      </c>
      <c r="I136" s="177"/>
      <c r="J136" s="178" t="str">
        <f>Language!$E$62</f>
        <v xml:space="preserve"> : </v>
      </c>
      <c r="K136" s="179"/>
      <c r="L136" s="356"/>
      <c r="M136" s="357"/>
    </row>
    <row r="137" spans="2:13" ht="15.75" x14ac:dyDescent="0.2">
      <c r="B137" s="279" t="str">
        <f>IF(Calc!$F$26=0,"",IF(OR($C137&gt;Calc!$B$24,MOD($C137-1,Calc!$F$26)&gt;0),"",QUOTIENT($C137-1,Calc!$F$26)+1))</f>
        <v/>
      </c>
      <c r="C137" s="275">
        <v>129</v>
      </c>
      <c r="D137" s="154">
        <f>IF(Plan!$T135="","",Plan!$T135)</f>
        <v>46075</v>
      </c>
      <c r="E137" s="155">
        <f>IF(Plan!$U135="","",Plan!$U135)</f>
        <v>0.64583333333333337</v>
      </c>
      <c r="F137" s="175" t="str">
        <f>Plan!$Q135</f>
        <v>Hamburger SV</v>
      </c>
      <c r="G137" s="176" t="s">
        <v>4</v>
      </c>
      <c r="H137" s="175" t="str">
        <f>Plan!$S135</f>
        <v>Werder Bremen</v>
      </c>
      <c r="I137" s="177"/>
      <c r="J137" s="178" t="str">
        <f>Language!$E$62</f>
        <v xml:space="preserve"> : </v>
      </c>
      <c r="K137" s="179"/>
      <c r="L137" s="356"/>
      <c r="M137" s="357"/>
    </row>
    <row r="138" spans="2:13" ht="15.75" x14ac:dyDescent="0.2">
      <c r="B138" s="279" t="str">
        <f>IF(Calc!$F$26=0,"",IF(OR($C138&gt;Calc!$B$24,MOD($C138-1,Calc!$F$26)&gt;0),"",QUOTIENT($C138-1,Calc!$F$26)+1))</f>
        <v/>
      </c>
      <c r="C138" s="275">
        <v>130</v>
      </c>
      <c r="D138" s="154">
        <f>IF(Plan!$T136="","",Plan!$T136)</f>
        <v>46075</v>
      </c>
      <c r="E138" s="155">
        <f>IF(Plan!$U136="","",Plan!$U136)</f>
        <v>0.64583333333333337</v>
      </c>
      <c r="F138" s="175" t="str">
        <f>Plan!$Q136</f>
        <v>Bayer 04 Leverkusen</v>
      </c>
      <c r="G138" s="176" t="s">
        <v>4</v>
      </c>
      <c r="H138" s="175" t="str">
        <f>Plan!$S136</f>
        <v>TSG 1899 Hoffenheim</v>
      </c>
      <c r="I138" s="177"/>
      <c r="J138" s="178" t="str">
        <f>Language!$E$62</f>
        <v xml:space="preserve"> : </v>
      </c>
      <c r="K138" s="179"/>
      <c r="L138" s="356"/>
      <c r="M138" s="357"/>
    </row>
    <row r="139" spans="2:13" ht="15.75" x14ac:dyDescent="0.2">
      <c r="B139" s="279" t="str">
        <f>IF(Calc!$F$26=0,"",IF(OR($C139&gt;Calc!$B$24,MOD($C139-1,Calc!$F$26)&gt;0),"",QUOTIENT($C139-1,Calc!$F$26)+1))</f>
        <v/>
      </c>
      <c r="C139" s="275">
        <v>131</v>
      </c>
      <c r="D139" s="154">
        <f>IF(Plan!$T137="","",Plan!$T137)</f>
        <v>46075</v>
      </c>
      <c r="E139" s="155">
        <f>IF(Plan!$U137="","",Plan!$U137)</f>
        <v>0.64583333333333337</v>
      </c>
      <c r="F139" s="175" t="str">
        <f>Plan!$Q137</f>
        <v>1. FC Nürnberg</v>
      </c>
      <c r="G139" s="176" t="s">
        <v>4</v>
      </c>
      <c r="H139" s="175" t="str">
        <f>Plan!$S137</f>
        <v>FC Carl Zeiss Jena</v>
      </c>
      <c r="I139" s="177"/>
      <c r="J139" s="178" t="str">
        <f>Language!$E$62</f>
        <v xml:space="preserve"> : </v>
      </c>
      <c r="K139" s="179"/>
      <c r="L139" s="356"/>
      <c r="M139" s="357"/>
    </row>
    <row r="140" spans="2:13" ht="15.75" x14ac:dyDescent="0.2">
      <c r="B140" s="279" t="str">
        <f>IF(Calc!$F$26=0,"",IF(OR($C140&gt;Calc!$B$24,MOD($C140-1,Calc!$F$26)&gt;0),"",QUOTIENT($C140-1,Calc!$F$26)+1))</f>
        <v/>
      </c>
      <c r="C140" s="275">
        <v>132</v>
      </c>
      <c r="D140" s="154">
        <f>IF(Plan!$T138="","",Plan!$T138)</f>
        <v>46075</v>
      </c>
      <c r="E140" s="155">
        <f>IF(Plan!$U138="","",Plan!$U138)</f>
        <v>0.64583333333333337</v>
      </c>
      <c r="F140" s="175" t="str">
        <f>Plan!$Q138</f>
        <v>Eintracht Frankfurt</v>
      </c>
      <c r="G140" s="176" t="s">
        <v>4</v>
      </c>
      <c r="H140" s="175" t="str">
        <f>Plan!$S138</f>
        <v>SC Freiburg</v>
      </c>
      <c r="I140" s="177"/>
      <c r="J140" s="178" t="str">
        <f>Language!$E$62</f>
        <v xml:space="preserve"> : </v>
      </c>
      <c r="K140" s="179"/>
      <c r="L140" s="356"/>
      <c r="M140" s="357"/>
    </row>
    <row r="141" spans="2:13" ht="15.75" x14ac:dyDescent="0.2">
      <c r="B141" s="279" t="str">
        <f>IF(Calc!$F$26=0,"",IF(OR($C141&gt;Calc!$B$24,MOD($C141-1,Calc!$F$26)&gt;0),"",QUOTIENT($C141-1,Calc!$F$26)+1))</f>
        <v/>
      </c>
      <c r="C141" s="275">
        <v>133</v>
      </c>
      <c r="D141" s="154">
        <f>IF(Plan!$T139="","",Plan!$T139)</f>
        <v>46075</v>
      </c>
      <c r="E141" s="155">
        <f>IF(Plan!$U139="","",Plan!$U139)</f>
        <v>0.64583333333333337</v>
      </c>
      <c r="F141" s="175" t="str">
        <f>Plan!$Q139</f>
        <v>FC Bayern München</v>
      </c>
      <c r="G141" s="176" t="s">
        <v>4</v>
      </c>
      <c r="H141" s="175" t="str">
        <f>Plan!$S139</f>
        <v>VfL Wolfsburg</v>
      </c>
      <c r="I141" s="177"/>
      <c r="J141" s="178" t="str">
        <f>Language!$E$62</f>
        <v xml:space="preserve"> : </v>
      </c>
      <c r="K141" s="179"/>
      <c r="L141" s="356"/>
      <c r="M141" s="357"/>
    </row>
    <row r="142" spans="2:13" ht="15.75" x14ac:dyDescent="0.2">
      <c r="B142" s="279">
        <f>IF(Calc!$F$26=0,"",IF(OR($C142&gt;Calc!$B$24,MOD($C142-1,Calc!$F$26)&gt;0),"",QUOTIENT($C142-1,Calc!$F$26)+1))</f>
        <v>20</v>
      </c>
      <c r="C142" s="275">
        <v>134</v>
      </c>
      <c r="D142" s="154">
        <f>IF(Plan!$T140="","",Plan!$T140)</f>
        <v>46096</v>
      </c>
      <c r="E142" s="155">
        <f>IF(Plan!$U140="","",Plan!$U140)</f>
        <v>0.64583333333333337</v>
      </c>
      <c r="F142" s="175" t="str">
        <f>Plan!$Q140</f>
        <v>Werder Bremen</v>
      </c>
      <c r="G142" s="176" t="s">
        <v>4</v>
      </c>
      <c r="H142" s="175" t="str">
        <f>Plan!$S140</f>
        <v>Eintracht Frankfurt</v>
      </c>
      <c r="I142" s="177"/>
      <c r="J142" s="178" t="str">
        <f>Language!$E$62</f>
        <v xml:space="preserve"> : </v>
      </c>
      <c r="K142" s="179"/>
      <c r="L142" s="356"/>
      <c r="M142" s="357"/>
    </row>
    <row r="143" spans="2:13" ht="15.75" x14ac:dyDescent="0.2">
      <c r="B143" s="279" t="str">
        <f>IF(Calc!$F$26=0,"",IF(OR($C143&gt;Calc!$B$24,MOD($C143-1,Calc!$F$26)&gt;0),"",QUOTIENT($C143-1,Calc!$F$26)+1))</f>
        <v/>
      </c>
      <c r="C143" s="275">
        <v>135</v>
      </c>
      <c r="D143" s="154">
        <f>IF(Plan!$T141="","",Plan!$T141)</f>
        <v>46096</v>
      </c>
      <c r="E143" s="155">
        <f>IF(Plan!$U141="","",Plan!$U141)</f>
        <v>0.64583333333333337</v>
      </c>
      <c r="F143" s="175" t="str">
        <f>Plan!$Q141</f>
        <v>SC Freiburg</v>
      </c>
      <c r="G143" s="176" t="s">
        <v>4</v>
      </c>
      <c r="H143" s="175" t="str">
        <f>Plan!$S141</f>
        <v>1. FC Nürnberg</v>
      </c>
      <c r="I143" s="177"/>
      <c r="J143" s="178" t="str">
        <f>Language!$E$62</f>
        <v xml:space="preserve"> : </v>
      </c>
      <c r="K143" s="179"/>
      <c r="L143" s="356"/>
      <c r="M143" s="357"/>
    </row>
    <row r="144" spans="2:13" ht="15.75" x14ac:dyDescent="0.2">
      <c r="B144" s="279" t="str">
        <f>IF(Calc!$F$26=0,"",IF(OR($C144&gt;Calc!$B$24,MOD($C144-1,Calc!$F$26)&gt;0),"",QUOTIENT($C144-1,Calc!$F$26)+1))</f>
        <v/>
      </c>
      <c r="C144" s="275">
        <v>136</v>
      </c>
      <c r="D144" s="154">
        <f>IF(Plan!$T142="","",Plan!$T142)</f>
        <v>46096</v>
      </c>
      <c r="E144" s="155">
        <f>IF(Plan!$U142="","",Plan!$U142)</f>
        <v>0.64583333333333337</v>
      </c>
      <c r="F144" s="175" t="str">
        <f>Plan!$Q142</f>
        <v>TSG 1899 Hoffenheim</v>
      </c>
      <c r="G144" s="176" t="s">
        <v>4</v>
      </c>
      <c r="H144" s="175" t="str">
        <f>Plan!$S142</f>
        <v>SGS Essen</v>
      </c>
      <c r="I144" s="177"/>
      <c r="J144" s="178" t="str">
        <f>Language!$E$62</f>
        <v xml:space="preserve"> : </v>
      </c>
      <c r="K144" s="179"/>
      <c r="L144" s="356"/>
      <c r="M144" s="357"/>
    </row>
    <row r="145" spans="2:13" ht="15.75" x14ac:dyDescent="0.2">
      <c r="B145" s="279" t="str">
        <f>IF(Calc!$F$26=0,"",IF(OR($C145&gt;Calc!$B$24,MOD($C145-1,Calc!$F$26)&gt;0),"",QUOTIENT($C145-1,Calc!$F$26)+1))</f>
        <v/>
      </c>
      <c r="C145" s="275">
        <v>137</v>
      </c>
      <c r="D145" s="154">
        <f>IF(Plan!$T143="","",Plan!$T143)</f>
        <v>46096</v>
      </c>
      <c r="E145" s="155">
        <f>IF(Plan!$U143="","",Plan!$U143)</f>
        <v>0.64583333333333337</v>
      </c>
      <c r="F145" s="175" t="str">
        <f>Plan!$Q143</f>
        <v>FC Carl Zeiss Jena</v>
      </c>
      <c r="G145" s="176" t="s">
        <v>4</v>
      </c>
      <c r="H145" s="175" t="str">
        <f>Plan!$S143</f>
        <v>Hamburger SV</v>
      </c>
      <c r="I145" s="177"/>
      <c r="J145" s="178" t="str">
        <f>Language!$E$62</f>
        <v xml:space="preserve"> : </v>
      </c>
      <c r="K145" s="179"/>
      <c r="L145" s="356"/>
      <c r="M145" s="357"/>
    </row>
    <row r="146" spans="2:13" ht="15.75" x14ac:dyDescent="0.2">
      <c r="B146" s="279" t="str">
        <f>IF(Calc!$F$26=0,"",IF(OR($C146&gt;Calc!$B$24,MOD($C146-1,Calc!$F$26)&gt;0),"",QUOTIENT($C146-1,Calc!$F$26)+1))</f>
        <v/>
      </c>
      <c r="C146" s="275">
        <v>138</v>
      </c>
      <c r="D146" s="154">
        <f>IF(Plan!$T144="","",Plan!$T144)</f>
        <v>46096</v>
      </c>
      <c r="E146" s="155">
        <f>IF(Plan!$U144="","",Plan!$U144)</f>
        <v>0.64583333333333337</v>
      </c>
      <c r="F146" s="175" t="str">
        <f>Plan!$Q144</f>
        <v>1. FC Köln</v>
      </c>
      <c r="G146" s="176" t="s">
        <v>4</v>
      </c>
      <c r="H146" s="175" t="str">
        <f>Plan!$S144</f>
        <v>FC Bayern München</v>
      </c>
      <c r="I146" s="177"/>
      <c r="J146" s="178" t="str">
        <f>Language!$E$62</f>
        <v xml:space="preserve"> : </v>
      </c>
      <c r="K146" s="179"/>
      <c r="L146" s="356"/>
      <c r="M146" s="357"/>
    </row>
    <row r="147" spans="2:13" ht="15.75" x14ac:dyDescent="0.2">
      <c r="B147" s="279" t="str">
        <f>IF(Calc!$F$26=0,"",IF(OR($C147&gt;Calc!$B$24,MOD($C147-1,Calc!$F$26)&gt;0),"",QUOTIENT($C147-1,Calc!$F$26)+1))</f>
        <v/>
      </c>
      <c r="C147" s="275">
        <v>139</v>
      </c>
      <c r="D147" s="154">
        <f>IF(Plan!$T145="","",Plan!$T145)</f>
        <v>46096</v>
      </c>
      <c r="E147" s="155">
        <f>IF(Plan!$U145="","",Plan!$U145)</f>
        <v>0.64583333333333337</v>
      </c>
      <c r="F147" s="175" t="str">
        <f>Plan!$Q145</f>
        <v>RB Leipzig</v>
      </c>
      <c r="G147" s="176" t="s">
        <v>4</v>
      </c>
      <c r="H147" s="175" t="str">
        <f>Plan!$S145</f>
        <v>1. FC Union Berlin</v>
      </c>
      <c r="I147" s="177"/>
      <c r="J147" s="178" t="str">
        <f>Language!$E$62</f>
        <v xml:space="preserve"> : </v>
      </c>
      <c r="K147" s="179"/>
      <c r="L147" s="356"/>
      <c r="M147" s="357"/>
    </row>
    <row r="148" spans="2:13" ht="15.75" x14ac:dyDescent="0.2">
      <c r="B148" s="279" t="str">
        <f>IF(Calc!$F$26=0,"",IF(OR($C148&gt;Calc!$B$24,MOD($C148-1,Calc!$F$26)&gt;0),"",QUOTIENT($C148-1,Calc!$F$26)+1))</f>
        <v/>
      </c>
      <c r="C148" s="275">
        <v>140</v>
      </c>
      <c r="D148" s="154">
        <f>IF(Plan!$T146="","",Plan!$T146)</f>
        <v>46096</v>
      </c>
      <c r="E148" s="155">
        <f>IF(Plan!$U146="","",Plan!$U146)</f>
        <v>0.64583333333333337</v>
      </c>
      <c r="F148" s="175" t="str">
        <f>Plan!$Q146</f>
        <v>VfL Wolfsburg</v>
      </c>
      <c r="G148" s="176" t="s">
        <v>4</v>
      </c>
      <c r="H148" s="175" t="str">
        <f>Plan!$S146</f>
        <v>Bayer 04 Leverkusen</v>
      </c>
      <c r="I148" s="177"/>
      <c r="J148" s="178" t="str">
        <f>Language!$E$62</f>
        <v xml:space="preserve"> : </v>
      </c>
      <c r="K148" s="179"/>
      <c r="L148" s="356"/>
      <c r="M148" s="357"/>
    </row>
    <row r="149" spans="2:13" ht="15.75" x14ac:dyDescent="0.2">
      <c r="B149" s="279">
        <f>IF(Calc!$F$26=0,"",IF(OR($C149&gt;Calc!$B$24,MOD($C149-1,Calc!$F$26)&gt;0),"",QUOTIENT($C149-1,Calc!$F$26)+1))</f>
        <v>21</v>
      </c>
      <c r="C149" s="275">
        <v>141</v>
      </c>
      <c r="D149" s="154">
        <f>IF(Plan!$T147="","",Plan!$T147)</f>
        <v>46103</v>
      </c>
      <c r="E149" s="155">
        <f>IF(Plan!$U147="","",Plan!$U147)</f>
        <v>0.64583333333333337</v>
      </c>
      <c r="F149" s="175" t="str">
        <f>Plan!$Q147</f>
        <v>1. FC Union Berlin</v>
      </c>
      <c r="G149" s="176" t="s">
        <v>4</v>
      </c>
      <c r="H149" s="175" t="str">
        <f>Plan!$S147</f>
        <v>Werder Bremen</v>
      </c>
      <c r="I149" s="177"/>
      <c r="J149" s="178" t="str">
        <f>Language!$E$62</f>
        <v xml:space="preserve"> : </v>
      </c>
      <c r="K149" s="179"/>
      <c r="L149" s="356"/>
      <c r="M149" s="357"/>
    </row>
    <row r="150" spans="2:13" ht="15.75" x14ac:dyDescent="0.2">
      <c r="B150" s="279" t="str">
        <f>IF(Calc!$F$26=0,"",IF(OR($C150&gt;Calc!$B$24,MOD($C150-1,Calc!$F$26)&gt;0),"",QUOTIENT($C150-1,Calc!$F$26)+1))</f>
        <v/>
      </c>
      <c r="C150" s="275">
        <v>142</v>
      </c>
      <c r="D150" s="154">
        <f>IF(Plan!$T148="","",Plan!$T148)</f>
        <v>46103</v>
      </c>
      <c r="E150" s="155">
        <f>IF(Plan!$U148="","",Plan!$U148)</f>
        <v>0.64583333333333337</v>
      </c>
      <c r="F150" s="175" t="str">
        <f>Plan!$Q148</f>
        <v>SGS Essen</v>
      </c>
      <c r="G150" s="176" t="s">
        <v>4</v>
      </c>
      <c r="H150" s="175" t="str">
        <f>Plan!$S148</f>
        <v>FC Bayern München</v>
      </c>
      <c r="I150" s="177"/>
      <c r="J150" s="178" t="str">
        <f>Language!$E$62</f>
        <v xml:space="preserve"> : </v>
      </c>
      <c r="K150" s="179"/>
      <c r="L150" s="356"/>
      <c r="M150" s="357"/>
    </row>
    <row r="151" spans="2:13" ht="15.75" x14ac:dyDescent="0.2">
      <c r="B151" s="279" t="str">
        <f>IF(Calc!$F$26=0,"",IF(OR($C151&gt;Calc!$B$24,MOD($C151-1,Calc!$F$26)&gt;0),"",QUOTIENT($C151-1,Calc!$F$26)+1))</f>
        <v/>
      </c>
      <c r="C151" s="275">
        <v>143</v>
      </c>
      <c r="D151" s="154">
        <f>IF(Plan!$T149="","",Plan!$T149)</f>
        <v>46103</v>
      </c>
      <c r="E151" s="155">
        <f>IF(Plan!$U149="","",Plan!$U149)</f>
        <v>0.64583333333333337</v>
      </c>
      <c r="F151" s="175" t="str">
        <f>Plan!$Q149</f>
        <v>Eintracht Frankfurt</v>
      </c>
      <c r="G151" s="176" t="s">
        <v>4</v>
      </c>
      <c r="H151" s="175" t="str">
        <f>Plan!$S149</f>
        <v>Hamburger SV</v>
      </c>
      <c r="I151" s="177"/>
      <c r="J151" s="178" t="str">
        <f>Language!$E$62</f>
        <v xml:space="preserve"> : </v>
      </c>
      <c r="K151" s="179"/>
      <c r="L151" s="356"/>
      <c r="M151" s="357"/>
    </row>
    <row r="152" spans="2:13" ht="15.75" x14ac:dyDescent="0.2">
      <c r="B152" s="279" t="str">
        <f>IF(Calc!$F$26=0,"",IF(OR($C152&gt;Calc!$B$24,MOD($C152-1,Calc!$F$26)&gt;0),"",QUOTIENT($C152-1,Calc!$F$26)+1))</f>
        <v/>
      </c>
      <c r="C152" s="275">
        <v>144</v>
      </c>
      <c r="D152" s="154">
        <f>IF(Plan!$T150="","",Plan!$T150)</f>
        <v>46103</v>
      </c>
      <c r="E152" s="155">
        <f>IF(Plan!$U150="","",Plan!$U150)</f>
        <v>0.64583333333333337</v>
      </c>
      <c r="F152" s="175" t="str">
        <f>Plan!$Q150</f>
        <v>TSG 1899 Hoffenheim</v>
      </c>
      <c r="G152" s="176" t="s">
        <v>4</v>
      </c>
      <c r="H152" s="175" t="str">
        <f>Plan!$S150</f>
        <v>VfL Wolfsburg</v>
      </c>
      <c r="I152" s="177"/>
      <c r="J152" s="178" t="str">
        <f>Language!$E$62</f>
        <v xml:space="preserve"> : </v>
      </c>
      <c r="K152" s="179"/>
      <c r="L152" s="356"/>
      <c r="M152" s="357"/>
    </row>
    <row r="153" spans="2:13" ht="15.75" x14ac:dyDescent="0.2">
      <c r="B153" s="279" t="str">
        <f>IF(Calc!$F$26=0,"",IF(OR($C153&gt;Calc!$B$24,MOD($C153-1,Calc!$F$26)&gt;0),"",QUOTIENT($C153-1,Calc!$F$26)+1))</f>
        <v/>
      </c>
      <c r="C153" s="275">
        <v>145</v>
      </c>
      <c r="D153" s="154">
        <f>IF(Plan!$T151="","",Plan!$T151)</f>
        <v>46103</v>
      </c>
      <c r="E153" s="155">
        <f>IF(Plan!$U151="","",Plan!$U151)</f>
        <v>0.64583333333333337</v>
      </c>
      <c r="F153" s="175" t="str">
        <f>Plan!$Q151</f>
        <v>RB Leipzig</v>
      </c>
      <c r="G153" s="176" t="s">
        <v>4</v>
      </c>
      <c r="H153" s="175" t="str">
        <f>Plan!$S151</f>
        <v>SC Freiburg</v>
      </c>
      <c r="I153" s="177"/>
      <c r="J153" s="178" t="str">
        <f>Language!$E$62</f>
        <v xml:space="preserve"> : </v>
      </c>
      <c r="K153" s="179"/>
      <c r="L153" s="356"/>
      <c r="M153" s="357"/>
    </row>
    <row r="154" spans="2:13" ht="15.75" x14ac:dyDescent="0.2">
      <c r="B154" s="279" t="str">
        <f>IF(Calc!$F$26=0,"",IF(OR($C154&gt;Calc!$B$24,MOD($C154-1,Calc!$F$26)&gt;0),"",QUOTIENT($C154-1,Calc!$F$26)+1))</f>
        <v/>
      </c>
      <c r="C154" s="275">
        <v>146</v>
      </c>
      <c r="D154" s="154">
        <f>IF(Plan!$T152="","",Plan!$T152)</f>
        <v>46103</v>
      </c>
      <c r="E154" s="155">
        <f>IF(Plan!$U152="","",Plan!$U152)</f>
        <v>0.64583333333333337</v>
      </c>
      <c r="F154" s="175" t="str">
        <f>Plan!$Q152</f>
        <v>Bayer 04 Leverkusen</v>
      </c>
      <c r="G154" s="176" t="s">
        <v>4</v>
      </c>
      <c r="H154" s="175" t="str">
        <f>Plan!$S152</f>
        <v>FC Carl Zeiss Jena</v>
      </c>
      <c r="I154" s="177"/>
      <c r="J154" s="178" t="str">
        <f>Language!$E$62</f>
        <v xml:space="preserve"> : </v>
      </c>
      <c r="K154" s="179"/>
      <c r="L154" s="356"/>
      <c r="M154" s="357"/>
    </row>
    <row r="155" spans="2:13" ht="15.75" x14ac:dyDescent="0.2">
      <c r="B155" s="279" t="str">
        <f>IF(Calc!$F$26=0,"",IF(OR($C155&gt;Calc!$B$24,MOD($C155-1,Calc!$F$26)&gt;0),"",QUOTIENT($C155-1,Calc!$F$26)+1))</f>
        <v/>
      </c>
      <c r="C155" s="275">
        <v>147</v>
      </c>
      <c r="D155" s="154">
        <f>IF(Plan!$T153="","",Plan!$T153)</f>
        <v>46103</v>
      </c>
      <c r="E155" s="155">
        <f>IF(Plan!$U153="","",Plan!$U153)</f>
        <v>0.64583333333333337</v>
      </c>
      <c r="F155" s="175" t="str">
        <f>Plan!$Q153</f>
        <v>1. FC Nürnberg</v>
      </c>
      <c r="G155" s="176" t="s">
        <v>4</v>
      </c>
      <c r="H155" s="175" t="str">
        <f>Plan!$S153</f>
        <v>1. FC Köln</v>
      </c>
      <c r="I155" s="177"/>
      <c r="J155" s="178" t="str">
        <f>Language!$E$62</f>
        <v xml:space="preserve"> : </v>
      </c>
      <c r="K155" s="179"/>
      <c r="L155" s="356"/>
      <c r="M155" s="357"/>
    </row>
    <row r="156" spans="2:13" ht="15.75" x14ac:dyDescent="0.2">
      <c r="B156" s="279">
        <f>IF(Calc!$F$26=0,"",IF(OR($C156&gt;Calc!$B$24,MOD($C156-1,Calc!$F$26)&gt;0),"",QUOTIENT($C156-1,Calc!$F$26)+1))</f>
        <v>22</v>
      </c>
      <c r="C156" s="275">
        <v>148</v>
      </c>
      <c r="D156" s="154">
        <f>IF(Plan!$T154="","",Plan!$T154)</f>
        <v>46110</v>
      </c>
      <c r="E156" s="155">
        <f>IF(Plan!$U154="","",Plan!$U154)</f>
        <v>0.64583333333333337</v>
      </c>
      <c r="F156" s="175" t="str">
        <f>Plan!$Q154</f>
        <v>Werder Bremen</v>
      </c>
      <c r="G156" s="176" t="s">
        <v>4</v>
      </c>
      <c r="H156" s="175" t="str">
        <f>Plan!$S154</f>
        <v>SGS Essen</v>
      </c>
      <c r="I156" s="177"/>
      <c r="J156" s="178" t="str">
        <f>Language!$E$62</f>
        <v xml:space="preserve"> : </v>
      </c>
      <c r="K156" s="179"/>
      <c r="L156" s="356"/>
      <c r="M156" s="357"/>
    </row>
    <row r="157" spans="2:13" ht="15.75" x14ac:dyDescent="0.2">
      <c r="B157" s="279" t="str">
        <f>IF(Calc!$F$26=0,"",IF(OR($C157&gt;Calc!$B$24,MOD($C157-1,Calc!$F$26)&gt;0),"",QUOTIENT($C157-1,Calc!$F$26)+1))</f>
        <v/>
      </c>
      <c r="C157" s="275">
        <v>149</v>
      </c>
      <c r="D157" s="154">
        <f>IF(Plan!$T155="","",Plan!$T155)</f>
        <v>46110</v>
      </c>
      <c r="E157" s="155">
        <f>IF(Plan!$U155="","",Plan!$U155)</f>
        <v>0.64583333333333337</v>
      </c>
      <c r="F157" s="175" t="str">
        <f>Plan!$Q155</f>
        <v>SC Freiburg</v>
      </c>
      <c r="G157" s="176" t="s">
        <v>4</v>
      </c>
      <c r="H157" s="175" t="str">
        <f>Plan!$S155</f>
        <v>TSG 1899 Hoffenheim</v>
      </c>
      <c r="I157" s="177"/>
      <c r="J157" s="178" t="str">
        <f>Language!$E$62</f>
        <v xml:space="preserve"> : </v>
      </c>
      <c r="K157" s="179"/>
      <c r="L157" s="356"/>
      <c r="M157" s="357"/>
    </row>
    <row r="158" spans="2:13" ht="15.75" x14ac:dyDescent="0.2">
      <c r="B158" s="279" t="str">
        <f>IF(Calc!$F$26=0,"",IF(OR($C158&gt;Calc!$B$24,MOD($C158-1,Calc!$F$26)&gt;0),"",QUOTIENT($C158-1,Calc!$F$26)+1))</f>
        <v/>
      </c>
      <c r="C158" s="275">
        <v>150</v>
      </c>
      <c r="D158" s="154">
        <f>IF(Plan!$T156="","",Plan!$T156)</f>
        <v>46110</v>
      </c>
      <c r="E158" s="155">
        <f>IF(Plan!$U156="","",Plan!$U156)</f>
        <v>0.64583333333333337</v>
      </c>
      <c r="F158" s="175" t="str">
        <f>Plan!$Q156</f>
        <v>Hamburger SV</v>
      </c>
      <c r="G158" s="176" t="s">
        <v>4</v>
      </c>
      <c r="H158" s="175" t="str">
        <f>Plan!$S156</f>
        <v>Bayer 04 Leverkusen</v>
      </c>
      <c r="I158" s="177"/>
      <c r="J158" s="178" t="str">
        <f>Language!$E$62</f>
        <v xml:space="preserve"> : </v>
      </c>
      <c r="K158" s="179"/>
      <c r="L158" s="356"/>
      <c r="M158" s="357"/>
    </row>
    <row r="159" spans="2:13" ht="15.75" x14ac:dyDescent="0.2">
      <c r="B159" s="279" t="str">
        <f>IF(Calc!$F$26=0,"",IF(OR($C159&gt;Calc!$B$24,MOD($C159-1,Calc!$F$26)&gt;0),"",QUOTIENT($C159-1,Calc!$F$26)+1))</f>
        <v/>
      </c>
      <c r="C159" s="275">
        <v>151</v>
      </c>
      <c r="D159" s="154">
        <f>IF(Plan!$T157="","",Plan!$T157)</f>
        <v>46110</v>
      </c>
      <c r="E159" s="155">
        <f>IF(Plan!$U157="","",Plan!$U157)</f>
        <v>0.64583333333333337</v>
      </c>
      <c r="F159" s="175" t="str">
        <f>Plan!$Q157</f>
        <v>FC Carl Zeiss Jena</v>
      </c>
      <c r="G159" s="176" t="s">
        <v>4</v>
      </c>
      <c r="H159" s="175" t="str">
        <f>Plan!$S157</f>
        <v>RB Leipzig</v>
      </c>
      <c r="I159" s="177"/>
      <c r="J159" s="178" t="str">
        <f>Language!$E$62</f>
        <v xml:space="preserve"> : </v>
      </c>
      <c r="K159" s="179"/>
      <c r="L159" s="356"/>
      <c r="M159" s="357"/>
    </row>
    <row r="160" spans="2:13" ht="15.75" x14ac:dyDescent="0.2">
      <c r="B160" s="279" t="str">
        <f>IF(Calc!$F$26=0,"",IF(OR($C160&gt;Calc!$B$24,MOD($C160-1,Calc!$F$26)&gt;0),"",QUOTIENT($C160-1,Calc!$F$26)+1))</f>
        <v/>
      </c>
      <c r="C160" s="275">
        <v>152</v>
      </c>
      <c r="D160" s="154">
        <f>IF(Plan!$T158="","",Plan!$T158)</f>
        <v>46110</v>
      </c>
      <c r="E160" s="155">
        <f>IF(Plan!$U158="","",Plan!$U158)</f>
        <v>0.64583333333333337</v>
      </c>
      <c r="F160" s="175" t="str">
        <f>Plan!$Q158</f>
        <v>1. FC Köln</v>
      </c>
      <c r="G160" s="176" t="s">
        <v>4</v>
      </c>
      <c r="H160" s="175" t="str">
        <f>Plan!$S158</f>
        <v>Eintracht Frankfurt</v>
      </c>
      <c r="I160" s="177"/>
      <c r="J160" s="178" t="str">
        <f>Language!$E$62</f>
        <v xml:space="preserve"> : </v>
      </c>
      <c r="K160" s="179"/>
      <c r="L160" s="356"/>
      <c r="M160" s="357"/>
    </row>
    <row r="161" spans="2:13" ht="15.75" x14ac:dyDescent="0.2">
      <c r="B161" s="279" t="str">
        <f>IF(Calc!$F$26=0,"",IF(OR($C161&gt;Calc!$B$24,MOD($C161-1,Calc!$F$26)&gt;0),"",QUOTIENT($C161-1,Calc!$F$26)+1))</f>
        <v/>
      </c>
      <c r="C161" s="275">
        <v>153</v>
      </c>
      <c r="D161" s="154">
        <f>IF(Plan!$T159="","",Plan!$T159)</f>
        <v>46110</v>
      </c>
      <c r="E161" s="155">
        <f>IF(Plan!$U159="","",Plan!$U159)</f>
        <v>0.64583333333333337</v>
      </c>
      <c r="F161" s="175" t="str">
        <f>Plan!$Q159</f>
        <v>FC Bayern München</v>
      </c>
      <c r="G161" s="176" t="s">
        <v>4</v>
      </c>
      <c r="H161" s="175" t="str">
        <f>Plan!$S159</f>
        <v>1. FC Nürnberg</v>
      </c>
      <c r="I161" s="177"/>
      <c r="J161" s="178" t="str">
        <f>Language!$E$62</f>
        <v xml:space="preserve"> : </v>
      </c>
      <c r="K161" s="179"/>
      <c r="L161" s="356"/>
      <c r="M161" s="357"/>
    </row>
    <row r="162" spans="2:13" ht="15.75" x14ac:dyDescent="0.2">
      <c r="B162" s="279" t="str">
        <f>IF(Calc!$F$26=0,"",IF(OR($C162&gt;Calc!$B$24,MOD($C162-1,Calc!$F$26)&gt;0),"",QUOTIENT($C162-1,Calc!$F$26)+1))</f>
        <v/>
      </c>
      <c r="C162" s="275">
        <v>154</v>
      </c>
      <c r="D162" s="154">
        <f>IF(Plan!$T160="","",Plan!$T160)</f>
        <v>46110</v>
      </c>
      <c r="E162" s="155">
        <f>IF(Plan!$U160="","",Plan!$U160)</f>
        <v>0.64583333333333337</v>
      </c>
      <c r="F162" s="175" t="str">
        <f>Plan!$Q160</f>
        <v>VfL Wolfsburg</v>
      </c>
      <c r="G162" s="176" t="s">
        <v>4</v>
      </c>
      <c r="H162" s="175" t="str">
        <f>Plan!$S160</f>
        <v>1. FC Union Berlin</v>
      </c>
      <c r="I162" s="177"/>
      <c r="J162" s="178" t="str">
        <f>Language!$E$62</f>
        <v xml:space="preserve"> : </v>
      </c>
      <c r="K162" s="179"/>
      <c r="L162" s="356"/>
      <c r="M162" s="357"/>
    </row>
    <row r="163" spans="2:13" ht="15.75" x14ac:dyDescent="0.2">
      <c r="B163" s="279">
        <f>IF(Calc!$F$26=0,"",IF(OR($C163&gt;Calc!$B$24,MOD($C163-1,Calc!$F$26)&gt;0),"",QUOTIENT($C163-1,Calc!$F$26)+1))</f>
        <v>23</v>
      </c>
      <c r="C163" s="275">
        <v>155</v>
      </c>
      <c r="D163" s="154">
        <f>IF(Plan!$T161="","",Plan!$T161)</f>
        <v>46138</v>
      </c>
      <c r="E163" s="155">
        <f>IF(Plan!$U161="","",Plan!$U161)</f>
        <v>0.64583333333333337</v>
      </c>
      <c r="F163" s="175" t="str">
        <f>Plan!$Q161</f>
        <v>1. FC Union Berlin</v>
      </c>
      <c r="G163" s="176" t="s">
        <v>4</v>
      </c>
      <c r="H163" s="175" t="str">
        <f>Plan!$S161</f>
        <v>FC Bayern München</v>
      </c>
      <c r="I163" s="177"/>
      <c r="J163" s="178" t="str">
        <f>Language!$E$62</f>
        <v xml:space="preserve"> : </v>
      </c>
      <c r="K163" s="179"/>
      <c r="L163" s="356"/>
      <c r="M163" s="357"/>
    </row>
    <row r="164" spans="2:13" ht="15.75" x14ac:dyDescent="0.2">
      <c r="B164" s="279" t="str">
        <f>IF(Calc!$F$26=0,"",IF(OR($C164&gt;Calc!$B$24,MOD($C164-1,Calc!$F$26)&gt;0),"",QUOTIENT($C164-1,Calc!$F$26)+1))</f>
        <v/>
      </c>
      <c r="C164" s="275">
        <v>156</v>
      </c>
      <c r="D164" s="154">
        <f>IF(Plan!$T162="","",Plan!$T162)</f>
        <v>46138</v>
      </c>
      <c r="E164" s="155">
        <f>IF(Plan!$U162="","",Plan!$U162)</f>
        <v>0.64583333333333337</v>
      </c>
      <c r="F164" s="175" t="str">
        <f>Plan!$Q162</f>
        <v>SGS Essen</v>
      </c>
      <c r="G164" s="176" t="s">
        <v>4</v>
      </c>
      <c r="H164" s="175" t="str">
        <f>Plan!$S162</f>
        <v>FC Carl Zeiss Jena</v>
      </c>
      <c r="I164" s="177"/>
      <c r="J164" s="178" t="str">
        <f>Language!$E$62</f>
        <v xml:space="preserve"> : </v>
      </c>
      <c r="K164" s="179"/>
      <c r="L164" s="356"/>
      <c r="M164" s="357"/>
    </row>
    <row r="165" spans="2:13" ht="15.75" x14ac:dyDescent="0.2">
      <c r="B165" s="279" t="str">
        <f>IF(Calc!$F$26=0,"",IF(OR($C165&gt;Calc!$B$24,MOD($C165-1,Calc!$F$26)&gt;0),"",QUOTIENT($C165-1,Calc!$F$26)+1))</f>
        <v/>
      </c>
      <c r="C165" s="275">
        <v>157</v>
      </c>
      <c r="D165" s="154">
        <f>IF(Plan!$T163="","",Plan!$T163)</f>
        <v>46138</v>
      </c>
      <c r="E165" s="155">
        <f>IF(Plan!$U163="","",Plan!$U163)</f>
        <v>0.64583333333333337</v>
      </c>
      <c r="F165" s="175" t="str">
        <f>Plan!$Q163</f>
        <v>Eintracht Frankfurt</v>
      </c>
      <c r="G165" s="176" t="s">
        <v>4</v>
      </c>
      <c r="H165" s="175" t="str">
        <f>Plan!$S163</f>
        <v>VfL Wolfsburg</v>
      </c>
      <c r="I165" s="177"/>
      <c r="J165" s="178" t="str">
        <f>Language!$E$62</f>
        <v xml:space="preserve"> : </v>
      </c>
      <c r="K165" s="179"/>
      <c r="L165" s="356"/>
      <c r="M165" s="357"/>
    </row>
    <row r="166" spans="2:13" ht="15.75" x14ac:dyDescent="0.2">
      <c r="B166" s="279" t="str">
        <f>IF(Calc!$F$26=0,"",IF(OR($C166&gt;Calc!$B$24,MOD($C166-1,Calc!$F$26)&gt;0),"",QUOTIENT($C166-1,Calc!$F$26)+1))</f>
        <v/>
      </c>
      <c r="C166" s="275">
        <v>158</v>
      </c>
      <c r="D166" s="154">
        <f>IF(Plan!$T164="","",Plan!$T164)</f>
        <v>46138</v>
      </c>
      <c r="E166" s="155">
        <f>IF(Plan!$U164="","",Plan!$U164)</f>
        <v>0.64583333333333337</v>
      </c>
      <c r="F166" s="175" t="str">
        <f>Plan!$Q164</f>
        <v>TSG 1899 Hoffenheim</v>
      </c>
      <c r="G166" s="176" t="s">
        <v>4</v>
      </c>
      <c r="H166" s="175" t="str">
        <f>Plan!$S164</f>
        <v>1. FC Köln</v>
      </c>
      <c r="I166" s="177"/>
      <c r="J166" s="178" t="str">
        <f>Language!$E$62</f>
        <v xml:space="preserve"> : </v>
      </c>
      <c r="K166" s="179"/>
      <c r="L166" s="356"/>
      <c r="M166" s="357"/>
    </row>
    <row r="167" spans="2:13" ht="15.75" x14ac:dyDescent="0.2">
      <c r="B167" s="279" t="str">
        <f>IF(Calc!$F$26=0,"",IF(OR($C167&gt;Calc!$B$24,MOD($C167-1,Calc!$F$26)&gt;0),"",QUOTIENT($C167-1,Calc!$F$26)+1))</f>
        <v/>
      </c>
      <c r="C167" s="275">
        <v>159</v>
      </c>
      <c r="D167" s="154">
        <f>IF(Plan!$T165="","",Plan!$T165)</f>
        <v>46138</v>
      </c>
      <c r="E167" s="155">
        <f>IF(Plan!$U165="","",Plan!$U165)</f>
        <v>0.64583333333333337</v>
      </c>
      <c r="F167" s="175" t="str">
        <f>Plan!$Q165</f>
        <v>RB Leipzig</v>
      </c>
      <c r="G167" s="176" t="s">
        <v>4</v>
      </c>
      <c r="H167" s="175" t="str">
        <f>Plan!$S165</f>
        <v>Werder Bremen</v>
      </c>
      <c r="I167" s="177"/>
      <c r="J167" s="178" t="str">
        <f>Language!$E$62</f>
        <v xml:space="preserve"> : </v>
      </c>
      <c r="K167" s="179"/>
      <c r="L167" s="356"/>
      <c r="M167" s="357"/>
    </row>
    <row r="168" spans="2:13" ht="15.75" x14ac:dyDescent="0.2">
      <c r="B168" s="279" t="str">
        <f>IF(Calc!$F$26=0,"",IF(OR($C168&gt;Calc!$B$24,MOD($C168-1,Calc!$F$26)&gt;0),"",QUOTIENT($C168-1,Calc!$F$26)+1))</f>
        <v/>
      </c>
      <c r="C168" s="275">
        <v>160</v>
      </c>
      <c r="D168" s="154">
        <f>IF(Plan!$T166="","",Plan!$T166)</f>
        <v>46138</v>
      </c>
      <c r="E168" s="155">
        <f>IF(Plan!$U166="","",Plan!$U166)</f>
        <v>0.64583333333333337</v>
      </c>
      <c r="F168" s="175" t="str">
        <f>Plan!$Q166</f>
        <v>Bayer 04 Leverkusen</v>
      </c>
      <c r="G168" s="176" t="s">
        <v>4</v>
      </c>
      <c r="H168" s="175" t="str">
        <f>Plan!$S166</f>
        <v>SC Freiburg</v>
      </c>
      <c r="I168" s="177"/>
      <c r="J168" s="178" t="str">
        <f>Language!$E$62</f>
        <v xml:space="preserve"> : </v>
      </c>
      <c r="K168" s="179"/>
      <c r="L168" s="356"/>
      <c r="M168" s="357"/>
    </row>
    <row r="169" spans="2:13" ht="15.75" x14ac:dyDescent="0.2">
      <c r="B169" s="279" t="str">
        <f>IF(Calc!$F$26=0,"",IF(OR($C169&gt;Calc!$B$24,MOD($C169-1,Calc!$F$26)&gt;0),"",QUOTIENT($C169-1,Calc!$F$26)+1))</f>
        <v/>
      </c>
      <c r="C169" s="275">
        <v>161</v>
      </c>
      <c r="D169" s="154">
        <f>IF(Plan!$T167="","",Plan!$T167)</f>
        <v>46138</v>
      </c>
      <c r="E169" s="155">
        <f>IF(Plan!$U167="","",Plan!$U167)</f>
        <v>0.64583333333333337</v>
      </c>
      <c r="F169" s="175" t="str">
        <f>Plan!$Q167</f>
        <v>1. FC Nürnberg</v>
      </c>
      <c r="G169" s="176" t="s">
        <v>4</v>
      </c>
      <c r="H169" s="175" t="str">
        <f>Plan!$S167</f>
        <v>Hamburger SV</v>
      </c>
      <c r="I169" s="177"/>
      <c r="J169" s="178" t="str">
        <f>Language!$E$62</f>
        <v xml:space="preserve"> : </v>
      </c>
      <c r="K169" s="179"/>
      <c r="L169" s="356"/>
      <c r="M169" s="357"/>
    </row>
    <row r="170" spans="2:13" ht="15.75" x14ac:dyDescent="0.2">
      <c r="B170" s="279">
        <f>IF(Calc!$F$26=0,"",IF(OR($C170&gt;Calc!$B$24,MOD($C170-1,Calc!$F$26)&gt;0),"",QUOTIENT($C170-1,Calc!$F$26)+1))</f>
        <v>24</v>
      </c>
      <c r="C170" s="275">
        <v>162</v>
      </c>
      <c r="D170" s="154">
        <f>IF(Plan!$T168="","",Plan!$T168)</f>
        <v>46145</v>
      </c>
      <c r="E170" s="155">
        <f>IF(Plan!$U168="","",Plan!$U168)</f>
        <v>0.64583333333333337</v>
      </c>
      <c r="F170" s="175" t="str">
        <f>Plan!$Q168</f>
        <v>SGS Essen</v>
      </c>
      <c r="G170" s="176" t="s">
        <v>4</v>
      </c>
      <c r="H170" s="175" t="str">
        <f>Plan!$S168</f>
        <v>Bayer 04 Leverkusen</v>
      </c>
      <c r="I170" s="177"/>
      <c r="J170" s="178" t="str">
        <f>Language!$E$62</f>
        <v xml:space="preserve"> : </v>
      </c>
      <c r="K170" s="179"/>
      <c r="L170" s="356"/>
      <c r="M170" s="357"/>
    </row>
    <row r="171" spans="2:13" ht="15.75" x14ac:dyDescent="0.2">
      <c r="B171" s="279" t="str">
        <f>IF(Calc!$F$26=0,"",IF(OR($C171&gt;Calc!$B$24,MOD($C171-1,Calc!$F$26)&gt;0),"",QUOTIENT($C171-1,Calc!$F$26)+1))</f>
        <v/>
      </c>
      <c r="C171" s="275">
        <v>163</v>
      </c>
      <c r="D171" s="154">
        <f>IF(Plan!$T169="","",Plan!$T169)</f>
        <v>46145</v>
      </c>
      <c r="E171" s="155">
        <f>IF(Plan!$U169="","",Plan!$U169)</f>
        <v>0.64583333333333337</v>
      </c>
      <c r="F171" s="175" t="str">
        <f>Plan!$Q169</f>
        <v>Eintracht Frankfurt</v>
      </c>
      <c r="G171" s="176" t="s">
        <v>4</v>
      </c>
      <c r="H171" s="175" t="str">
        <f>Plan!$S169</f>
        <v>1. FC Nürnberg</v>
      </c>
      <c r="I171" s="177"/>
      <c r="J171" s="178" t="str">
        <f>Language!$E$62</f>
        <v xml:space="preserve"> : </v>
      </c>
      <c r="K171" s="179"/>
      <c r="L171" s="356"/>
      <c r="M171" s="357"/>
    </row>
    <row r="172" spans="2:13" ht="15.75" x14ac:dyDescent="0.2">
      <c r="B172" s="279" t="str">
        <f>IF(Calc!$F$26=0,"",IF(OR($C172&gt;Calc!$B$24,MOD($C172-1,Calc!$F$26)&gt;0),"",QUOTIENT($C172-1,Calc!$F$26)+1))</f>
        <v/>
      </c>
      <c r="C172" s="275">
        <v>164</v>
      </c>
      <c r="D172" s="154">
        <f>IF(Plan!$T170="","",Plan!$T170)</f>
        <v>46145</v>
      </c>
      <c r="E172" s="155">
        <f>IF(Plan!$U170="","",Plan!$U170)</f>
        <v>0.64583333333333337</v>
      </c>
      <c r="F172" s="175" t="str">
        <f>Plan!$Q170</f>
        <v>Hamburger SV</v>
      </c>
      <c r="G172" s="176" t="s">
        <v>4</v>
      </c>
      <c r="H172" s="175" t="str">
        <f>Plan!$S170</f>
        <v>1. FC Union Berlin</v>
      </c>
      <c r="I172" s="177"/>
      <c r="J172" s="178" t="str">
        <f>Language!$E$62</f>
        <v xml:space="preserve"> : </v>
      </c>
      <c r="K172" s="179"/>
      <c r="L172" s="356"/>
      <c r="M172" s="357"/>
    </row>
    <row r="173" spans="2:13" ht="15.75" x14ac:dyDescent="0.2">
      <c r="B173" s="279" t="str">
        <f>IF(Calc!$F$26=0,"",IF(OR($C173&gt;Calc!$B$24,MOD($C173-1,Calc!$F$26)&gt;0),"",QUOTIENT($C173-1,Calc!$F$26)+1))</f>
        <v/>
      </c>
      <c r="C173" s="275">
        <v>165</v>
      </c>
      <c r="D173" s="154">
        <f>IF(Plan!$T171="","",Plan!$T171)</f>
        <v>46145</v>
      </c>
      <c r="E173" s="155">
        <f>IF(Plan!$U171="","",Plan!$U171)</f>
        <v>0.64583333333333337</v>
      </c>
      <c r="F173" s="175" t="str">
        <f>Plan!$Q171</f>
        <v>FC Carl Zeiss Jena</v>
      </c>
      <c r="G173" s="176" t="s">
        <v>4</v>
      </c>
      <c r="H173" s="175" t="str">
        <f>Plan!$S171</f>
        <v>SC Freiburg</v>
      </c>
      <c r="I173" s="177"/>
      <c r="J173" s="178" t="str">
        <f>Language!$E$62</f>
        <v xml:space="preserve"> : </v>
      </c>
      <c r="K173" s="179"/>
      <c r="L173" s="356"/>
      <c r="M173" s="357"/>
    </row>
    <row r="174" spans="2:13" ht="15.75" x14ac:dyDescent="0.2">
      <c r="B174" s="279" t="str">
        <f>IF(Calc!$F$26=0,"",IF(OR($C174&gt;Calc!$B$24,MOD($C174-1,Calc!$F$26)&gt;0),"",QUOTIENT($C174-1,Calc!$F$26)+1))</f>
        <v/>
      </c>
      <c r="C174" s="275">
        <v>166</v>
      </c>
      <c r="D174" s="154">
        <f>IF(Plan!$T172="","",Plan!$T172)</f>
        <v>46145</v>
      </c>
      <c r="E174" s="155">
        <f>IF(Plan!$U172="","",Plan!$U172)</f>
        <v>0.64583333333333337</v>
      </c>
      <c r="F174" s="175" t="str">
        <f>Plan!$Q172</f>
        <v>1. FC Köln</v>
      </c>
      <c r="G174" s="176" t="s">
        <v>4</v>
      </c>
      <c r="H174" s="175" t="str">
        <f>Plan!$S172</f>
        <v>Werder Bremen</v>
      </c>
      <c r="I174" s="177"/>
      <c r="J174" s="178" t="str">
        <f>Language!$E$62</f>
        <v xml:space="preserve"> : </v>
      </c>
      <c r="K174" s="179"/>
      <c r="L174" s="356"/>
      <c r="M174" s="357"/>
    </row>
    <row r="175" spans="2:13" ht="15.75" x14ac:dyDescent="0.2">
      <c r="B175" s="279" t="str">
        <f>IF(Calc!$F$26=0,"",IF(OR($C175&gt;Calc!$B$24,MOD($C175-1,Calc!$F$26)&gt;0),"",QUOTIENT($C175-1,Calc!$F$26)+1))</f>
        <v/>
      </c>
      <c r="C175" s="275">
        <v>167</v>
      </c>
      <c r="D175" s="154">
        <f>IF(Plan!$T173="","",Plan!$T173)</f>
        <v>46145</v>
      </c>
      <c r="E175" s="155">
        <f>IF(Plan!$U173="","",Plan!$U173)</f>
        <v>0.64583333333333337</v>
      </c>
      <c r="F175" s="175" t="str">
        <f>Plan!$Q173</f>
        <v>VfL Wolfsburg</v>
      </c>
      <c r="G175" s="176" t="s">
        <v>4</v>
      </c>
      <c r="H175" s="175" t="str">
        <f>Plan!$S173</f>
        <v>RB Leipzig</v>
      </c>
      <c r="I175" s="177"/>
      <c r="J175" s="178" t="str">
        <f>Language!$E$62</f>
        <v xml:space="preserve"> : </v>
      </c>
      <c r="K175" s="179"/>
      <c r="L175" s="356"/>
      <c r="M175" s="357"/>
    </row>
    <row r="176" spans="2:13" ht="15.75" x14ac:dyDescent="0.2">
      <c r="B176" s="279" t="str">
        <f>IF(Calc!$F$26=0,"",IF(OR($C176&gt;Calc!$B$24,MOD($C176-1,Calc!$F$26)&gt;0),"",QUOTIENT($C176-1,Calc!$F$26)+1))</f>
        <v/>
      </c>
      <c r="C176" s="275">
        <v>168</v>
      </c>
      <c r="D176" s="154">
        <f>IF(Plan!$T174="","",Plan!$T174)</f>
        <v>46147</v>
      </c>
      <c r="E176" s="155">
        <f>IF(Plan!$U174="","",Plan!$U174)</f>
        <v>0.64583333333333337</v>
      </c>
      <c r="F176" s="175" t="str">
        <f>Plan!$Q174</f>
        <v>FC Bayern München</v>
      </c>
      <c r="G176" s="176" t="s">
        <v>4</v>
      </c>
      <c r="H176" s="175" t="str">
        <f>Plan!$S174</f>
        <v>TSG 1899 Hoffenheim</v>
      </c>
      <c r="I176" s="177"/>
      <c r="J176" s="178" t="str">
        <f>Language!$E$62</f>
        <v xml:space="preserve"> : </v>
      </c>
      <c r="K176" s="179"/>
      <c r="L176" s="356"/>
      <c r="M176" s="357"/>
    </row>
    <row r="177" spans="2:13" ht="15.75" x14ac:dyDescent="0.2">
      <c r="B177" s="279">
        <f>IF(Calc!$F$26=0,"",IF(OR($C177&gt;Calc!$B$24,MOD($C177-1,Calc!$F$26)&gt;0),"",QUOTIENT($C177-1,Calc!$F$26)+1))</f>
        <v>25</v>
      </c>
      <c r="C177" s="275">
        <v>169</v>
      </c>
      <c r="D177" s="154">
        <f>IF(Plan!$T175="","",Plan!$T175)</f>
        <v>46152</v>
      </c>
      <c r="E177" s="155">
        <f>IF(Plan!$U175="","",Plan!$U175)</f>
        <v>0.64583333333333337</v>
      </c>
      <c r="F177" s="175" t="str">
        <f>Plan!$Q175</f>
        <v>1. FC Union Berlin</v>
      </c>
      <c r="G177" s="176" t="s">
        <v>4</v>
      </c>
      <c r="H177" s="175" t="str">
        <f>Plan!$S175</f>
        <v>TSG 1899 Hoffenheim</v>
      </c>
      <c r="I177" s="177"/>
      <c r="J177" s="178" t="str">
        <f>Language!$E$62</f>
        <v xml:space="preserve"> : </v>
      </c>
      <c r="K177" s="179"/>
      <c r="L177" s="356"/>
      <c r="M177" s="357"/>
    </row>
    <row r="178" spans="2:13" ht="15.75" x14ac:dyDescent="0.2">
      <c r="B178" s="279" t="str">
        <f>IF(Calc!$F$26=0,"",IF(OR($C178&gt;Calc!$B$24,MOD($C178-1,Calc!$F$26)&gt;0),"",QUOTIENT($C178-1,Calc!$F$26)+1))</f>
        <v/>
      </c>
      <c r="C178" s="275">
        <v>170</v>
      </c>
      <c r="D178" s="154">
        <f>IF(Plan!$T176="","",Plan!$T176)</f>
        <v>46152</v>
      </c>
      <c r="E178" s="155">
        <f>IF(Plan!$U176="","",Plan!$U176)</f>
        <v>0.64583333333333337</v>
      </c>
      <c r="F178" s="175" t="str">
        <f>Plan!$Q176</f>
        <v>Werder Bremen</v>
      </c>
      <c r="G178" s="176" t="s">
        <v>4</v>
      </c>
      <c r="H178" s="175" t="str">
        <f>Plan!$S176</f>
        <v>FC Carl Zeiss Jena</v>
      </c>
      <c r="I178" s="177"/>
      <c r="J178" s="178" t="str">
        <f>Language!$E$62</f>
        <v xml:space="preserve"> : </v>
      </c>
      <c r="K178" s="179"/>
      <c r="L178" s="356"/>
      <c r="M178" s="357"/>
    </row>
    <row r="179" spans="2:13" ht="15.75" x14ac:dyDescent="0.2">
      <c r="B179" s="279" t="str">
        <f>IF(Calc!$F$26=0,"",IF(OR($C179&gt;Calc!$B$24,MOD($C179-1,Calc!$F$26)&gt;0),"",QUOTIENT($C179-1,Calc!$F$26)+1))</f>
        <v/>
      </c>
      <c r="C179" s="275">
        <v>171</v>
      </c>
      <c r="D179" s="154">
        <f>IF(Plan!$T177="","",Plan!$T177)</f>
        <v>46152</v>
      </c>
      <c r="E179" s="155">
        <f>IF(Plan!$U177="","",Plan!$U177)</f>
        <v>0.64583333333333337</v>
      </c>
      <c r="F179" s="175" t="str">
        <f>Plan!$Q177</f>
        <v>SC Freiburg</v>
      </c>
      <c r="G179" s="176" t="s">
        <v>4</v>
      </c>
      <c r="H179" s="175" t="str">
        <f>Plan!$S177</f>
        <v>VfL Wolfsburg</v>
      </c>
      <c r="I179" s="177"/>
      <c r="J179" s="178" t="str">
        <f>Language!$E$62</f>
        <v xml:space="preserve"> : </v>
      </c>
      <c r="K179" s="179"/>
      <c r="L179" s="356"/>
      <c r="M179" s="357"/>
    </row>
    <row r="180" spans="2:13" ht="15.75" x14ac:dyDescent="0.2">
      <c r="B180" s="279" t="str">
        <f>IF(Calc!$F$26=0,"",IF(OR($C180&gt;Calc!$B$24,MOD($C180-1,Calc!$F$26)&gt;0),"",QUOTIENT($C180-1,Calc!$F$26)+1))</f>
        <v/>
      </c>
      <c r="C180" s="275">
        <v>172</v>
      </c>
      <c r="D180" s="154">
        <f>IF(Plan!$T178="","",Plan!$T178)</f>
        <v>46152</v>
      </c>
      <c r="E180" s="155">
        <f>IF(Plan!$U178="","",Plan!$U178)</f>
        <v>0.64583333333333337</v>
      </c>
      <c r="F180" s="175" t="str">
        <f>Plan!$Q178</f>
        <v>1. FC Köln</v>
      </c>
      <c r="G180" s="176" t="s">
        <v>4</v>
      </c>
      <c r="H180" s="175" t="str">
        <f>Plan!$S178</f>
        <v>Hamburger SV</v>
      </c>
      <c r="I180" s="177"/>
      <c r="J180" s="178" t="str">
        <f>Language!$E$62</f>
        <v xml:space="preserve"> : </v>
      </c>
      <c r="K180" s="179"/>
      <c r="L180" s="356"/>
      <c r="M180" s="357"/>
    </row>
    <row r="181" spans="2:13" ht="15.75" x14ac:dyDescent="0.2">
      <c r="B181" s="279" t="str">
        <f>IF(Calc!$F$26=0,"",IF(OR($C181&gt;Calc!$B$24,MOD($C181-1,Calc!$F$26)&gt;0),"",QUOTIENT($C181-1,Calc!$F$26)+1))</f>
        <v/>
      </c>
      <c r="C181" s="275">
        <v>173</v>
      </c>
      <c r="D181" s="154">
        <f>IF(Plan!$T179="","",Plan!$T179)</f>
        <v>46152</v>
      </c>
      <c r="E181" s="155">
        <f>IF(Plan!$U179="","",Plan!$U179)</f>
        <v>0.64583333333333337</v>
      </c>
      <c r="F181" s="175" t="str">
        <f>Plan!$Q179</f>
        <v>RB Leipzig</v>
      </c>
      <c r="G181" s="176" t="s">
        <v>4</v>
      </c>
      <c r="H181" s="175" t="str">
        <f>Plan!$S179</f>
        <v>Bayer 04 Leverkusen</v>
      </c>
      <c r="I181" s="177"/>
      <c r="J181" s="178" t="str">
        <f>Language!$E$62</f>
        <v xml:space="preserve"> : </v>
      </c>
      <c r="K181" s="179"/>
      <c r="L181" s="356"/>
      <c r="M181" s="357"/>
    </row>
    <row r="182" spans="2:13" ht="15.75" x14ac:dyDescent="0.2">
      <c r="B182" s="279" t="str">
        <f>IF(Calc!$F$26=0,"",IF(OR($C182&gt;Calc!$B$24,MOD($C182-1,Calc!$F$26)&gt;0),"",QUOTIENT($C182-1,Calc!$F$26)+1))</f>
        <v/>
      </c>
      <c r="C182" s="275">
        <v>174</v>
      </c>
      <c r="D182" s="154">
        <f>IF(Plan!$T180="","",Plan!$T180)</f>
        <v>46152</v>
      </c>
      <c r="E182" s="155">
        <f>IF(Plan!$U180="","",Plan!$U180)</f>
        <v>0.64583333333333337</v>
      </c>
      <c r="F182" s="175" t="str">
        <f>Plan!$Q180</f>
        <v>FC Bayern München</v>
      </c>
      <c r="G182" s="176" t="s">
        <v>4</v>
      </c>
      <c r="H182" s="175" t="str">
        <f>Plan!$S180</f>
        <v>Eintracht Frankfurt</v>
      </c>
      <c r="I182" s="177"/>
      <c r="J182" s="178" t="str">
        <f>Language!$E$62</f>
        <v xml:space="preserve"> : </v>
      </c>
      <c r="K182" s="179"/>
      <c r="L182" s="356"/>
      <c r="M182" s="357"/>
    </row>
    <row r="183" spans="2:13" ht="15.75" x14ac:dyDescent="0.2">
      <c r="B183" s="279" t="str">
        <f>IF(Calc!$F$26=0,"",IF(OR($C183&gt;Calc!$B$24,MOD($C183-1,Calc!$F$26)&gt;0),"",QUOTIENT($C183-1,Calc!$F$26)+1))</f>
        <v/>
      </c>
      <c r="C183" s="275">
        <v>175</v>
      </c>
      <c r="D183" s="154">
        <f>IF(Plan!$T181="","",Plan!$T181)</f>
        <v>46152</v>
      </c>
      <c r="E183" s="155">
        <f>IF(Plan!$U181="","",Plan!$U181)</f>
        <v>0.64583333333333337</v>
      </c>
      <c r="F183" s="175" t="str">
        <f>Plan!$Q181</f>
        <v>1. FC Nürnberg</v>
      </c>
      <c r="G183" s="176" t="s">
        <v>4</v>
      </c>
      <c r="H183" s="175" t="str">
        <f>Plan!$S181</f>
        <v>SGS Essen</v>
      </c>
      <c r="I183" s="177"/>
      <c r="J183" s="178" t="str">
        <f>Language!$E$62</f>
        <v xml:space="preserve"> : </v>
      </c>
      <c r="K183" s="179"/>
      <c r="L183" s="356"/>
      <c r="M183" s="357"/>
    </row>
    <row r="184" spans="2:13" ht="15.75" x14ac:dyDescent="0.2">
      <c r="B184" s="279">
        <f>IF(Calc!$F$26=0,"",IF(OR($C184&gt;Calc!$B$24,MOD($C184-1,Calc!$F$26)&gt;0),"",QUOTIENT($C184-1,Calc!$F$26)+1))</f>
        <v>26</v>
      </c>
      <c r="C184" s="275">
        <v>176</v>
      </c>
      <c r="D184" s="154">
        <f>IF(Plan!$T182="","",Plan!$T182)</f>
        <v>46159</v>
      </c>
      <c r="E184" s="155">
        <f>IF(Plan!$U182="","",Plan!$U182)</f>
        <v>0.64583333333333337</v>
      </c>
      <c r="F184" s="175" t="str">
        <f>Plan!$Q182</f>
        <v>SGS Essen</v>
      </c>
      <c r="G184" s="176" t="s">
        <v>4</v>
      </c>
      <c r="H184" s="175" t="str">
        <f>Plan!$S182</f>
        <v>SC Freiburg</v>
      </c>
      <c r="I184" s="177"/>
      <c r="J184" s="178" t="str">
        <f>Language!$E$62</f>
        <v xml:space="preserve"> : </v>
      </c>
      <c r="K184" s="179"/>
      <c r="L184" s="356"/>
      <c r="M184" s="357"/>
    </row>
    <row r="185" spans="2:13" ht="15.75" x14ac:dyDescent="0.2">
      <c r="B185" s="279" t="str">
        <f>IF(Calc!$F$26=0,"",IF(OR($C185&gt;Calc!$B$24,MOD($C185-1,Calc!$F$26)&gt;0),"",QUOTIENT($C185-1,Calc!$F$26)+1))</f>
        <v/>
      </c>
      <c r="C185" s="275">
        <v>177</v>
      </c>
      <c r="D185" s="154">
        <f>IF(Plan!$T183="","",Plan!$T183)</f>
        <v>46159</v>
      </c>
      <c r="E185" s="155">
        <f>IF(Plan!$U183="","",Plan!$U183)</f>
        <v>0.64583333333333337</v>
      </c>
      <c r="F185" s="175" t="str">
        <f>Plan!$Q183</f>
        <v>Eintracht Frankfurt</v>
      </c>
      <c r="G185" s="176" t="s">
        <v>4</v>
      </c>
      <c r="H185" s="175" t="str">
        <f>Plan!$S183</f>
        <v>1. FC Union Berlin</v>
      </c>
      <c r="I185" s="177"/>
      <c r="J185" s="178" t="str">
        <f>Language!$E$62</f>
        <v xml:space="preserve"> : </v>
      </c>
      <c r="K185" s="179"/>
      <c r="L185" s="356"/>
      <c r="M185" s="357"/>
    </row>
    <row r="186" spans="2:13" ht="15.75" x14ac:dyDescent="0.2">
      <c r="B186" s="279" t="str">
        <f>IF(Calc!$F$26=0,"",IF(OR($C186&gt;Calc!$B$24,MOD($C186-1,Calc!$F$26)&gt;0),"",QUOTIENT($C186-1,Calc!$F$26)+1))</f>
        <v/>
      </c>
      <c r="C186" s="275">
        <v>178</v>
      </c>
      <c r="D186" s="154">
        <f>IF(Plan!$T184="","",Plan!$T184)</f>
        <v>46159</v>
      </c>
      <c r="E186" s="155">
        <f>IF(Plan!$U184="","",Plan!$U184)</f>
        <v>0.64583333333333337</v>
      </c>
      <c r="F186" s="175" t="str">
        <f>Plan!$Q184</f>
        <v>Hamburger SV</v>
      </c>
      <c r="G186" s="176" t="s">
        <v>4</v>
      </c>
      <c r="H186" s="175" t="str">
        <f>Plan!$S184</f>
        <v>FC Bayern München</v>
      </c>
      <c r="I186" s="177"/>
      <c r="J186" s="178" t="str">
        <f>Language!$E$62</f>
        <v xml:space="preserve"> : </v>
      </c>
      <c r="K186" s="179"/>
      <c r="L186" s="356"/>
      <c r="M186" s="357"/>
    </row>
    <row r="187" spans="2:13" ht="15.75" x14ac:dyDescent="0.2">
      <c r="B187" s="279" t="str">
        <f>IF(Calc!$F$26=0,"",IF(OR($C187&gt;Calc!$B$24,MOD($C187-1,Calc!$F$26)&gt;0),"",QUOTIENT($C187-1,Calc!$F$26)+1))</f>
        <v/>
      </c>
      <c r="C187" s="275">
        <v>179</v>
      </c>
      <c r="D187" s="154">
        <f>IF(Plan!$T185="","",Plan!$T185)</f>
        <v>46159</v>
      </c>
      <c r="E187" s="155">
        <f>IF(Plan!$U185="","",Plan!$U185)</f>
        <v>0.64583333333333337</v>
      </c>
      <c r="F187" s="175" t="str">
        <f>Plan!$Q185</f>
        <v>TSG 1899 Hoffenheim</v>
      </c>
      <c r="G187" s="176" t="s">
        <v>4</v>
      </c>
      <c r="H187" s="175" t="str">
        <f>Plan!$S185</f>
        <v>RB Leipzig</v>
      </c>
      <c r="I187" s="177"/>
      <c r="J187" s="178" t="str">
        <f>Language!$E$62</f>
        <v xml:space="preserve"> : </v>
      </c>
      <c r="K187" s="179"/>
      <c r="L187" s="356"/>
      <c r="M187" s="357"/>
    </row>
    <row r="188" spans="2:13" ht="15.75" x14ac:dyDescent="0.2">
      <c r="B188" s="279" t="str">
        <f>IF(Calc!$F$26=0,"",IF(OR($C188&gt;Calc!$B$24,MOD($C188-1,Calc!$F$26)&gt;0),"",QUOTIENT($C188-1,Calc!$F$26)+1))</f>
        <v/>
      </c>
      <c r="C188" s="275">
        <v>180</v>
      </c>
      <c r="D188" s="154">
        <f>IF(Plan!$T186="","",Plan!$T186)</f>
        <v>46159</v>
      </c>
      <c r="E188" s="155">
        <f>IF(Plan!$U186="","",Plan!$U186)</f>
        <v>0.64583333333333337</v>
      </c>
      <c r="F188" s="175" t="str">
        <f>Plan!$Q186</f>
        <v>FC Carl Zeiss Jena</v>
      </c>
      <c r="G188" s="176" t="s">
        <v>4</v>
      </c>
      <c r="H188" s="175" t="str">
        <f>Plan!$S186</f>
        <v>1. FC Köln</v>
      </c>
      <c r="I188" s="177"/>
      <c r="J188" s="178" t="str">
        <f>Language!$E$62</f>
        <v xml:space="preserve"> : </v>
      </c>
      <c r="K188" s="179"/>
      <c r="L188" s="356"/>
      <c r="M188" s="357"/>
    </row>
    <row r="189" spans="2:13" ht="15.75" x14ac:dyDescent="0.2">
      <c r="B189" s="279" t="str">
        <f>IF(Calc!$F$26=0,"",IF(OR($C189&gt;Calc!$B$24,MOD($C189-1,Calc!$F$26)&gt;0),"",QUOTIENT($C189-1,Calc!$F$26)+1))</f>
        <v/>
      </c>
      <c r="C189" s="275">
        <v>181</v>
      </c>
      <c r="D189" s="154">
        <f>IF(Plan!$T187="","",Plan!$T187)</f>
        <v>46159</v>
      </c>
      <c r="E189" s="155">
        <f>IF(Plan!$U187="","",Plan!$U187)</f>
        <v>0.64583333333333337</v>
      </c>
      <c r="F189" s="175" t="str">
        <f>Plan!$Q187</f>
        <v>Bayer 04 Leverkusen</v>
      </c>
      <c r="G189" s="176" t="s">
        <v>4</v>
      </c>
      <c r="H189" s="175" t="str">
        <f>Plan!$S187</f>
        <v>Werder Bremen</v>
      </c>
      <c r="I189" s="177"/>
      <c r="J189" s="178" t="str">
        <f>Language!$E$62</f>
        <v xml:space="preserve"> : </v>
      </c>
      <c r="K189" s="179"/>
      <c r="L189" s="356"/>
      <c r="M189" s="357"/>
    </row>
    <row r="190" spans="2:13" ht="15.75" x14ac:dyDescent="0.2">
      <c r="B190" s="279" t="str">
        <f>IF(Calc!$F$26=0,"",IF(OR($C190&gt;Calc!$B$24,MOD($C190-1,Calc!$F$26)&gt;0),"",QUOTIENT($C190-1,Calc!$F$26)+1))</f>
        <v/>
      </c>
      <c r="C190" s="275">
        <v>182</v>
      </c>
      <c r="D190" s="154">
        <f>IF(Plan!$T188="","",Plan!$T188)</f>
        <v>46159</v>
      </c>
      <c r="E190" s="155">
        <f>IF(Plan!$U188="","",Plan!$U188)</f>
        <v>0.64583333333333337</v>
      </c>
      <c r="F190" s="175" t="str">
        <f>Plan!$Q188</f>
        <v>VfL Wolfsburg</v>
      </c>
      <c r="G190" s="176" t="s">
        <v>4</v>
      </c>
      <c r="H190" s="175" t="str">
        <f>Plan!$S188</f>
        <v>1. FC Nürnberg</v>
      </c>
      <c r="I190" s="177"/>
      <c r="J190" s="178" t="str">
        <f>Language!$E$62</f>
        <v xml:space="preserve"> : </v>
      </c>
      <c r="K190" s="179"/>
      <c r="L190" s="356"/>
      <c r="M190" s="357"/>
    </row>
    <row r="191" spans="2:13" ht="15.75" x14ac:dyDescent="0.2">
      <c r="B191" s="279" t="str">
        <f>IF(Calc!$F$26=0,"",IF(OR($C191&gt;Calc!$B$24,MOD($C191-1,Calc!$F$26)&gt;0),"",QUOTIENT($C191-1,Calc!$F$26)+1))</f>
        <v/>
      </c>
      <c r="C191" s="275">
        <v>183</v>
      </c>
      <c r="D191" s="154" t="str">
        <f>IF(Plan!$T189="","",Plan!$T189)</f>
        <v/>
      </c>
      <c r="E191" s="155" t="str">
        <f>IF(Plan!$U189="","",Plan!$U189)</f>
        <v/>
      </c>
      <c r="F191" s="175" t="str">
        <f>Plan!$Q189</f>
        <v/>
      </c>
      <c r="G191" s="176" t="s">
        <v>4</v>
      </c>
      <c r="H191" s="175" t="str">
        <f>Plan!$S189</f>
        <v/>
      </c>
      <c r="I191" s="177"/>
      <c r="J191" s="178" t="str">
        <f>Language!$E$62</f>
        <v xml:space="preserve"> : </v>
      </c>
      <c r="K191" s="179"/>
      <c r="L191" s="356"/>
      <c r="M191" s="357"/>
    </row>
    <row r="192" spans="2:13" ht="15.75" x14ac:dyDescent="0.2">
      <c r="B192" s="279" t="str">
        <f>IF(Calc!$F$26=0,"",IF(OR($C192&gt;Calc!$B$24,MOD($C192-1,Calc!$F$26)&gt;0),"",QUOTIENT($C192-1,Calc!$F$26)+1))</f>
        <v/>
      </c>
      <c r="C192" s="275">
        <v>184</v>
      </c>
      <c r="D192" s="154" t="str">
        <f>IF(Plan!$T190="","",Plan!$T190)</f>
        <v/>
      </c>
      <c r="E192" s="155" t="str">
        <f>IF(Plan!$U190="","",Plan!$U190)</f>
        <v/>
      </c>
      <c r="F192" s="175" t="str">
        <f>Plan!$Q190</f>
        <v/>
      </c>
      <c r="G192" s="176" t="s">
        <v>4</v>
      </c>
      <c r="H192" s="175" t="str">
        <f>Plan!$S190</f>
        <v/>
      </c>
      <c r="I192" s="177"/>
      <c r="J192" s="178" t="str">
        <f>Language!$E$62</f>
        <v xml:space="preserve"> : </v>
      </c>
      <c r="K192" s="179"/>
      <c r="L192" s="356"/>
      <c r="M192" s="357"/>
    </row>
    <row r="193" spans="2:13" ht="15.75" x14ac:dyDescent="0.2">
      <c r="B193" s="279" t="str">
        <f>IF(Calc!$F$26=0,"",IF(OR($C193&gt;Calc!$B$24,MOD($C193-1,Calc!$F$26)&gt;0),"",QUOTIENT($C193-1,Calc!$F$26)+1))</f>
        <v/>
      </c>
      <c r="C193" s="275">
        <v>185</v>
      </c>
      <c r="D193" s="154" t="str">
        <f>IF(Plan!$T191="","",Plan!$T191)</f>
        <v/>
      </c>
      <c r="E193" s="155" t="str">
        <f>IF(Plan!$U191="","",Plan!$U191)</f>
        <v/>
      </c>
      <c r="F193" s="175" t="str">
        <f>Plan!$Q191</f>
        <v/>
      </c>
      <c r="G193" s="176" t="s">
        <v>4</v>
      </c>
      <c r="H193" s="175" t="str">
        <f>Plan!$S191</f>
        <v/>
      </c>
      <c r="I193" s="177"/>
      <c r="J193" s="178" t="str">
        <f>Language!$E$62</f>
        <v xml:space="preserve"> : </v>
      </c>
      <c r="K193" s="179"/>
      <c r="L193" s="356"/>
      <c r="M193" s="357"/>
    </row>
    <row r="194" spans="2:13" ht="15.75" x14ac:dyDescent="0.2">
      <c r="B194" s="279" t="str">
        <f>IF(Calc!$F$26=0,"",IF(OR($C194&gt;Calc!$B$24,MOD($C194-1,Calc!$F$26)&gt;0),"",QUOTIENT($C194-1,Calc!$F$26)+1))</f>
        <v/>
      </c>
      <c r="C194" s="275">
        <v>186</v>
      </c>
      <c r="D194" s="154" t="str">
        <f>IF(Plan!$T192="","",Plan!$T192)</f>
        <v/>
      </c>
      <c r="E194" s="155" t="str">
        <f>IF(Plan!$U192="","",Plan!$U192)</f>
        <v/>
      </c>
      <c r="F194" s="175" t="str">
        <f>Plan!$Q192</f>
        <v/>
      </c>
      <c r="G194" s="176" t="s">
        <v>4</v>
      </c>
      <c r="H194" s="175" t="str">
        <f>Plan!$S192</f>
        <v/>
      </c>
      <c r="I194" s="177"/>
      <c r="J194" s="178" t="str">
        <f>Language!$E$62</f>
        <v xml:space="preserve"> : </v>
      </c>
      <c r="K194" s="179"/>
      <c r="L194" s="356"/>
      <c r="M194" s="357"/>
    </row>
    <row r="195" spans="2:13" ht="15.75" x14ac:dyDescent="0.2">
      <c r="B195" s="279" t="str">
        <f>IF(Calc!$F$26=0,"",IF(OR($C195&gt;Calc!$B$24,MOD($C195-1,Calc!$F$26)&gt;0),"",QUOTIENT($C195-1,Calc!$F$26)+1))</f>
        <v/>
      </c>
      <c r="C195" s="275">
        <v>187</v>
      </c>
      <c r="D195" s="154" t="str">
        <f>IF(Plan!$T193="","",Plan!$T193)</f>
        <v/>
      </c>
      <c r="E195" s="155" t="str">
        <f>IF(Plan!$U193="","",Plan!$U193)</f>
        <v/>
      </c>
      <c r="F195" s="175" t="str">
        <f>Plan!$Q193</f>
        <v/>
      </c>
      <c r="G195" s="176" t="s">
        <v>4</v>
      </c>
      <c r="H195" s="175" t="str">
        <f>Plan!$S193</f>
        <v/>
      </c>
      <c r="I195" s="177"/>
      <c r="J195" s="178" t="str">
        <f>Language!$E$62</f>
        <v xml:space="preserve"> : </v>
      </c>
      <c r="K195" s="179"/>
      <c r="L195" s="356"/>
      <c r="M195" s="357"/>
    </row>
    <row r="196" spans="2:13" ht="15.75" x14ac:dyDescent="0.2">
      <c r="B196" s="279" t="str">
        <f>IF(Calc!$F$26=0,"",IF(OR($C196&gt;Calc!$B$24,MOD($C196-1,Calc!$F$26)&gt;0),"",QUOTIENT($C196-1,Calc!$F$26)+1))</f>
        <v/>
      </c>
      <c r="C196" s="275">
        <v>188</v>
      </c>
      <c r="D196" s="154" t="str">
        <f>IF(Plan!$T194="","",Plan!$T194)</f>
        <v/>
      </c>
      <c r="E196" s="155" t="str">
        <f>IF(Plan!$U194="","",Plan!$U194)</f>
        <v/>
      </c>
      <c r="F196" s="175" t="str">
        <f>Plan!$Q194</f>
        <v/>
      </c>
      <c r="G196" s="176" t="s">
        <v>4</v>
      </c>
      <c r="H196" s="175" t="str">
        <f>Plan!$S194</f>
        <v/>
      </c>
      <c r="I196" s="177"/>
      <c r="J196" s="178" t="str">
        <f>Language!$E$62</f>
        <v xml:space="preserve"> : </v>
      </c>
      <c r="K196" s="179"/>
      <c r="L196" s="356"/>
      <c r="M196" s="357"/>
    </row>
    <row r="197" spans="2:13" ht="15.75" x14ac:dyDescent="0.2">
      <c r="B197" s="279" t="str">
        <f>IF(Calc!$F$26=0,"",IF(OR($C197&gt;Calc!$B$24,MOD($C197-1,Calc!$F$26)&gt;0),"",QUOTIENT($C197-1,Calc!$F$26)+1))</f>
        <v/>
      </c>
      <c r="C197" s="275">
        <v>189</v>
      </c>
      <c r="D197" s="154" t="str">
        <f>IF(Plan!$T195="","",Plan!$T195)</f>
        <v/>
      </c>
      <c r="E197" s="155" t="str">
        <f>IF(Plan!$U195="","",Plan!$U195)</f>
        <v/>
      </c>
      <c r="F197" s="175" t="str">
        <f>Plan!$Q195</f>
        <v/>
      </c>
      <c r="G197" s="176" t="s">
        <v>4</v>
      </c>
      <c r="H197" s="175" t="str">
        <f>Plan!$S195</f>
        <v/>
      </c>
      <c r="I197" s="177"/>
      <c r="J197" s="178" t="str">
        <f>Language!$E$62</f>
        <v xml:space="preserve"> : </v>
      </c>
      <c r="K197" s="179"/>
      <c r="L197" s="356"/>
      <c r="M197" s="357"/>
    </row>
    <row r="198" spans="2:13" ht="15.75" x14ac:dyDescent="0.2">
      <c r="B198" s="279" t="str">
        <f>IF(Calc!$F$26=0,"",IF(OR($C198&gt;Calc!$B$24,MOD($C198-1,Calc!$F$26)&gt;0),"",QUOTIENT($C198-1,Calc!$F$26)+1))</f>
        <v/>
      </c>
      <c r="C198" s="275">
        <v>190</v>
      </c>
      <c r="D198" s="154" t="str">
        <f>IF(Plan!$T196="","",Plan!$T196)</f>
        <v/>
      </c>
      <c r="E198" s="155" t="str">
        <f>IF(Plan!$U196="","",Plan!$U196)</f>
        <v/>
      </c>
      <c r="F198" s="175" t="str">
        <f>Plan!$Q196</f>
        <v/>
      </c>
      <c r="G198" s="176" t="s">
        <v>4</v>
      </c>
      <c r="H198" s="175" t="str">
        <f>Plan!$S196</f>
        <v/>
      </c>
      <c r="I198" s="177"/>
      <c r="J198" s="178" t="str">
        <f>Language!$E$62</f>
        <v xml:space="preserve"> : </v>
      </c>
      <c r="K198" s="179"/>
      <c r="L198" s="356"/>
      <c r="M198" s="357"/>
    </row>
    <row r="199" spans="2:13" ht="15.75" x14ac:dyDescent="0.2">
      <c r="B199" s="279" t="str">
        <f>IF(Calc!$F$26=0,"",IF(OR($C199&gt;Calc!$B$24,MOD($C199-1,Calc!$F$26)&gt;0),"",QUOTIENT($C199-1,Calc!$F$26)+1))</f>
        <v/>
      </c>
      <c r="C199" s="276">
        <v>191</v>
      </c>
      <c r="D199" s="224" t="str">
        <f>IF(Plan!$T197="","",Plan!$T197)</f>
        <v/>
      </c>
      <c r="E199" s="225" t="str">
        <f>IF(Plan!$U197="","",Plan!$U197)</f>
        <v/>
      </c>
      <c r="F199" s="226" t="str">
        <f>Plan!$Q197</f>
        <v/>
      </c>
      <c r="G199" s="227" t="s">
        <v>4</v>
      </c>
      <c r="H199" s="226" t="str">
        <f>Plan!$S197</f>
        <v/>
      </c>
      <c r="I199" s="228"/>
      <c r="J199" s="229" t="str">
        <f>Language!$E$62</f>
        <v xml:space="preserve"> : </v>
      </c>
      <c r="K199" s="230"/>
      <c r="L199" s="356"/>
      <c r="M199" s="357"/>
    </row>
    <row r="200" spans="2:13" ht="15.75" x14ac:dyDescent="0.2">
      <c r="B200" s="279" t="str">
        <f>IF(Calc!$F$26=0,"",IF(OR($C200&gt;Calc!$B$24,MOD($C200-1,Calc!$F$26)&gt;0),"",QUOTIENT($C200-1,Calc!$F$26)+1))</f>
        <v/>
      </c>
      <c r="C200" s="275">
        <v>192</v>
      </c>
      <c r="D200" s="154" t="str">
        <f>IF(Plan!$T198="","",Plan!$T198)</f>
        <v/>
      </c>
      <c r="E200" s="155" t="str">
        <f>IF(Plan!$U198="","",Plan!$U198)</f>
        <v/>
      </c>
      <c r="F200" s="175" t="str">
        <f>Plan!$Q198</f>
        <v/>
      </c>
      <c r="G200" s="176" t="s">
        <v>4</v>
      </c>
      <c r="H200" s="175" t="str">
        <f>Plan!$S198</f>
        <v/>
      </c>
      <c r="I200" s="177"/>
      <c r="J200" s="178" t="str">
        <f>Language!$E$62</f>
        <v xml:space="preserve"> : </v>
      </c>
      <c r="K200" s="179"/>
      <c r="L200" s="356"/>
      <c r="M200" s="357"/>
    </row>
    <row r="201" spans="2:13" ht="15.75" x14ac:dyDescent="0.2">
      <c r="B201" s="279" t="str">
        <f>IF(Calc!$F$26=0,"",IF(OR($C201&gt;Calc!$B$24,MOD($C201-1,Calc!$F$26)&gt;0),"",QUOTIENT($C201-1,Calc!$F$26)+1))</f>
        <v/>
      </c>
      <c r="C201" s="275">
        <v>193</v>
      </c>
      <c r="D201" s="154" t="str">
        <f>IF(Plan!$T199="","",Plan!$T199)</f>
        <v/>
      </c>
      <c r="E201" s="155" t="str">
        <f>IF(Plan!$U199="","",Plan!$U199)</f>
        <v/>
      </c>
      <c r="F201" s="175" t="str">
        <f>Plan!$Q199</f>
        <v/>
      </c>
      <c r="G201" s="176" t="s">
        <v>4</v>
      </c>
      <c r="H201" s="175" t="str">
        <f>Plan!$S199</f>
        <v/>
      </c>
      <c r="I201" s="177"/>
      <c r="J201" s="178" t="str">
        <f>Language!$E$62</f>
        <v xml:space="preserve"> : </v>
      </c>
      <c r="K201" s="179"/>
      <c r="L201" s="356"/>
      <c r="M201" s="357"/>
    </row>
    <row r="202" spans="2:13" ht="15.75" x14ac:dyDescent="0.2">
      <c r="B202" s="279" t="str">
        <f>IF(Calc!$F$26=0,"",IF(OR($C202&gt;Calc!$B$24,MOD($C202-1,Calc!$F$26)&gt;0),"",QUOTIENT($C202-1,Calc!$F$26)+1))</f>
        <v/>
      </c>
      <c r="C202" s="275">
        <v>194</v>
      </c>
      <c r="D202" s="154" t="str">
        <f>IF(Plan!$T200="","",Plan!$T200)</f>
        <v/>
      </c>
      <c r="E202" s="155" t="str">
        <f>IF(Plan!$U200="","",Plan!$U200)</f>
        <v/>
      </c>
      <c r="F202" s="175" t="str">
        <f>Plan!$Q200</f>
        <v/>
      </c>
      <c r="G202" s="176" t="s">
        <v>4</v>
      </c>
      <c r="H202" s="175" t="str">
        <f>Plan!$S200</f>
        <v/>
      </c>
      <c r="I202" s="177"/>
      <c r="J202" s="178" t="str">
        <f>Language!$E$62</f>
        <v xml:space="preserve"> : </v>
      </c>
      <c r="K202" s="179"/>
      <c r="L202" s="356"/>
      <c r="M202" s="357"/>
    </row>
    <row r="203" spans="2:13" ht="15.75" x14ac:dyDescent="0.2">
      <c r="B203" s="279" t="str">
        <f>IF(Calc!$F$26=0,"",IF(OR($C203&gt;Calc!$B$24,MOD($C203-1,Calc!$F$26)&gt;0),"",QUOTIENT($C203-1,Calc!$F$26)+1))</f>
        <v/>
      </c>
      <c r="C203" s="275">
        <v>195</v>
      </c>
      <c r="D203" s="154" t="str">
        <f>IF(Plan!$T201="","",Plan!$T201)</f>
        <v/>
      </c>
      <c r="E203" s="155" t="str">
        <f>IF(Plan!$U201="","",Plan!$U201)</f>
        <v/>
      </c>
      <c r="F203" s="175" t="str">
        <f>Plan!$Q201</f>
        <v/>
      </c>
      <c r="G203" s="176" t="s">
        <v>4</v>
      </c>
      <c r="H203" s="175" t="str">
        <f>Plan!$S201</f>
        <v/>
      </c>
      <c r="I203" s="177"/>
      <c r="J203" s="178" t="str">
        <f>Language!$E$62</f>
        <v xml:space="preserve"> : </v>
      </c>
      <c r="K203" s="179"/>
      <c r="L203" s="356"/>
      <c r="M203" s="357"/>
    </row>
    <row r="204" spans="2:13" ht="15.75" x14ac:dyDescent="0.2">
      <c r="B204" s="279" t="str">
        <f>IF(Calc!$F$26=0,"",IF(OR($C204&gt;Calc!$B$24,MOD($C204-1,Calc!$F$26)&gt;0),"",QUOTIENT($C204-1,Calc!$F$26)+1))</f>
        <v/>
      </c>
      <c r="C204" s="275">
        <v>196</v>
      </c>
      <c r="D204" s="154" t="str">
        <f>IF(Plan!$T202="","",Plan!$T202)</f>
        <v/>
      </c>
      <c r="E204" s="155" t="str">
        <f>IF(Plan!$U202="","",Plan!$U202)</f>
        <v/>
      </c>
      <c r="F204" s="175" t="str">
        <f>Plan!$Q202</f>
        <v/>
      </c>
      <c r="G204" s="176" t="s">
        <v>4</v>
      </c>
      <c r="H204" s="175" t="str">
        <f>Plan!$S202</f>
        <v/>
      </c>
      <c r="I204" s="177"/>
      <c r="J204" s="178" t="str">
        <f>Language!$E$62</f>
        <v xml:space="preserve"> : </v>
      </c>
      <c r="K204" s="179"/>
      <c r="L204" s="356"/>
      <c r="M204" s="357"/>
    </row>
    <row r="205" spans="2:13" ht="15.75" x14ac:dyDescent="0.2">
      <c r="B205" s="279" t="str">
        <f>IF(Calc!$F$26=0,"",IF(OR($C205&gt;Calc!$B$24,MOD($C205-1,Calc!$F$26)&gt;0),"",QUOTIENT($C205-1,Calc!$F$26)+1))</f>
        <v/>
      </c>
      <c r="C205" s="275">
        <v>197</v>
      </c>
      <c r="D205" s="154" t="str">
        <f>IF(Plan!$T203="","",Plan!$T203)</f>
        <v/>
      </c>
      <c r="E205" s="155" t="str">
        <f>IF(Plan!$U203="","",Plan!$U203)</f>
        <v/>
      </c>
      <c r="F205" s="175" t="str">
        <f>Plan!$Q203</f>
        <v/>
      </c>
      <c r="G205" s="176" t="s">
        <v>4</v>
      </c>
      <c r="H205" s="175" t="str">
        <f>Plan!$S203</f>
        <v/>
      </c>
      <c r="I205" s="177"/>
      <c r="J205" s="178" t="str">
        <f>Language!$E$62</f>
        <v xml:space="preserve"> : </v>
      </c>
      <c r="K205" s="179"/>
      <c r="L205" s="356"/>
      <c r="M205" s="357"/>
    </row>
    <row r="206" spans="2:13" ht="15.75" x14ac:dyDescent="0.2">
      <c r="B206" s="279" t="str">
        <f>IF(Calc!$F$26=0,"",IF(OR($C206&gt;Calc!$B$24,MOD($C206-1,Calc!$F$26)&gt;0),"",QUOTIENT($C206-1,Calc!$F$26)+1))</f>
        <v/>
      </c>
      <c r="C206" s="275">
        <v>198</v>
      </c>
      <c r="D206" s="154" t="str">
        <f>IF(Plan!$T204="","",Plan!$T204)</f>
        <v/>
      </c>
      <c r="E206" s="155" t="str">
        <f>IF(Plan!$U204="","",Plan!$U204)</f>
        <v/>
      </c>
      <c r="F206" s="175" t="str">
        <f>Plan!$Q204</f>
        <v/>
      </c>
      <c r="G206" s="176" t="s">
        <v>4</v>
      </c>
      <c r="H206" s="175" t="str">
        <f>Plan!$S204</f>
        <v/>
      </c>
      <c r="I206" s="177"/>
      <c r="J206" s="178" t="str">
        <f>Language!$E$62</f>
        <v xml:space="preserve"> : </v>
      </c>
      <c r="K206" s="179"/>
      <c r="L206" s="356"/>
      <c r="M206" s="357"/>
    </row>
    <row r="207" spans="2:13" ht="15.75" x14ac:dyDescent="0.2">
      <c r="B207" s="279" t="str">
        <f>IF(Calc!$F$26=0,"",IF(OR($C207&gt;Calc!$B$24,MOD($C207-1,Calc!$F$26)&gt;0),"",QUOTIENT($C207-1,Calc!$F$26)+1))</f>
        <v/>
      </c>
      <c r="C207" s="275">
        <v>199</v>
      </c>
      <c r="D207" s="154" t="str">
        <f>IF(Plan!$T205="","",Plan!$T205)</f>
        <v/>
      </c>
      <c r="E207" s="155" t="str">
        <f>IF(Plan!$U205="","",Plan!$U205)</f>
        <v/>
      </c>
      <c r="F207" s="175" t="str">
        <f>Plan!$Q205</f>
        <v/>
      </c>
      <c r="G207" s="176" t="s">
        <v>4</v>
      </c>
      <c r="H207" s="175" t="str">
        <f>Plan!$S205</f>
        <v/>
      </c>
      <c r="I207" s="177"/>
      <c r="J207" s="178" t="str">
        <f>Language!$E$62</f>
        <v xml:space="preserve"> : </v>
      </c>
      <c r="K207" s="179"/>
      <c r="L207" s="356"/>
      <c r="M207" s="357"/>
    </row>
    <row r="208" spans="2:13" ht="15.75" x14ac:dyDescent="0.2">
      <c r="B208" s="279" t="str">
        <f>IF(Calc!$F$26=0,"",IF(OR($C208&gt;Calc!$B$24,MOD($C208-1,Calc!$F$26)&gt;0),"",QUOTIENT($C208-1,Calc!$F$26)+1))</f>
        <v/>
      </c>
      <c r="C208" s="275">
        <v>200</v>
      </c>
      <c r="D208" s="154" t="str">
        <f>IF(Plan!$T206="","",Plan!$T206)</f>
        <v/>
      </c>
      <c r="E208" s="155" t="str">
        <f>IF(Plan!$U206="","",Plan!$U206)</f>
        <v/>
      </c>
      <c r="F208" s="175" t="str">
        <f>Plan!$Q206</f>
        <v/>
      </c>
      <c r="G208" s="176" t="s">
        <v>4</v>
      </c>
      <c r="H208" s="175" t="str">
        <f>Plan!$S206</f>
        <v/>
      </c>
      <c r="I208" s="177"/>
      <c r="J208" s="178" t="str">
        <f>Language!$E$62</f>
        <v xml:space="preserve"> : </v>
      </c>
      <c r="K208" s="179"/>
      <c r="L208" s="356"/>
      <c r="M208" s="357"/>
    </row>
    <row r="209" spans="2:13" ht="15.75" x14ac:dyDescent="0.2">
      <c r="B209" s="279" t="str">
        <f>IF(Calc!$F$26=0,"",IF(OR($C209&gt;Calc!$B$24,MOD($C209-1,Calc!$F$26)&gt;0),"",QUOTIENT($C209-1,Calc!$F$26)+1))</f>
        <v/>
      </c>
      <c r="C209" s="275">
        <v>201</v>
      </c>
      <c r="D209" s="154" t="str">
        <f>IF(Plan!$T207="","",Plan!$T207)</f>
        <v/>
      </c>
      <c r="E209" s="155" t="str">
        <f>IF(Plan!$U207="","",Plan!$U207)</f>
        <v/>
      </c>
      <c r="F209" s="175" t="str">
        <f>Plan!$Q207</f>
        <v/>
      </c>
      <c r="G209" s="176" t="s">
        <v>4</v>
      </c>
      <c r="H209" s="175" t="str">
        <f>Plan!$S207</f>
        <v/>
      </c>
      <c r="I209" s="177"/>
      <c r="J209" s="178" t="str">
        <f>Language!$E$62</f>
        <v xml:space="preserve"> : </v>
      </c>
      <c r="K209" s="179"/>
      <c r="L209" s="356"/>
      <c r="M209" s="357"/>
    </row>
    <row r="210" spans="2:13" ht="15.75" x14ac:dyDescent="0.2">
      <c r="B210" s="279" t="str">
        <f>IF(Calc!$F$26=0,"",IF(OR($C210&gt;Calc!$B$24,MOD($C210-1,Calc!$F$26)&gt;0),"",QUOTIENT($C210-1,Calc!$F$26)+1))</f>
        <v/>
      </c>
      <c r="C210" s="275">
        <v>202</v>
      </c>
      <c r="D210" s="154" t="str">
        <f>IF(Plan!$T208="","",Plan!$T208)</f>
        <v/>
      </c>
      <c r="E210" s="155" t="str">
        <f>IF(Plan!$U208="","",Plan!$U208)</f>
        <v/>
      </c>
      <c r="F210" s="175" t="str">
        <f>Plan!$Q208</f>
        <v/>
      </c>
      <c r="G210" s="176" t="s">
        <v>4</v>
      </c>
      <c r="H210" s="175" t="str">
        <f>Plan!$S208</f>
        <v/>
      </c>
      <c r="I210" s="177"/>
      <c r="J210" s="178" t="str">
        <f>Language!$E$62</f>
        <v xml:space="preserve"> : </v>
      </c>
      <c r="K210" s="179"/>
      <c r="L210" s="356"/>
      <c r="M210" s="357"/>
    </row>
    <row r="211" spans="2:13" ht="15.75" x14ac:dyDescent="0.2">
      <c r="B211" s="279" t="str">
        <f>IF(Calc!$F$26=0,"",IF(OR($C211&gt;Calc!$B$24,MOD($C211-1,Calc!$F$26)&gt;0),"",QUOTIENT($C211-1,Calc!$F$26)+1))</f>
        <v/>
      </c>
      <c r="C211" s="275">
        <v>203</v>
      </c>
      <c r="D211" s="154" t="str">
        <f>IF(Plan!$T209="","",Plan!$T209)</f>
        <v/>
      </c>
      <c r="E211" s="155" t="str">
        <f>IF(Plan!$U209="","",Plan!$U209)</f>
        <v/>
      </c>
      <c r="F211" s="175" t="str">
        <f>Plan!$Q209</f>
        <v/>
      </c>
      <c r="G211" s="176" t="s">
        <v>4</v>
      </c>
      <c r="H211" s="175" t="str">
        <f>Plan!$S209</f>
        <v/>
      </c>
      <c r="I211" s="177"/>
      <c r="J211" s="178" t="str">
        <f>Language!$E$62</f>
        <v xml:space="preserve"> : </v>
      </c>
      <c r="K211" s="179"/>
      <c r="L211" s="356"/>
      <c r="M211" s="357"/>
    </row>
    <row r="212" spans="2:13" ht="15.75" x14ac:dyDescent="0.2">
      <c r="B212" s="279" t="str">
        <f>IF(Calc!$F$26=0,"",IF(OR($C212&gt;Calc!$B$24,MOD($C212-1,Calc!$F$26)&gt;0),"",QUOTIENT($C212-1,Calc!$F$26)+1))</f>
        <v/>
      </c>
      <c r="C212" s="275">
        <v>204</v>
      </c>
      <c r="D212" s="154" t="str">
        <f>IF(Plan!$T210="","",Plan!$T210)</f>
        <v/>
      </c>
      <c r="E212" s="155" t="str">
        <f>IF(Plan!$U210="","",Plan!$U210)</f>
        <v/>
      </c>
      <c r="F212" s="175" t="str">
        <f>Plan!$Q210</f>
        <v/>
      </c>
      <c r="G212" s="176" t="s">
        <v>4</v>
      </c>
      <c r="H212" s="175" t="str">
        <f>Plan!$S210</f>
        <v/>
      </c>
      <c r="I212" s="177"/>
      <c r="J212" s="178" t="str">
        <f>Language!$E$62</f>
        <v xml:space="preserve"> : </v>
      </c>
      <c r="K212" s="179"/>
      <c r="L212" s="356"/>
      <c r="M212" s="357"/>
    </row>
    <row r="213" spans="2:13" ht="15.75" x14ac:dyDescent="0.2">
      <c r="B213" s="279" t="str">
        <f>IF(Calc!$F$26=0,"",IF(OR($C213&gt;Calc!$B$24,MOD($C213-1,Calc!$F$26)&gt;0),"",QUOTIENT($C213-1,Calc!$F$26)+1))</f>
        <v/>
      </c>
      <c r="C213" s="275">
        <v>205</v>
      </c>
      <c r="D213" s="154" t="str">
        <f>IF(Plan!$T211="","",Plan!$T211)</f>
        <v/>
      </c>
      <c r="E213" s="155" t="str">
        <f>IF(Plan!$U211="","",Plan!$U211)</f>
        <v/>
      </c>
      <c r="F213" s="175" t="str">
        <f>Plan!$Q211</f>
        <v/>
      </c>
      <c r="G213" s="176" t="s">
        <v>4</v>
      </c>
      <c r="H213" s="175" t="str">
        <f>Plan!$S211</f>
        <v/>
      </c>
      <c r="I213" s="177"/>
      <c r="J213" s="178" t="str">
        <f>Language!$E$62</f>
        <v xml:space="preserve"> : </v>
      </c>
      <c r="K213" s="179"/>
      <c r="L213" s="356"/>
      <c r="M213" s="357"/>
    </row>
    <row r="214" spans="2:13" ht="15.75" x14ac:dyDescent="0.2">
      <c r="B214" s="279" t="str">
        <f>IF(Calc!$F$26=0,"",IF(OR($C214&gt;Calc!$B$24,MOD($C214-1,Calc!$F$26)&gt;0),"",QUOTIENT($C214-1,Calc!$F$26)+1))</f>
        <v/>
      </c>
      <c r="C214" s="275">
        <v>206</v>
      </c>
      <c r="D214" s="154" t="str">
        <f>IF(Plan!$T212="","",Plan!$T212)</f>
        <v/>
      </c>
      <c r="E214" s="155" t="str">
        <f>IF(Plan!$U212="","",Plan!$U212)</f>
        <v/>
      </c>
      <c r="F214" s="175" t="str">
        <f>Plan!$Q212</f>
        <v/>
      </c>
      <c r="G214" s="176" t="s">
        <v>4</v>
      </c>
      <c r="H214" s="175" t="str">
        <f>Plan!$S212</f>
        <v/>
      </c>
      <c r="I214" s="177"/>
      <c r="J214" s="178" t="str">
        <f>Language!$E$62</f>
        <v xml:space="preserve"> : </v>
      </c>
      <c r="K214" s="179"/>
      <c r="L214" s="356"/>
      <c r="M214" s="357"/>
    </row>
    <row r="215" spans="2:13" ht="15.75" x14ac:dyDescent="0.2">
      <c r="B215" s="279" t="str">
        <f>IF(Calc!$F$26=0,"",IF(OR($C215&gt;Calc!$B$24,MOD($C215-1,Calc!$F$26)&gt;0),"",QUOTIENT($C215-1,Calc!$F$26)+1))</f>
        <v/>
      </c>
      <c r="C215" s="275">
        <v>207</v>
      </c>
      <c r="D215" s="154" t="str">
        <f>IF(Plan!$T213="","",Plan!$T213)</f>
        <v/>
      </c>
      <c r="E215" s="155" t="str">
        <f>IF(Plan!$U213="","",Plan!$U213)</f>
        <v/>
      </c>
      <c r="F215" s="175" t="str">
        <f>Plan!$Q213</f>
        <v/>
      </c>
      <c r="G215" s="176" t="s">
        <v>4</v>
      </c>
      <c r="H215" s="175" t="str">
        <f>Plan!$S213</f>
        <v/>
      </c>
      <c r="I215" s="177"/>
      <c r="J215" s="178" t="str">
        <f>Language!$E$62</f>
        <v xml:space="preserve"> : </v>
      </c>
      <c r="K215" s="179"/>
      <c r="L215" s="356"/>
      <c r="M215" s="357"/>
    </row>
    <row r="216" spans="2:13" ht="15.75" x14ac:dyDescent="0.2">
      <c r="B216" s="279" t="str">
        <f>IF(Calc!$F$26=0,"",IF(OR($C216&gt;Calc!$B$24,MOD($C216-1,Calc!$F$26)&gt;0),"",QUOTIENT($C216-1,Calc!$F$26)+1))</f>
        <v/>
      </c>
      <c r="C216" s="275">
        <v>208</v>
      </c>
      <c r="D216" s="154" t="str">
        <f>IF(Plan!$T214="","",Plan!$T214)</f>
        <v/>
      </c>
      <c r="E216" s="155" t="str">
        <f>IF(Plan!$U214="","",Plan!$U214)</f>
        <v/>
      </c>
      <c r="F216" s="175" t="str">
        <f>Plan!$Q214</f>
        <v/>
      </c>
      <c r="G216" s="176" t="s">
        <v>4</v>
      </c>
      <c r="H216" s="175" t="str">
        <f>Plan!$S214</f>
        <v/>
      </c>
      <c r="I216" s="177"/>
      <c r="J216" s="178" t="str">
        <f>Language!$E$62</f>
        <v xml:space="preserve"> : </v>
      </c>
      <c r="K216" s="179"/>
      <c r="L216" s="356"/>
      <c r="M216" s="357"/>
    </row>
    <row r="217" spans="2:13" ht="15.75" x14ac:dyDescent="0.2">
      <c r="B217" s="279" t="str">
        <f>IF(Calc!$F$26=0,"",IF(OR($C217&gt;Calc!$B$24,MOD($C217-1,Calc!$F$26)&gt;0),"",QUOTIENT($C217-1,Calc!$F$26)+1))</f>
        <v/>
      </c>
      <c r="C217" s="275">
        <v>209</v>
      </c>
      <c r="D217" s="154" t="str">
        <f>IF(Plan!$T215="","",Plan!$T215)</f>
        <v/>
      </c>
      <c r="E217" s="155" t="str">
        <f>IF(Plan!$U215="","",Plan!$U215)</f>
        <v/>
      </c>
      <c r="F217" s="175" t="str">
        <f>Plan!$Q215</f>
        <v/>
      </c>
      <c r="G217" s="176" t="s">
        <v>4</v>
      </c>
      <c r="H217" s="175" t="str">
        <f>Plan!$S215</f>
        <v/>
      </c>
      <c r="I217" s="177"/>
      <c r="J217" s="178" t="str">
        <f>Language!$E$62</f>
        <v xml:space="preserve"> : </v>
      </c>
      <c r="K217" s="179"/>
      <c r="L217" s="356"/>
      <c r="M217" s="357"/>
    </row>
    <row r="218" spans="2:13" ht="15.75" x14ac:dyDescent="0.2">
      <c r="B218" s="279" t="str">
        <f>IF(Calc!$F$26=0,"",IF(OR($C218&gt;Calc!$B$24,MOD($C218-1,Calc!$F$26)&gt;0),"",QUOTIENT($C218-1,Calc!$F$26)+1))</f>
        <v/>
      </c>
      <c r="C218" s="275">
        <v>210</v>
      </c>
      <c r="D218" s="154" t="str">
        <f>IF(Plan!$T216="","",Plan!$T216)</f>
        <v/>
      </c>
      <c r="E218" s="155" t="str">
        <f>IF(Plan!$U216="","",Plan!$U216)</f>
        <v/>
      </c>
      <c r="F218" s="175" t="str">
        <f>Plan!$Q216</f>
        <v/>
      </c>
      <c r="G218" s="176" t="s">
        <v>4</v>
      </c>
      <c r="H218" s="175" t="str">
        <f>Plan!$S216</f>
        <v/>
      </c>
      <c r="I218" s="177"/>
      <c r="J218" s="178" t="str">
        <f>Language!$E$62</f>
        <v xml:space="preserve"> : </v>
      </c>
      <c r="K218" s="179"/>
      <c r="L218" s="356"/>
      <c r="M218" s="357"/>
    </row>
    <row r="219" spans="2:13" ht="15.75" x14ac:dyDescent="0.2">
      <c r="B219" s="279" t="str">
        <f>IF(Calc!$F$26=0,"",IF(OR($C219&gt;Calc!$B$24,MOD($C219-1,Calc!$F$26)&gt;0),"",QUOTIENT($C219-1,Calc!$F$26)+1))</f>
        <v/>
      </c>
      <c r="C219" s="275">
        <v>211</v>
      </c>
      <c r="D219" s="154" t="str">
        <f>IF(Plan!$T217="","",Plan!$T217)</f>
        <v/>
      </c>
      <c r="E219" s="155" t="str">
        <f>IF(Plan!$U217="","",Plan!$U217)</f>
        <v/>
      </c>
      <c r="F219" s="175" t="str">
        <f>Plan!$Q217</f>
        <v/>
      </c>
      <c r="G219" s="176" t="s">
        <v>4</v>
      </c>
      <c r="H219" s="175" t="str">
        <f>Plan!$S217</f>
        <v/>
      </c>
      <c r="I219" s="177"/>
      <c r="J219" s="178" t="str">
        <f>Language!$E$62</f>
        <v xml:space="preserve"> : </v>
      </c>
      <c r="K219" s="179"/>
      <c r="L219" s="356"/>
      <c r="M219" s="357"/>
    </row>
    <row r="220" spans="2:13" ht="15.75" x14ac:dyDescent="0.2">
      <c r="B220" s="279" t="str">
        <f>IF(Calc!$F$26=0,"",IF(OR($C220&gt;Calc!$B$24,MOD($C220-1,Calc!$F$26)&gt;0),"",QUOTIENT($C220-1,Calc!$F$26)+1))</f>
        <v/>
      </c>
      <c r="C220" s="275">
        <v>212</v>
      </c>
      <c r="D220" s="154" t="str">
        <f>IF(Plan!$T218="","",Plan!$T218)</f>
        <v/>
      </c>
      <c r="E220" s="155" t="str">
        <f>IF(Plan!$U218="","",Plan!$U218)</f>
        <v/>
      </c>
      <c r="F220" s="175" t="str">
        <f>Plan!$Q218</f>
        <v/>
      </c>
      <c r="G220" s="176" t="s">
        <v>4</v>
      </c>
      <c r="H220" s="175" t="str">
        <f>Plan!$S218</f>
        <v/>
      </c>
      <c r="I220" s="177"/>
      <c r="J220" s="178" t="str">
        <f>Language!$E$62</f>
        <v xml:space="preserve"> : </v>
      </c>
      <c r="K220" s="179"/>
      <c r="L220" s="356"/>
      <c r="M220" s="357"/>
    </row>
    <row r="221" spans="2:13" ht="15.75" x14ac:dyDescent="0.2">
      <c r="B221" s="279" t="str">
        <f>IF(Calc!$F$26=0,"",IF(OR($C221&gt;Calc!$B$24,MOD($C221-1,Calc!$F$26)&gt;0),"",QUOTIENT($C221-1,Calc!$F$26)+1))</f>
        <v/>
      </c>
      <c r="C221" s="275">
        <v>213</v>
      </c>
      <c r="D221" s="154" t="str">
        <f>IF(Plan!$T219="","",Plan!$T219)</f>
        <v/>
      </c>
      <c r="E221" s="155" t="str">
        <f>IF(Plan!$U219="","",Plan!$U219)</f>
        <v/>
      </c>
      <c r="F221" s="175" t="str">
        <f>Plan!$Q219</f>
        <v/>
      </c>
      <c r="G221" s="176" t="s">
        <v>4</v>
      </c>
      <c r="H221" s="175" t="str">
        <f>Plan!$S219</f>
        <v/>
      </c>
      <c r="I221" s="177"/>
      <c r="J221" s="178" t="str">
        <f>Language!$E$62</f>
        <v xml:space="preserve"> : </v>
      </c>
      <c r="K221" s="179"/>
      <c r="L221" s="356"/>
      <c r="M221" s="357"/>
    </row>
    <row r="222" spans="2:13" ht="15.75" x14ac:dyDescent="0.2">
      <c r="B222" s="279" t="str">
        <f>IF(Calc!$F$26=0,"",IF(OR($C222&gt;Calc!$B$24,MOD($C222-1,Calc!$F$26)&gt;0),"",QUOTIENT($C222-1,Calc!$F$26)+1))</f>
        <v/>
      </c>
      <c r="C222" s="275">
        <v>214</v>
      </c>
      <c r="D222" s="154" t="str">
        <f>IF(Plan!$T220="","",Plan!$T220)</f>
        <v/>
      </c>
      <c r="E222" s="155" t="str">
        <f>IF(Plan!$U220="","",Plan!$U220)</f>
        <v/>
      </c>
      <c r="F222" s="175" t="str">
        <f>Plan!$Q220</f>
        <v/>
      </c>
      <c r="G222" s="176" t="s">
        <v>4</v>
      </c>
      <c r="H222" s="175" t="str">
        <f>Plan!$S220</f>
        <v/>
      </c>
      <c r="I222" s="177"/>
      <c r="J222" s="178" t="str">
        <f>Language!$E$62</f>
        <v xml:space="preserve"> : </v>
      </c>
      <c r="K222" s="179"/>
      <c r="L222" s="356"/>
      <c r="M222" s="357"/>
    </row>
    <row r="223" spans="2:13" ht="15.75" x14ac:dyDescent="0.2">
      <c r="B223" s="279" t="str">
        <f>IF(Calc!$F$26=0,"",IF(OR($C223&gt;Calc!$B$24,MOD($C223-1,Calc!$F$26)&gt;0),"",QUOTIENT($C223-1,Calc!$F$26)+1))</f>
        <v/>
      </c>
      <c r="C223" s="275">
        <v>215</v>
      </c>
      <c r="D223" s="154" t="str">
        <f>IF(Plan!$T221="","",Plan!$T221)</f>
        <v/>
      </c>
      <c r="E223" s="155" t="str">
        <f>IF(Plan!$U221="","",Plan!$U221)</f>
        <v/>
      </c>
      <c r="F223" s="175" t="str">
        <f>Plan!$Q221</f>
        <v/>
      </c>
      <c r="G223" s="176" t="s">
        <v>4</v>
      </c>
      <c r="H223" s="175" t="str">
        <f>Plan!$S221</f>
        <v/>
      </c>
      <c r="I223" s="177"/>
      <c r="J223" s="178" t="str">
        <f>Language!$E$62</f>
        <v xml:space="preserve"> : </v>
      </c>
      <c r="K223" s="179"/>
      <c r="L223" s="356"/>
      <c r="M223" s="357"/>
    </row>
    <row r="224" spans="2:13" ht="15.75" x14ac:dyDescent="0.2">
      <c r="B224" s="279" t="str">
        <f>IF(Calc!$F$26=0,"",IF(OR($C224&gt;Calc!$B$24,MOD($C224-1,Calc!$F$26)&gt;0),"",QUOTIENT($C224-1,Calc!$F$26)+1))</f>
        <v/>
      </c>
      <c r="C224" s="275">
        <v>216</v>
      </c>
      <c r="D224" s="154" t="str">
        <f>IF(Plan!$T222="","",Plan!$T222)</f>
        <v/>
      </c>
      <c r="E224" s="155" t="str">
        <f>IF(Plan!$U222="","",Plan!$U222)</f>
        <v/>
      </c>
      <c r="F224" s="175" t="str">
        <f>Plan!$Q222</f>
        <v/>
      </c>
      <c r="G224" s="176" t="s">
        <v>4</v>
      </c>
      <c r="H224" s="175" t="str">
        <f>Plan!$S222</f>
        <v/>
      </c>
      <c r="I224" s="177"/>
      <c r="J224" s="178" t="str">
        <f>Language!$E$62</f>
        <v xml:space="preserve"> : </v>
      </c>
      <c r="K224" s="179"/>
      <c r="L224" s="356"/>
      <c r="M224" s="357"/>
    </row>
    <row r="225" spans="2:13" ht="15.75" x14ac:dyDescent="0.2">
      <c r="B225" s="279" t="str">
        <f>IF(Calc!$F$26=0,"",IF(OR($C225&gt;Calc!$B$24,MOD($C225-1,Calc!$F$26)&gt;0),"",QUOTIENT($C225-1,Calc!$F$26)+1))</f>
        <v/>
      </c>
      <c r="C225" s="275">
        <v>217</v>
      </c>
      <c r="D225" s="154" t="str">
        <f>IF(Plan!$T223="","",Plan!$T223)</f>
        <v/>
      </c>
      <c r="E225" s="155" t="str">
        <f>IF(Plan!$U223="","",Plan!$U223)</f>
        <v/>
      </c>
      <c r="F225" s="175" t="str">
        <f>Plan!$Q223</f>
        <v/>
      </c>
      <c r="G225" s="176" t="s">
        <v>4</v>
      </c>
      <c r="H225" s="175" t="str">
        <f>Plan!$S223</f>
        <v/>
      </c>
      <c r="I225" s="177"/>
      <c r="J225" s="178" t="str">
        <f>Language!$E$62</f>
        <v xml:space="preserve"> : </v>
      </c>
      <c r="K225" s="179"/>
      <c r="L225" s="356"/>
      <c r="M225" s="357"/>
    </row>
    <row r="226" spans="2:13" ht="15.75" x14ac:dyDescent="0.2">
      <c r="B226" s="279" t="str">
        <f>IF(Calc!$F$26=0,"",IF(OR($C226&gt;Calc!$B$24,MOD($C226-1,Calc!$F$26)&gt;0),"",QUOTIENT($C226-1,Calc!$F$26)+1))</f>
        <v/>
      </c>
      <c r="C226" s="275">
        <v>218</v>
      </c>
      <c r="D226" s="154" t="str">
        <f>IF(Plan!$T224="","",Plan!$T224)</f>
        <v/>
      </c>
      <c r="E226" s="155" t="str">
        <f>IF(Plan!$U224="","",Plan!$U224)</f>
        <v/>
      </c>
      <c r="F226" s="175" t="str">
        <f>Plan!$Q224</f>
        <v/>
      </c>
      <c r="G226" s="176" t="s">
        <v>4</v>
      </c>
      <c r="H226" s="175" t="str">
        <f>Plan!$S224</f>
        <v/>
      </c>
      <c r="I226" s="177"/>
      <c r="J226" s="178" t="str">
        <f>Language!$E$62</f>
        <v xml:space="preserve"> : </v>
      </c>
      <c r="K226" s="179"/>
      <c r="L226" s="356"/>
      <c r="M226" s="357"/>
    </row>
    <row r="227" spans="2:13" ht="15.75" x14ac:dyDescent="0.2">
      <c r="B227" s="279" t="str">
        <f>IF(Calc!$F$26=0,"",IF(OR($C227&gt;Calc!$B$24,MOD($C227-1,Calc!$F$26)&gt;0),"",QUOTIENT($C227-1,Calc!$F$26)+1))</f>
        <v/>
      </c>
      <c r="C227" s="275">
        <v>219</v>
      </c>
      <c r="D227" s="154" t="str">
        <f>IF(Plan!$T225="","",Plan!$T225)</f>
        <v/>
      </c>
      <c r="E227" s="155" t="str">
        <f>IF(Plan!$U225="","",Plan!$U225)</f>
        <v/>
      </c>
      <c r="F227" s="175" t="str">
        <f>Plan!$Q225</f>
        <v/>
      </c>
      <c r="G227" s="176" t="s">
        <v>4</v>
      </c>
      <c r="H227" s="175" t="str">
        <f>Plan!$S225</f>
        <v/>
      </c>
      <c r="I227" s="177"/>
      <c r="J227" s="178" t="str">
        <f>Language!$E$62</f>
        <v xml:space="preserve"> : </v>
      </c>
      <c r="K227" s="179"/>
      <c r="L227" s="356"/>
      <c r="M227" s="357"/>
    </row>
    <row r="228" spans="2:13" ht="15.75" x14ac:dyDescent="0.2">
      <c r="B228" s="279" t="str">
        <f>IF(Calc!$F$26=0,"",IF(OR($C228&gt;Calc!$B$24,MOD($C228-1,Calc!$F$26)&gt;0),"",QUOTIENT($C228-1,Calc!$F$26)+1))</f>
        <v/>
      </c>
      <c r="C228" s="275">
        <v>220</v>
      </c>
      <c r="D228" s="154" t="str">
        <f>IF(Plan!$T226="","",Plan!$T226)</f>
        <v/>
      </c>
      <c r="E228" s="155" t="str">
        <f>IF(Plan!$U226="","",Plan!$U226)</f>
        <v/>
      </c>
      <c r="F228" s="175" t="str">
        <f>Plan!$Q226</f>
        <v/>
      </c>
      <c r="G228" s="176" t="s">
        <v>4</v>
      </c>
      <c r="H228" s="175" t="str">
        <f>Plan!$S226</f>
        <v/>
      </c>
      <c r="I228" s="177"/>
      <c r="J228" s="178" t="str">
        <f>Language!$E$62</f>
        <v xml:space="preserve"> : </v>
      </c>
      <c r="K228" s="179"/>
      <c r="L228" s="356"/>
      <c r="M228" s="357"/>
    </row>
    <row r="229" spans="2:13" ht="15.75" x14ac:dyDescent="0.2">
      <c r="B229" s="279" t="str">
        <f>IF(Calc!$F$26=0,"",IF(OR($C229&gt;Calc!$B$24,MOD($C229-1,Calc!$F$26)&gt;0),"",QUOTIENT($C229-1,Calc!$F$26)+1))</f>
        <v/>
      </c>
      <c r="C229" s="275">
        <v>221</v>
      </c>
      <c r="D229" s="154" t="str">
        <f>IF(Plan!$T227="","",Plan!$T227)</f>
        <v/>
      </c>
      <c r="E229" s="155" t="str">
        <f>IF(Plan!$U227="","",Plan!$U227)</f>
        <v/>
      </c>
      <c r="F229" s="175" t="str">
        <f>Plan!$Q227</f>
        <v/>
      </c>
      <c r="G229" s="176" t="s">
        <v>4</v>
      </c>
      <c r="H229" s="175" t="str">
        <f>Plan!$S227</f>
        <v/>
      </c>
      <c r="I229" s="177"/>
      <c r="J229" s="178" t="str">
        <f>Language!$E$62</f>
        <v xml:space="preserve"> : </v>
      </c>
      <c r="K229" s="179"/>
      <c r="L229" s="356"/>
      <c r="M229" s="357"/>
    </row>
    <row r="230" spans="2:13" ht="15.75" x14ac:dyDescent="0.2">
      <c r="B230" s="279" t="str">
        <f>IF(Calc!$F$26=0,"",IF(OR($C230&gt;Calc!$B$24,MOD($C230-1,Calc!$F$26)&gt;0),"",QUOTIENT($C230-1,Calc!$F$26)+1))</f>
        <v/>
      </c>
      <c r="C230" s="275">
        <v>222</v>
      </c>
      <c r="D230" s="154" t="str">
        <f>IF(Plan!$T228="","",Plan!$T228)</f>
        <v/>
      </c>
      <c r="E230" s="155" t="str">
        <f>IF(Plan!$U228="","",Plan!$U228)</f>
        <v/>
      </c>
      <c r="F230" s="175" t="str">
        <f>Plan!$Q228</f>
        <v/>
      </c>
      <c r="G230" s="176" t="s">
        <v>4</v>
      </c>
      <c r="H230" s="175" t="str">
        <f>Plan!$S228</f>
        <v/>
      </c>
      <c r="I230" s="177"/>
      <c r="J230" s="178" t="str">
        <f>Language!$E$62</f>
        <v xml:space="preserve"> : </v>
      </c>
      <c r="K230" s="179"/>
      <c r="L230" s="356"/>
      <c r="M230" s="357"/>
    </row>
    <row r="231" spans="2:13" ht="15.75" x14ac:dyDescent="0.2">
      <c r="B231" s="279" t="str">
        <f>IF(Calc!$F$26=0,"",IF(OR($C231&gt;Calc!$B$24,MOD($C231-1,Calc!$F$26)&gt;0),"",QUOTIENT($C231-1,Calc!$F$26)+1))</f>
        <v/>
      </c>
      <c r="C231" s="275">
        <v>223</v>
      </c>
      <c r="D231" s="154" t="str">
        <f>IF(Plan!$T229="","",Plan!$T229)</f>
        <v/>
      </c>
      <c r="E231" s="155" t="str">
        <f>IF(Plan!$U229="","",Plan!$U229)</f>
        <v/>
      </c>
      <c r="F231" s="175" t="str">
        <f>Plan!$Q229</f>
        <v/>
      </c>
      <c r="G231" s="176" t="s">
        <v>4</v>
      </c>
      <c r="H231" s="175" t="str">
        <f>Plan!$S229</f>
        <v/>
      </c>
      <c r="I231" s="177"/>
      <c r="J231" s="178" t="str">
        <f>Language!$E$62</f>
        <v xml:space="preserve"> : </v>
      </c>
      <c r="K231" s="179"/>
      <c r="L231" s="356"/>
      <c r="M231" s="357"/>
    </row>
    <row r="232" spans="2:13" ht="15.75" x14ac:dyDescent="0.2">
      <c r="B232" s="279" t="str">
        <f>IF(Calc!$F$26=0,"",IF(OR($C232&gt;Calc!$B$24,MOD($C232-1,Calc!$F$26)&gt;0),"",QUOTIENT($C232-1,Calc!$F$26)+1))</f>
        <v/>
      </c>
      <c r="C232" s="275">
        <v>224</v>
      </c>
      <c r="D232" s="154" t="str">
        <f>IF(Plan!$T230="","",Plan!$T230)</f>
        <v/>
      </c>
      <c r="E232" s="155" t="str">
        <f>IF(Plan!$U230="","",Plan!$U230)</f>
        <v/>
      </c>
      <c r="F232" s="175" t="str">
        <f>Plan!$Q230</f>
        <v/>
      </c>
      <c r="G232" s="176" t="s">
        <v>4</v>
      </c>
      <c r="H232" s="175" t="str">
        <f>Plan!$S230</f>
        <v/>
      </c>
      <c r="I232" s="177"/>
      <c r="J232" s="178" t="str">
        <f>Language!$E$62</f>
        <v xml:space="preserve"> : </v>
      </c>
      <c r="K232" s="179"/>
      <c r="L232" s="356"/>
      <c r="M232" s="357"/>
    </row>
    <row r="233" spans="2:13" ht="15.75" x14ac:dyDescent="0.2">
      <c r="B233" s="279" t="str">
        <f>IF(Calc!$F$26=0,"",IF(OR($C233&gt;Calc!$B$24,MOD($C233-1,Calc!$F$26)&gt;0),"",QUOTIENT($C233-1,Calc!$F$26)+1))</f>
        <v/>
      </c>
      <c r="C233" s="275">
        <v>225</v>
      </c>
      <c r="D233" s="154" t="str">
        <f>IF(Plan!$T231="","",Plan!$T231)</f>
        <v/>
      </c>
      <c r="E233" s="155" t="str">
        <f>IF(Plan!$U231="","",Plan!$U231)</f>
        <v/>
      </c>
      <c r="F233" s="175" t="str">
        <f>Plan!$Q231</f>
        <v/>
      </c>
      <c r="G233" s="176" t="s">
        <v>4</v>
      </c>
      <c r="H233" s="175" t="str">
        <f>Plan!$S231</f>
        <v/>
      </c>
      <c r="I233" s="177"/>
      <c r="J233" s="178" t="str">
        <f>Language!$E$62</f>
        <v xml:space="preserve"> : </v>
      </c>
      <c r="K233" s="179"/>
      <c r="L233" s="356"/>
      <c r="M233" s="357"/>
    </row>
    <row r="234" spans="2:13" ht="15.75" x14ac:dyDescent="0.2">
      <c r="B234" s="279" t="str">
        <f>IF(Calc!$F$26=0,"",IF(OR($C234&gt;Calc!$B$24,MOD($C234-1,Calc!$F$26)&gt;0),"",QUOTIENT($C234-1,Calc!$F$26)+1))</f>
        <v/>
      </c>
      <c r="C234" s="275">
        <v>226</v>
      </c>
      <c r="D234" s="154" t="str">
        <f>IF(Plan!$T232="","",Plan!$T232)</f>
        <v/>
      </c>
      <c r="E234" s="155" t="str">
        <f>IF(Plan!$U232="","",Plan!$U232)</f>
        <v/>
      </c>
      <c r="F234" s="175" t="str">
        <f>Plan!$Q232</f>
        <v/>
      </c>
      <c r="G234" s="176" t="s">
        <v>4</v>
      </c>
      <c r="H234" s="175" t="str">
        <f>Plan!$S232</f>
        <v/>
      </c>
      <c r="I234" s="177"/>
      <c r="J234" s="178" t="str">
        <f>Language!$E$62</f>
        <v xml:space="preserve"> : </v>
      </c>
      <c r="K234" s="179"/>
      <c r="L234" s="356"/>
      <c r="M234" s="357"/>
    </row>
    <row r="235" spans="2:13" ht="15.75" x14ac:dyDescent="0.2">
      <c r="B235" s="279" t="str">
        <f>IF(Calc!$F$26=0,"",IF(OR($C235&gt;Calc!$B$24,MOD($C235-1,Calc!$F$26)&gt;0),"",QUOTIENT($C235-1,Calc!$F$26)+1))</f>
        <v/>
      </c>
      <c r="C235" s="275">
        <v>227</v>
      </c>
      <c r="D235" s="154" t="str">
        <f>IF(Plan!$T233="","",Plan!$T233)</f>
        <v/>
      </c>
      <c r="E235" s="155" t="str">
        <f>IF(Plan!$U233="","",Plan!$U233)</f>
        <v/>
      </c>
      <c r="F235" s="175" t="str">
        <f>Plan!$Q233</f>
        <v/>
      </c>
      <c r="G235" s="176" t="s">
        <v>4</v>
      </c>
      <c r="H235" s="175" t="str">
        <f>Plan!$S233</f>
        <v/>
      </c>
      <c r="I235" s="177"/>
      <c r="J235" s="178" t="str">
        <f>Language!$E$62</f>
        <v xml:space="preserve"> : </v>
      </c>
      <c r="K235" s="179"/>
      <c r="L235" s="356"/>
      <c r="M235" s="357"/>
    </row>
    <row r="236" spans="2:13" ht="15.75" x14ac:dyDescent="0.2">
      <c r="B236" s="279" t="str">
        <f>IF(Calc!$F$26=0,"",IF(OR($C236&gt;Calc!$B$24,MOD($C236-1,Calc!$F$26)&gt;0),"",QUOTIENT($C236-1,Calc!$F$26)+1))</f>
        <v/>
      </c>
      <c r="C236" s="275">
        <v>228</v>
      </c>
      <c r="D236" s="154" t="str">
        <f>IF(Plan!$T234="","",Plan!$T234)</f>
        <v/>
      </c>
      <c r="E236" s="155" t="str">
        <f>IF(Plan!$U234="","",Plan!$U234)</f>
        <v/>
      </c>
      <c r="F236" s="175" t="str">
        <f>Plan!$Q234</f>
        <v/>
      </c>
      <c r="G236" s="176" t="s">
        <v>4</v>
      </c>
      <c r="H236" s="175" t="str">
        <f>Plan!$S234</f>
        <v/>
      </c>
      <c r="I236" s="177"/>
      <c r="J236" s="178" t="str">
        <f>Language!$E$62</f>
        <v xml:space="preserve"> : </v>
      </c>
      <c r="K236" s="179"/>
      <c r="L236" s="356"/>
      <c r="M236" s="357"/>
    </row>
    <row r="237" spans="2:13" ht="15.75" x14ac:dyDescent="0.2">
      <c r="B237" s="279" t="str">
        <f>IF(Calc!$F$26=0,"",IF(OR($C237&gt;Calc!$B$24,MOD($C237-1,Calc!$F$26)&gt;0),"",QUOTIENT($C237-1,Calc!$F$26)+1))</f>
        <v/>
      </c>
      <c r="C237" s="275">
        <v>229</v>
      </c>
      <c r="D237" s="154" t="str">
        <f>IF(Plan!$T235="","",Plan!$T235)</f>
        <v/>
      </c>
      <c r="E237" s="155" t="str">
        <f>IF(Plan!$U235="","",Plan!$U235)</f>
        <v/>
      </c>
      <c r="F237" s="175" t="str">
        <f>Plan!$Q235</f>
        <v/>
      </c>
      <c r="G237" s="176" t="s">
        <v>4</v>
      </c>
      <c r="H237" s="175" t="str">
        <f>Plan!$S235</f>
        <v/>
      </c>
      <c r="I237" s="177"/>
      <c r="J237" s="178" t="str">
        <f>Language!$E$62</f>
        <v xml:space="preserve"> : </v>
      </c>
      <c r="K237" s="179"/>
      <c r="L237" s="356"/>
      <c r="M237" s="357"/>
    </row>
    <row r="238" spans="2:13" ht="15.75" x14ac:dyDescent="0.2">
      <c r="B238" s="279" t="str">
        <f>IF(Calc!$F$26=0,"",IF(OR($C238&gt;Calc!$B$24,MOD($C238-1,Calc!$F$26)&gt;0),"",QUOTIENT($C238-1,Calc!$F$26)+1))</f>
        <v/>
      </c>
      <c r="C238" s="275">
        <v>230</v>
      </c>
      <c r="D238" s="154" t="str">
        <f>IF(Plan!$T236="","",Plan!$T236)</f>
        <v/>
      </c>
      <c r="E238" s="155" t="str">
        <f>IF(Plan!$U236="","",Plan!$U236)</f>
        <v/>
      </c>
      <c r="F238" s="175" t="str">
        <f>Plan!$Q236</f>
        <v/>
      </c>
      <c r="G238" s="176" t="s">
        <v>4</v>
      </c>
      <c r="H238" s="175" t="str">
        <f>Plan!$S236</f>
        <v/>
      </c>
      <c r="I238" s="177"/>
      <c r="J238" s="178" t="str">
        <f>Language!$E$62</f>
        <v xml:space="preserve"> : </v>
      </c>
      <c r="K238" s="179"/>
      <c r="L238" s="356"/>
      <c r="M238" s="357"/>
    </row>
    <row r="239" spans="2:13" ht="15.75" x14ac:dyDescent="0.2">
      <c r="B239" s="279" t="str">
        <f>IF(Calc!$F$26=0,"",IF(OR($C239&gt;Calc!$B$24,MOD($C239-1,Calc!$F$26)&gt;0),"",QUOTIENT($C239-1,Calc!$F$26)+1))</f>
        <v/>
      </c>
      <c r="C239" s="275">
        <v>231</v>
      </c>
      <c r="D239" s="154" t="str">
        <f>IF(Plan!$T237="","",Plan!$T237)</f>
        <v/>
      </c>
      <c r="E239" s="155" t="str">
        <f>IF(Plan!$U237="","",Plan!$U237)</f>
        <v/>
      </c>
      <c r="F239" s="175" t="str">
        <f>Plan!$Q237</f>
        <v/>
      </c>
      <c r="G239" s="176" t="s">
        <v>4</v>
      </c>
      <c r="H239" s="175" t="str">
        <f>Plan!$S237</f>
        <v/>
      </c>
      <c r="I239" s="177"/>
      <c r="J239" s="178" t="str">
        <f>Language!$E$62</f>
        <v xml:space="preserve"> : </v>
      </c>
      <c r="K239" s="179"/>
      <c r="L239" s="356"/>
      <c r="M239" s="357"/>
    </row>
    <row r="240" spans="2:13" ht="15.75" x14ac:dyDescent="0.2">
      <c r="B240" s="279" t="str">
        <f>IF(Calc!$F$26=0,"",IF(OR($C240&gt;Calc!$B$24,MOD($C240-1,Calc!$F$26)&gt;0),"",QUOTIENT($C240-1,Calc!$F$26)+1))</f>
        <v/>
      </c>
      <c r="C240" s="275">
        <v>232</v>
      </c>
      <c r="D240" s="154" t="str">
        <f>IF(Plan!$T238="","",Plan!$T238)</f>
        <v/>
      </c>
      <c r="E240" s="155" t="str">
        <f>IF(Plan!$U238="","",Plan!$U238)</f>
        <v/>
      </c>
      <c r="F240" s="175" t="str">
        <f>Plan!$Q238</f>
        <v/>
      </c>
      <c r="G240" s="176" t="s">
        <v>4</v>
      </c>
      <c r="H240" s="175" t="str">
        <f>Plan!$S238</f>
        <v/>
      </c>
      <c r="I240" s="177"/>
      <c r="J240" s="178" t="str">
        <f>Language!$E$62</f>
        <v xml:space="preserve"> : </v>
      </c>
      <c r="K240" s="179"/>
      <c r="L240" s="356"/>
      <c r="M240" s="357"/>
    </row>
    <row r="241" spans="2:13" ht="15.75" x14ac:dyDescent="0.2">
      <c r="B241" s="279" t="str">
        <f>IF(Calc!$F$26=0,"",IF(OR($C241&gt;Calc!$B$24,MOD($C241-1,Calc!$F$26)&gt;0),"",QUOTIENT($C241-1,Calc!$F$26)+1))</f>
        <v/>
      </c>
      <c r="C241" s="275">
        <v>233</v>
      </c>
      <c r="D241" s="154" t="str">
        <f>IF(Plan!$T239="","",Plan!$T239)</f>
        <v/>
      </c>
      <c r="E241" s="155" t="str">
        <f>IF(Plan!$U239="","",Plan!$U239)</f>
        <v/>
      </c>
      <c r="F241" s="175" t="str">
        <f>Plan!$Q239</f>
        <v/>
      </c>
      <c r="G241" s="176" t="s">
        <v>4</v>
      </c>
      <c r="H241" s="175" t="str">
        <f>Plan!$S239</f>
        <v/>
      </c>
      <c r="I241" s="177"/>
      <c r="J241" s="178" t="str">
        <f>Language!$E$62</f>
        <v xml:space="preserve"> : </v>
      </c>
      <c r="K241" s="179"/>
      <c r="L241" s="356"/>
      <c r="M241" s="357"/>
    </row>
    <row r="242" spans="2:13" ht="15.75" x14ac:dyDescent="0.2">
      <c r="B242" s="279" t="str">
        <f>IF(Calc!$F$26=0,"",IF(OR($C242&gt;Calc!$B$24,MOD($C242-1,Calc!$F$26)&gt;0),"",QUOTIENT($C242-1,Calc!$F$26)+1))</f>
        <v/>
      </c>
      <c r="C242" s="275">
        <v>234</v>
      </c>
      <c r="D242" s="154" t="str">
        <f>IF(Plan!$T240="","",Plan!$T240)</f>
        <v/>
      </c>
      <c r="E242" s="155" t="str">
        <f>IF(Plan!$U240="","",Plan!$U240)</f>
        <v/>
      </c>
      <c r="F242" s="175" t="str">
        <f>Plan!$Q240</f>
        <v/>
      </c>
      <c r="G242" s="176" t="s">
        <v>4</v>
      </c>
      <c r="H242" s="175" t="str">
        <f>Plan!$S240</f>
        <v/>
      </c>
      <c r="I242" s="177"/>
      <c r="J242" s="178" t="str">
        <f>Language!$E$62</f>
        <v xml:space="preserve"> : </v>
      </c>
      <c r="K242" s="179"/>
      <c r="L242" s="356"/>
      <c r="M242" s="357"/>
    </row>
    <row r="243" spans="2:13" ht="15.75" x14ac:dyDescent="0.2">
      <c r="B243" s="279" t="str">
        <f>IF(Calc!$F$26=0,"",IF(OR($C243&gt;Calc!$B$24,MOD($C243-1,Calc!$F$26)&gt;0),"",QUOTIENT($C243-1,Calc!$F$26)+1))</f>
        <v/>
      </c>
      <c r="C243" s="275">
        <v>235</v>
      </c>
      <c r="D243" s="154" t="str">
        <f>IF(Plan!$T241="","",Plan!$T241)</f>
        <v/>
      </c>
      <c r="E243" s="155" t="str">
        <f>IF(Plan!$U241="","",Plan!$U241)</f>
        <v/>
      </c>
      <c r="F243" s="175" t="str">
        <f>Plan!$Q241</f>
        <v/>
      </c>
      <c r="G243" s="176" t="s">
        <v>4</v>
      </c>
      <c r="H243" s="175" t="str">
        <f>Plan!$S241</f>
        <v/>
      </c>
      <c r="I243" s="177"/>
      <c r="J243" s="178" t="str">
        <f>Language!$E$62</f>
        <v xml:space="preserve"> : </v>
      </c>
      <c r="K243" s="179"/>
      <c r="L243" s="356"/>
      <c r="M243" s="357"/>
    </row>
    <row r="244" spans="2:13" ht="15.75" x14ac:dyDescent="0.2">
      <c r="B244" s="279" t="str">
        <f>IF(Calc!$F$26=0,"",IF(OR($C244&gt;Calc!$B$24,MOD($C244-1,Calc!$F$26)&gt;0),"",QUOTIENT($C244-1,Calc!$F$26)+1))</f>
        <v/>
      </c>
      <c r="C244" s="275">
        <v>236</v>
      </c>
      <c r="D244" s="154" t="str">
        <f>IF(Plan!$T242="","",Plan!$T242)</f>
        <v/>
      </c>
      <c r="E244" s="155" t="str">
        <f>IF(Plan!$U242="","",Plan!$U242)</f>
        <v/>
      </c>
      <c r="F244" s="175" t="str">
        <f>Plan!$Q242</f>
        <v/>
      </c>
      <c r="G244" s="176" t="s">
        <v>4</v>
      </c>
      <c r="H244" s="175" t="str">
        <f>Plan!$S242</f>
        <v/>
      </c>
      <c r="I244" s="177"/>
      <c r="J244" s="178" t="str">
        <f>Language!$E$62</f>
        <v xml:space="preserve"> : </v>
      </c>
      <c r="K244" s="179"/>
      <c r="L244" s="356"/>
      <c r="M244" s="357"/>
    </row>
    <row r="245" spans="2:13" ht="15.75" x14ac:dyDescent="0.2">
      <c r="B245" s="279" t="str">
        <f>IF(Calc!$F$26=0,"",IF(OR($C245&gt;Calc!$B$24,MOD($C245-1,Calc!$F$26)&gt;0),"",QUOTIENT($C245-1,Calc!$F$26)+1))</f>
        <v/>
      </c>
      <c r="C245" s="275">
        <v>237</v>
      </c>
      <c r="D245" s="154" t="str">
        <f>IF(Plan!$T243="","",Plan!$T243)</f>
        <v/>
      </c>
      <c r="E245" s="155" t="str">
        <f>IF(Plan!$U243="","",Plan!$U243)</f>
        <v/>
      </c>
      <c r="F245" s="175" t="str">
        <f>Plan!$Q243</f>
        <v/>
      </c>
      <c r="G245" s="176" t="s">
        <v>4</v>
      </c>
      <c r="H245" s="175" t="str">
        <f>Plan!$S243</f>
        <v/>
      </c>
      <c r="I245" s="177"/>
      <c r="J245" s="178" t="str">
        <f>Language!$E$62</f>
        <v xml:space="preserve"> : </v>
      </c>
      <c r="K245" s="179"/>
      <c r="L245" s="356"/>
      <c r="M245" s="357"/>
    </row>
    <row r="246" spans="2:13" ht="15.75" x14ac:dyDescent="0.2">
      <c r="B246" s="279" t="str">
        <f>IF(Calc!$F$26=0,"",IF(OR($C246&gt;Calc!$B$24,MOD($C246-1,Calc!$F$26)&gt;0),"",QUOTIENT($C246-1,Calc!$F$26)+1))</f>
        <v/>
      </c>
      <c r="C246" s="275">
        <v>238</v>
      </c>
      <c r="D246" s="154" t="str">
        <f>IF(Plan!$T244="","",Plan!$T244)</f>
        <v/>
      </c>
      <c r="E246" s="155" t="str">
        <f>IF(Plan!$U244="","",Plan!$U244)</f>
        <v/>
      </c>
      <c r="F246" s="175" t="str">
        <f>Plan!$Q244</f>
        <v/>
      </c>
      <c r="G246" s="176" t="s">
        <v>4</v>
      </c>
      <c r="H246" s="175" t="str">
        <f>Plan!$S244</f>
        <v/>
      </c>
      <c r="I246" s="177"/>
      <c r="J246" s="178" t="str">
        <f>Language!$E$62</f>
        <v xml:space="preserve"> : </v>
      </c>
      <c r="K246" s="179"/>
      <c r="L246" s="356"/>
      <c r="M246" s="357"/>
    </row>
    <row r="247" spans="2:13" ht="15.75" x14ac:dyDescent="0.2">
      <c r="B247" s="279" t="str">
        <f>IF(Calc!$F$26=0,"",IF(OR($C247&gt;Calc!$B$24,MOD($C247-1,Calc!$F$26)&gt;0),"",QUOTIENT($C247-1,Calc!$F$26)+1))</f>
        <v/>
      </c>
      <c r="C247" s="275">
        <v>239</v>
      </c>
      <c r="D247" s="154" t="str">
        <f>IF(Plan!$T245="","",Plan!$T245)</f>
        <v/>
      </c>
      <c r="E247" s="155" t="str">
        <f>IF(Plan!$U245="","",Plan!$U245)</f>
        <v/>
      </c>
      <c r="F247" s="175" t="str">
        <f>Plan!$Q245</f>
        <v/>
      </c>
      <c r="G247" s="176" t="s">
        <v>4</v>
      </c>
      <c r="H247" s="175" t="str">
        <f>Plan!$S245</f>
        <v/>
      </c>
      <c r="I247" s="177"/>
      <c r="J247" s="178" t="str">
        <f>Language!$E$62</f>
        <v xml:space="preserve"> : </v>
      </c>
      <c r="K247" s="179"/>
      <c r="L247" s="356"/>
      <c r="M247" s="357"/>
    </row>
    <row r="248" spans="2:13" ht="15.75" x14ac:dyDescent="0.2">
      <c r="B248" s="279" t="str">
        <f>IF(Calc!$F$26=0,"",IF(OR($C248&gt;Calc!$B$24,MOD($C248-1,Calc!$F$26)&gt;0),"",QUOTIENT($C248-1,Calc!$F$26)+1))</f>
        <v/>
      </c>
      <c r="C248" s="275">
        <v>240</v>
      </c>
      <c r="D248" s="154" t="str">
        <f>IF(Plan!$T246="","",Plan!$T246)</f>
        <v/>
      </c>
      <c r="E248" s="155" t="str">
        <f>IF(Plan!$U246="","",Plan!$U246)</f>
        <v/>
      </c>
      <c r="F248" s="175" t="str">
        <f>Plan!$Q246</f>
        <v/>
      </c>
      <c r="G248" s="176" t="s">
        <v>4</v>
      </c>
      <c r="H248" s="175" t="str">
        <f>Plan!$S246</f>
        <v/>
      </c>
      <c r="I248" s="177"/>
      <c r="J248" s="178" t="str">
        <f>Language!$E$62</f>
        <v xml:space="preserve"> : </v>
      </c>
      <c r="K248" s="179"/>
      <c r="L248" s="356"/>
      <c r="M248" s="357"/>
    </row>
    <row r="249" spans="2:13" ht="15.75" x14ac:dyDescent="0.2">
      <c r="B249" s="279" t="str">
        <f>IF(Calc!$F$26=0,"",IF(OR($C249&gt;Calc!$B$24,MOD($C249-1,Calc!$F$26)&gt;0),"",QUOTIENT($C249-1,Calc!$F$26)+1))</f>
        <v/>
      </c>
      <c r="C249" s="275">
        <v>241</v>
      </c>
      <c r="D249" s="154" t="str">
        <f>IF(Plan!$T247="","",Plan!$T247)</f>
        <v/>
      </c>
      <c r="E249" s="155" t="str">
        <f>IF(Plan!$U247="","",Plan!$U247)</f>
        <v/>
      </c>
      <c r="F249" s="175" t="str">
        <f>Plan!$Q247</f>
        <v/>
      </c>
      <c r="G249" s="176" t="s">
        <v>4</v>
      </c>
      <c r="H249" s="175" t="str">
        <f>Plan!$S247</f>
        <v/>
      </c>
      <c r="I249" s="177"/>
      <c r="J249" s="178" t="str">
        <f>Language!$E$62</f>
        <v xml:space="preserve"> : </v>
      </c>
      <c r="K249" s="179"/>
      <c r="L249" s="356"/>
      <c r="M249" s="357"/>
    </row>
    <row r="250" spans="2:13" ht="15.75" x14ac:dyDescent="0.2">
      <c r="B250" s="279" t="str">
        <f>IF(Calc!$F$26=0,"",IF(OR($C250&gt;Calc!$B$24,MOD($C250-1,Calc!$F$26)&gt;0),"",QUOTIENT($C250-1,Calc!$F$26)+1))</f>
        <v/>
      </c>
      <c r="C250" s="275">
        <v>242</v>
      </c>
      <c r="D250" s="154" t="str">
        <f>IF(Plan!$T248="","",Plan!$T248)</f>
        <v/>
      </c>
      <c r="E250" s="155" t="str">
        <f>IF(Plan!$U248="","",Plan!$U248)</f>
        <v/>
      </c>
      <c r="F250" s="175" t="str">
        <f>Plan!$Q248</f>
        <v/>
      </c>
      <c r="G250" s="176" t="s">
        <v>4</v>
      </c>
      <c r="H250" s="175" t="str">
        <f>Plan!$S248</f>
        <v/>
      </c>
      <c r="I250" s="177"/>
      <c r="J250" s="178" t="str">
        <f>Language!$E$62</f>
        <v xml:space="preserve"> : </v>
      </c>
      <c r="K250" s="179"/>
      <c r="L250" s="356"/>
      <c r="M250" s="357"/>
    </row>
    <row r="251" spans="2:13" ht="15.75" x14ac:dyDescent="0.2">
      <c r="B251" s="279" t="str">
        <f>IF(Calc!$F$26=0,"",IF(OR($C251&gt;Calc!$B$24,MOD($C251-1,Calc!$F$26)&gt;0),"",QUOTIENT($C251-1,Calc!$F$26)+1))</f>
        <v/>
      </c>
      <c r="C251" s="275">
        <v>243</v>
      </c>
      <c r="D251" s="154" t="str">
        <f>IF(Plan!$T249="","",Plan!$T249)</f>
        <v/>
      </c>
      <c r="E251" s="155" t="str">
        <f>IF(Plan!$U249="","",Plan!$U249)</f>
        <v/>
      </c>
      <c r="F251" s="175" t="str">
        <f>Plan!$Q249</f>
        <v/>
      </c>
      <c r="G251" s="176" t="s">
        <v>4</v>
      </c>
      <c r="H251" s="175" t="str">
        <f>Plan!$S249</f>
        <v/>
      </c>
      <c r="I251" s="177"/>
      <c r="J251" s="178" t="str">
        <f>Language!$E$62</f>
        <v xml:space="preserve"> : </v>
      </c>
      <c r="K251" s="179"/>
      <c r="L251" s="356"/>
      <c r="M251" s="357"/>
    </row>
    <row r="252" spans="2:13" ht="15.75" x14ac:dyDescent="0.2">
      <c r="B252" s="279" t="str">
        <f>IF(Calc!$F$26=0,"",IF(OR($C252&gt;Calc!$B$24,MOD($C252-1,Calc!$F$26)&gt;0),"",QUOTIENT($C252-1,Calc!$F$26)+1))</f>
        <v/>
      </c>
      <c r="C252" s="275">
        <v>244</v>
      </c>
      <c r="D252" s="154" t="str">
        <f>IF(Plan!$T250="","",Plan!$T250)</f>
        <v/>
      </c>
      <c r="E252" s="155" t="str">
        <f>IF(Plan!$U250="","",Plan!$U250)</f>
        <v/>
      </c>
      <c r="F252" s="175" t="str">
        <f>Plan!$Q250</f>
        <v/>
      </c>
      <c r="G252" s="176" t="s">
        <v>4</v>
      </c>
      <c r="H252" s="175" t="str">
        <f>Plan!$S250</f>
        <v/>
      </c>
      <c r="I252" s="177"/>
      <c r="J252" s="178" t="str">
        <f>Language!$E$62</f>
        <v xml:space="preserve"> : </v>
      </c>
      <c r="K252" s="179"/>
      <c r="L252" s="356"/>
      <c r="M252" s="357"/>
    </row>
    <row r="253" spans="2:13" ht="15.75" x14ac:dyDescent="0.2">
      <c r="B253" s="279" t="str">
        <f>IF(Calc!$F$26=0,"",IF(OR($C253&gt;Calc!$B$24,MOD($C253-1,Calc!$F$26)&gt;0),"",QUOTIENT($C253-1,Calc!$F$26)+1))</f>
        <v/>
      </c>
      <c r="C253" s="275">
        <v>245</v>
      </c>
      <c r="D253" s="154" t="str">
        <f>IF(Plan!$T251="","",Plan!$T251)</f>
        <v/>
      </c>
      <c r="E253" s="155" t="str">
        <f>IF(Plan!$U251="","",Plan!$U251)</f>
        <v/>
      </c>
      <c r="F253" s="175" t="str">
        <f>Plan!$Q251</f>
        <v/>
      </c>
      <c r="G253" s="176" t="s">
        <v>4</v>
      </c>
      <c r="H253" s="175" t="str">
        <f>Plan!$S251</f>
        <v/>
      </c>
      <c r="I253" s="177"/>
      <c r="J253" s="178" t="str">
        <f>Language!$E$62</f>
        <v xml:space="preserve"> : </v>
      </c>
      <c r="K253" s="179"/>
      <c r="L253" s="356"/>
      <c r="M253" s="357"/>
    </row>
    <row r="254" spans="2:13" ht="15.75" x14ac:dyDescent="0.2">
      <c r="B254" s="279" t="str">
        <f>IF(Calc!$F$26=0,"",IF(OR($C254&gt;Calc!$B$24,MOD($C254-1,Calc!$F$26)&gt;0),"",QUOTIENT($C254-1,Calc!$F$26)+1))</f>
        <v/>
      </c>
      <c r="C254" s="275">
        <v>246</v>
      </c>
      <c r="D254" s="154" t="str">
        <f>IF(Plan!$T252="","",Plan!$T252)</f>
        <v/>
      </c>
      <c r="E254" s="155" t="str">
        <f>IF(Plan!$U252="","",Plan!$U252)</f>
        <v/>
      </c>
      <c r="F254" s="175" t="str">
        <f>Plan!$Q252</f>
        <v/>
      </c>
      <c r="G254" s="176" t="s">
        <v>4</v>
      </c>
      <c r="H254" s="175" t="str">
        <f>Plan!$S252</f>
        <v/>
      </c>
      <c r="I254" s="177"/>
      <c r="J254" s="178" t="str">
        <f>Language!$E$62</f>
        <v xml:space="preserve"> : </v>
      </c>
      <c r="K254" s="179"/>
      <c r="L254" s="356"/>
      <c r="M254" s="357"/>
    </row>
    <row r="255" spans="2:13" ht="15.75" x14ac:dyDescent="0.2">
      <c r="B255" s="279" t="str">
        <f>IF(Calc!$F$26=0,"",IF(OR($C255&gt;Calc!$B$24,MOD($C255-1,Calc!$F$26)&gt;0),"",QUOTIENT($C255-1,Calc!$F$26)+1))</f>
        <v/>
      </c>
      <c r="C255" s="275">
        <v>247</v>
      </c>
      <c r="D255" s="154" t="str">
        <f>IF(Plan!$T253="","",Plan!$T253)</f>
        <v/>
      </c>
      <c r="E255" s="155" t="str">
        <f>IF(Plan!$U253="","",Plan!$U253)</f>
        <v/>
      </c>
      <c r="F255" s="175" t="str">
        <f>Plan!$Q253</f>
        <v/>
      </c>
      <c r="G255" s="176" t="s">
        <v>4</v>
      </c>
      <c r="H255" s="175" t="str">
        <f>Plan!$S253</f>
        <v/>
      </c>
      <c r="I255" s="177"/>
      <c r="J255" s="178" t="str">
        <f>Language!$E$62</f>
        <v xml:space="preserve"> : </v>
      </c>
      <c r="K255" s="179"/>
      <c r="L255" s="356"/>
      <c r="M255" s="357"/>
    </row>
    <row r="256" spans="2:13" ht="15.75" x14ac:dyDescent="0.2">
      <c r="B256" s="279" t="str">
        <f>IF(Calc!$F$26=0,"",IF(OR($C256&gt;Calc!$B$24,MOD($C256-1,Calc!$F$26)&gt;0),"",QUOTIENT($C256-1,Calc!$F$26)+1))</f>
        <v/>
      </c>
      <c r="C256" s="275">
        <v>248</v>
      </c>
      <c r="D256" s="154" t="str">
        <f>IF(Plan!$T254="","",Plan!$T254)</f>
        <v/>
      </c>
      <c r="E256" s="155" t="str">
        <f>IF(Plan!$U254="","",Plan!$U254)</f>
        <v/>
      </c>
      <c r="F256" s="175" t="str">
        <f>Plan!$Q254</f>
        <v/>
      </c>
      <c r="G256" s="176" t="s">
        <v>4</v>
      </c>
      <c r="H256" s="175" t="str">
        <f>Plan!$S254</f>
        <v/>
      </c>
      <c r="I256" s="177"/>
      <c r="J256" s="178" t="str">
        <f>Language!$E$62</f>
        <v xml:space="preserve"> : </v>
      </c>
      <c r="K256" s="179"/>
      <c r="L256" s="356"/>
      <c r="M256" s="357"/>
    </row>
    <row r="257" spans="2:13" ht="15.75" x14ac:dyDescent="0.2">
      <c r="B257" s="279" t="str">
        <f>IF(Calc!$F$26=0,"",IF(OR($C257&gt;Calc!$B$24,MOD($C257-1,Calc!$F$26)&gt;0),"",QUOTIENT($C257-1,Calc!$F$26)+1))</f>
        <v/>
      </c>
      <c r="C257" s="275">
        <v>249</v>
      </c>
      <c r="D257" s="154" t="str">
        <f>IF(Plan!$T255="","",Plan!$T255)</f>
        <v/>
      </c>
      <c r="E257" s="155" t="str">
        <f>IF(Plan!$U255="","",Plan!$U255)</f>
        <v/>
      </c>
      <c r="F257" s="175" t="str">
        <f>Plan!$Q255</f>
        <v/>
      </c>
      <c r="G257" s="176" t="s">
        <v>4</v>
      </c>
      <c r="H257" s="175" t="str">
        <f>Plan!$S255</f>
        <v/>
      </c>
      <c r="I257" s="177"/>
      <c r="J257" s="178" t="str">
        <f>Language!$E$62</f>
        <v xml:space="preserve"> : </v>
      </c>
      <c r="K257" s="179"/>
      <c r="L257" s="356"/>
      <c r="M257" s="357"/>
    </row>
    <row r="258" spans="2:13" ht="15.75" x14ac:dyDescent="0.2">
      <c r="B258" s="279" t="str">
        <f>IF(Calc!$F$26=0,"",IF(OR($C258&gt;Calc!$B$24,MOD($C258-1,Calc!$F$26)&gt;0),"",QUOTIENT($C258-1,Calc!$F$26)+1))</f>
        <v/>
      </c>
      <c r="C258" s="275">
        <v>250</v>
      </c>
      <c r="D258" s="154" t="str">
        <f>IF(Plan!$T256="","",Plan!$T256)</f>
        <v/>
      </c>
      <c r="E258" s="155" t="str">
        <f>IF(Plan!$U256="","",Plan!$U256)</f>
        <v/>
      </c>
      <c r="F258" s="175" t="str">
        <f>Plan!$Q256</f>
        <v/>
      </c>
      <c r="G258" s="176" t="s">
        <v>4</v>
      </c>
      <c r="H258" s="175" t="str">
        <f>Plan!$S256</f>
        <v/>
      </c>
      <c r="I258" s="177"/>
      <c r="J258" s="178" t="str">
        <f>Language!$E$62</f>
        <v xml:space="preserve"> : </v>
      </c>
      <c r="K258" s="179"/>
      <c r="L258" s="356"/>
      <c r="M258" s="357"/>
    </row>
    <row r="259" spans="2:13" ht="15.75" x14ac:dyDescent="0.2">
      <c r="B259" s="279" t="str">
        <f>IF(Calc!$F$26=0,"",IF(OR($C259&gt;Calc!$B$24,MOD($C259-1,Calc!$F$26)&gt;0),"",QUOTIENT($C259-1,Calc!$F$26)+1))</f>
        <v/>
      </c>
      <c r="C259" s="275">
        <v>251</v>
      </c>
      <c r="D259" s="154" t="str">
        <f>IF(Plan!$T257="","",Plan!$T257)</f>
        <v/>
      </c>
      <c r="E259" s="155" t="str">
        <f>IF(Plan!$U257="","",Plan!$U257)</f>
        <v/>
      </c>
      <c r="F259" s="175" t="str">
        <f>Plan!$Q257</f>
        <v/>
      </c>
      <c r="G259" s="176" t="s">
        <v>4</v>
      </c>
      <c r="H259" s="175" t="str">
        <f>Plan!$S257</f>
        <v/>
      </c>
      <c r="I259" s="177"/>
      <c r="J259" s="178" t="str">
        <f>Language!$E$62</f>
        <v xml:space="preserve"> : </v>
      </c>
      <c r="K259" s="179"/>
      <c r="L259" s="356"/>
      <c r="M259" s="357"/>
    </row>
    <row r="260" spans="2:13" ht="15.75" x14ac:dyDescent="0.2">
      <c r="B260" s="279" t="str">
        <f>IF(Calc!$F$26=0,"",IF(OR($C260&gt;Calc!$B$24,MOD($C260-1,Calc!$F$26)&gt;0),"",QUOTIENT($C260-1,Calc!$F$26)+1))</f>
        <v/>
      </c>
      <c r="C260" s="275">
        <v>252</v>
      </c>
      <c r="D260" s="154" t="str">
        <f>IF(Plan!$T258="","",Plan!$T258)</f>
        <v/>
      </c>
      <c r="E260" s="155" t="str">
        <f>IF(Plan!$U258="","",Plan!$U258)</f>
        <v/>
      </c>
      <c r="F260" s="175" t="str">
        <f>Plan!$Q258</f>
        <v/>
      </c>
      <c r="G260" s="176" t="s">
        <v>4</v>
      </c>
      <c r="H260" s="175" t="str">
        <f>Plan!$S258</f>
        <v/>
      </c>
      <c r="I260" s="177"/>
      <c r="J260" s="178" t="str">
        <f>Language!$E$62</f>
        <v xml:space="preserve"> : </v>
      </c>
      <c r="K260" s="179"/>
      <c r="L260" s="356"/>
      <c r="M260" s="357"/>
    </row>
    <row r="261" spans="2:13" ht="15.75" x14ac:dyDescent="0.2">
      <c r="B261" s="279" t="str">
        <f>IF(Calc!$F$26=0,"",IF(OR($C261&gt;Calc!$B$24,MOD($C261-1,Calc!$F$26)&gt;0),"",QUOTIENT($C261-1,Calc!$F$26)+1))</f>
        <v/>
      </c>
      <c r="C261" s="275">
        <v>253</v>
      </c>
      <c r="D261" s="154" t="str">
        <f>IF(Plan!$T259="","",Plan!$T259)</f>
        <v/>
      </c>
      <c r="E261" s="155" t="str">
        <f>IF(Plan!$U259="","",Plan!$U259)</f>
        <v/>
      </c>
      <c r="F261" s="175" t="str">
        <f>Plan!$Q259</f>
        <v/>
      </c>
      <c r="G261" s="176" t="s">
        <v>4</v>
      </c>
      <c r="H261" s="175" t="str">
        <f>Plan!$S259</f>
        <v/>
      </c>
      <c r="I261" s="177"/>
      <c r="J261" s="178" t="str">
        <f>Language!$E$62</f>
        <v xml:space="preserve"> : </v>
      </c>
      <c r="K261" s="179"/>
      <c r="L261" s="356"/>
      <c r="M261" s="357"/>
    </row>
    <row r="262" spans="2:13" ht="15.75" x14ac:dyDescent="0.2">
      <c r="B262" s="279" t="str">
        <f>IF(Calc!$F$26=0,"",IF(OR($C262&gt;Calc!$B$24,MOD($C262-1,Calc!$F$26)&gt;0),"",QUOTIENT($C262-1,Calc!$F$26)+1))</f>
        <v/>
      </c>
      <c r="C262" s="275">
        <v>254</v>
      </c>
      <c r="D262" s="154" t="str">
        <f>IF(Plan!$T260="","",Plan!$T260)</f>
        <v/>
      </c>
      <c r="E262" s="155" t="str">
        <f>IF(Plan!$U260="","",Plan!$U260)</f>
        <v/>
      </c>
      <c r="F262" s="175" t="str">
        <f>Plan!$Q260</f>
        <v/>
      </c>
      <c r="G262" s="176" t="s">
        <v>4</v>
      </c>
      <c r="H262" s="175" t="str">
        <f>Plan!$S260</f>
        <v/>
      </c>
      <c r="I262" s="177"/>
      <c r="J262" s="178" t="str">
        <f>Language!$E$62</f>
        <v xml:space="preserve"> : </v>
      </c>
      <c r="K262" s="179"/>
      <c r="L262" s="356"/>
      <c r="M262" s="357"/>
    </row>
    <row r="263" spans="2:13" ht="15.75" x14ac:dyDescent="0.2">
      <c r="B263" s="279" t="str">
        <f>IF(Calc!$F$26=0,"",IF(OR($C263&gt;Calc!$B$24,MOD($C263-1,Calc!$F$26)&gt;0),"",QUOTIENT($C263-1,Calc!$F$26)+1))</f>
        <v/>
      </c>
      <c r="C263" s="275">
        <v>255</v>
      </c>
      <c r="D263" s="154" t="str">
        <f>IF(Plan!$T261="","",Plan!$T261)</f>
        <v/>
      </c>
      <c r="E263" s="155" t="str">
        <f>IF(Plan!$U261="","",Plan!$U261)</f>
        <v/>
      </c>
      <c r="F263" s="175" t="str">
        <f>Plan!$Q261</f>
        <v/>
      </c>
      <c r="G263" s="176" t="s">
        <v>4</v>
      </c>
      <c r="H263" s="175" t="str">
        <f>Plan!$S261</f>
        <v/>
      </c>
      <c r="I263" s="177"/>
      <c r="J263" s="178" t="str">
        <f>Language!$E$62</f>
        <v xml:space="preserve"> : </v>
      </c>
      <c r="K263" s="179"/>
      <c r="L263" s="356"/>
      <c r="M263" s="357"/>
    </row>
    <row r="264" spans="2:13" ht="15.75" x14ac:dyDescent="0.2">
      <c r="B264" s="279" t="str">
        <f>IF(Calc!$F$26=0,"",IF(OR($C264&gt;Calc!$B$24,MOD($C264-1,Calc!$F$26)&gt;0),"",QUOTIENT($C264-1,Calc!$F$26)+1))</f>
        <v/>
      </c>
      <c r="C264" s="275">
        <v>256</v>
      </c>
      <c r="D264" s="154" t="str">
        <f>IF(Plan!$T262="","",Plan!$T262)</f>
        <v/>
      </c>
      <c r="E264" s="155" t="str">
        <f>IF(Plan!$U262="","",Plan!$U262)</f>
        <v/>
      </c>
      <c r="F264" s="175" t="str">
        <f>Plan!$Q262</f>
        <v/>
      </c>
      <c r="G264" s="176" t="s">
        <v>4</v>
      </c>
      <c r="H264" s="175" t="str">
        <f>Plan!$S262</f>
        <v/>
      </c>
      <c r="I264" s="177"/>
      <c r="J264" s="178" t="str">
        <f>Language!$E$62</f>
        <v xml:space="preserve"> : </v>
      </c>
      <c r="K264" s="179"/>
      <c r="L264" s="356"/>
      <c r="M264" s="357"/>
    </row>
    <row r="265" spans="2:13" ht="15.75" x14ac:dyDescent="0.2">
      <c r="B265" s="279" t="str">
        <f>IF(Calc!$F$26=0,"",IF(OR($C265&gt;Calc!$B$24,MOD($C265-1,Calc!$F$26)&gt;0),"",QUOTIENT($C265-1,Calc!$F$26)+1))</f>
        <v/>
      </c>
      <c r="C265" s="275">
        <v>257</v>
      </c>
      <c r="D265" s="154" t="str">
        <f>IF(Plan!$T263="","",Plan!$T263)</f>
        <v/>
      </c>
      <c r="E265" s="155" t="str">
        <f>IF(Plan!$U263="","",Plan!$U263)</f>
        <v/>
      </c>
      <c r="F265" s="175" t="str">
        <f>Plan!$Q263</f>
        <v/>
      </c>
      <c r="G265" s="176" t="s">
        <v>4</v>
      </c>
      <c r="H265" s="175" t="str">
        <f>Plan!$S263</f>
        <v/>
      </c>
      <c r="I265" s="177"/>
      <c r="J265" s="178" t="str">
        <f>Language!$E$62</f>
        <v xml:space="preserve"> : </v>
      </c>
      <c r="K265" s="179"/>
      <c r="L265" s="356"/>
      <c r="M265" s="357"/>
    </row>
    <row r="266" spans="2:13" ht="15.75" x14ac:dyDescent="0.2">
      <c r="B266" s="279" t="str">
        <f>IF(Calc!$F$26=0,"",IF(OR($C266&gt;Calc!$B$24,MOD($C266-1,Calc!$F$26)&gt;0),"",QUOTIENT($C266-1,Calc!$F$26)+1))</f>
        <v/>
      </c>
      <c r="C266" s="275">
        <v>258</v>
      </c>
      <c r="D266" s="154" t="str">
        <f>IF(Plan!$T264="","",Plan!$T264)</f>
        <v/>
      </c>
      <c r="E266" s="155" t="str">
        <f>IF(Plan!$U264="","",Plan!$U264)</f>
        <v/>
      </c>
      <c r="F266" s="175" t="str">
        <f>Plan!$Q264</f>
        <v/>
      </c>
      <c r="G266" s="176" t="s">
        <v>4</v>
      </c>
      <c r="H266" s="175" t="str">
        <f>Plan!$S264</f>
        <v/>
      </c>
      <c r="I266" s="177"/>
      <c r="J266" s="178" t="str">
        <f>Language!$E$62</f>
        <v xml:space="preserve"> : </v>
      </c>
      <c r="K266" s="179"/>
      <c r="L266" s="356"/>
      <c r="M266" s="357"/>
    </row>
    <row r="267" spans="2:13" ht="15.75" x14ac:dyDescent="0.2">
      <c r="B267" s="279" t="str">
        <f>IF(Calc!$F$26=0,"",IF(OR($C267&gt;Calc!$B$24,MOD($C267-1,Calc!$F$26)&gt;0),"",QUOTIENT($C267-1,Calc!$F$26)+1))</f>
        <v/>
      </c>
      <c r="C267" s="275">
        <v>259</v>
      </c>
      <c r="D267" s="154" t="str">
        <f>IF(Plan!$T265="","",Plan!$T265)</f>
        <v/>
      </c>
      <c r="E267" s="155" t="str">
        <f>IF(Plan!$U265="","",Plan!$U265)</f>
        <v/>
      </c>
      <c r="F267" s="175" t="str">
        <f>Plan!$Q265</f>
        <v/>
      </c>
      <c r="G267" s="176" t="s">
        <v>4</v>
      </c>
      <c r="H267" s="175" t="str">
        <f>Plan!$S265</f>
        <v/>
      </c>
      <c r="I267" s="177"/>
      <c r="J267" s="178" t="str">
        <f>Language!$E$62</f>
        <v xml:space="preserve"> : </v>
      </c>
      <c r="K267" s="179"/>
      <c r="L267" s="356"/>
      <c r="M267" s="357"/>
    </row>
    <row r="268" spans="2:13" ht="15.75" x14ac:dyDescent="0.2">
      <c r="B268" s="279" t="str">
        <f>IF(Calc!$F$26=0,"",IF(OR($C268&gt;Calc!$B$24,MOD($C268-1,Calc!$F$26)&gt;0),"",QUOTIENT($C268-1,Calc!$F$26)+1))</f>
        <v/>
      </c>
      <c r="C268" s="275">
        <v>260</v>
      </c>
      <c r="D268" s="154" t="str">
        <f>IF(Plan!$T266="","",Plan!$T266)</f>
        <v/>
      </c>
      <c r="E268" s="155" t="str">
        <f>IF(Plan!$U266="","",Plan!$U266)</f>
        <v/>
      </c>
      <c r="F268" s="175" t="str">
        <f>Plan!$Q266</f>
        <v/>
      </c>
      <c r="G268" s="176" t="s">
        <v>4</v>
      </c>
      <c r="H268" s="175" t="str">
        <f>Plan!$S266</f>
        <v/>
      </c>
      <c r="I268" s="177"/>
      <c r="J268" s="178" t="str">
        <f>Language!$E$62</f>
        <v xml:space="preserve"> : </v>
      </c>
      <c r="K268" s="179"/>
      <c r="L268" s="356"/>
      <c r="M268" s="357"/>
    </row>
    <row r="269" spans="2:13" ht="15.75" x14ac:dyDescent="0.2">
      <c r="B269" s="279" t="str">
        <f>IF(Calc!$F$26=0,"",IF(OR($C269&gt;Calc!$B$24,MOD($C269-1,Calc!$F$26)&gt;0),"",QUOTIENT($C269-1,Calc!$F$26)+1))</f>
        <v/>
      </c>
      <c r="C269" s="275">
        <v>261</v>
      </c>
      <c r="D269" s="154" t="str">
        <f>IF(Plan!$T267="","",Plan!$T267)</f>
        <v/>
      </c>
      <c r="E269" s="155" t="str">
        <f>IF(Plan!$U267="","",Plan!$U267)</f>
        <v/>
      </c>
      <c r="F269" s="175" t="str">
        <f>Plan!$Q267</f>
        <v/>
      </c>
      <c r="G269" s="176" t="s">
        <v>4</v>
      </c>
      <c r="H269" s="175" t="str">
        <f>Plan!$S267</f>
        <v/>
      </c>
      <c r="I269" s="177"/>
      <c r="J269" s="178" t="str">
        <f>Language!$E$62</f>
        <v xml:space="preserve"> : </v>
      </c>
      <c r="K269" s="179"/>
      <c r="L269" s="356"/>
      <c r="M269" s="357"/>
    </row>
    <row r="270" spans="2:13" ht="15.75" x14ac:dyDescent="0.2">
      <c r="B270" s="279" t="str">
        <f>IF(Calc!$F$26=0,"",IF(OR($C270&gt;Calc!$B$24,MOD($C270-1,Calc!$F$26)&gt;0),"",QUOTIENT($C270-1,Calc!$F$26)+1))</f>
        <v/>
      </c>
      <c r="C270" s="275">
        <v>262</v>
      </c>
      <c r="D270" s="154" t="str">
        <f>IF(Plan!$T268="","",Plan!$T268)</f>
        <v/>
      </c>
      <c r="E270" s="155" t="str">
        <f>IF(Plan!$U268="","",Plan!$U268)</f>
        <v/>
      </c>
      <c r="F270" s="175" t="str">
        <f>Plan!$Q268</f>
        <v/>
      </c>
      <c r="G270" s="176" t="s">
        <v>4</v>
      </c>
      <c r="H270" s="175" t="str">
        <f>Plan!$S268</f>
        <v/>
      </c>
      <c r="I270" s="177"/>
      <c r="J270" s="178" t="str">
        <f>Language!$E$62</f>
        <v xml:space="preserve"> : </v>
      </c>
      <c r="K270" s="179"/>
      <c r="L270" s="356"/>
      <c r="M270" s="357"/>
    </row>
    <row r="271" spans="2:13" ht="15.75" x14ac:dyDescent="0.2">
      <c r="B271" s="279" t="str">
        <f>IF(Calc!$F$26=0,"",IF(OR($C271&gt;Calc!$B$24,MOD($C271-1,Calc!$F$26)&gt;0),"",QUOTIENT($C271-1,Calc!$F$26)+1))</f>
        <v/>
      </c>
      <c r="C271" s="275">
        <v>263</v>
      </c>
      <c r="D271" s="154" t="str">
        <f>IF(Plan!$T269="","",Plan!$T269)</f>
        <v/>
      </c>
      <c r="E271" s="155" t="str">
        <f>IF(Plan!$U269="","",Plan!$U269)</f>
        <v/>
      </c>
      <c r="F271" s="175" t="str">
        <f>Plan!$Q269</f>
        <v/>
      </c>
      <c r="G271" s="176" t="s">
        <v>4</v>
      </c>
      <c r="H271" s="175" t="str">
        <f>Plan!$S269</f>
        <v/>
      </c>
      <c r="I271" s="177"/>
      <c r="J271" s="178" t="str">
        <f>Language!$E$62</f>
        <v xml:space="preserve"> : </v>
      </c>
      <c r="K271" s="179"/>
      <c r="L271" s="356"/>
      <c r="M271" s="357"/>
    </row>
    <row r="272" spans="2:13" ht="15.75" x14ac:dyDescent="0.2">
      <c r="B272" s="279" t="str">
        <f>IF(Calc!$F$26=0,"",IF(OR($C272&gt;Calc!$B$24,MOD($C272-1,Calc!$F$26)&gt;0),"",QUOTIENT($C272-1,Calc!$F$26)+1))</f>
        <v/>
      </c>
      <c r="C272" s="275">
        <v>264</v>
      </c>
      <c r="D272" s="154" t="str">
        <f>IF(Plan!$T270="","",Plan!$T270)</f>
        <v/>
      </c>
      <c r="E272" s="155" t="str">
        <f>IF(Plan!$U270="","",Plan!$U270)</f>
        <v/>
      </c>
      <c r="F272" s="175" t="str">
        <f>Plan!$Q270</f>
        <v/>
      </c>
      <c r="G272" s="176" t="s">
        <v>4</v>
      </c>
      <c r="H272" s="175" t="str">
        <f>Plan!$S270</f>
        <v/>
      </c>
      <c r="I272" s="177"/>
      <c r="J272" s="178" t="str">
        <f>Language!$E$62</f>
        <v xml:space="preserve"> : </v>
      </c>
      <c r="K272" s="179"/>
      <c r="L272" s="356"/>
      <c r="M272" s="357"/>
    </row>
    <row r="273" spans="2:13" ht="15.75" x14ac:dyDescent="0.2">
      <c r="B273" s="279" t="str">
        <f>IF(Calc!$F$26=0,"",IF(OR($C273&gt;Calc!$B$24,MOD($C273-1,Calc!$F$26)&gt;0),"",QUOTIENT($C273-1,Calc!$F$26)+1))</f>
        <v/>
      </c>
      <c r="C273" s="275">
        <v>265</v>
      </c>
      <c r="D273" s="154" t="str">
        <f>IF(Plan!$T271="","",Plan!$T271)</f>
        <v/>
      </c>
      <c r="E273" s="155" t="str">
        <f>IF(Plan!$U271="","",Plan!$U271)</f>
        <v/>
      </c>
      <c r="F273" s="175" t="str">
        <f>Plan!$Q271</f>
        <v/>
      </c>
      <c r="G273" s="176" t="s">
        <v>4</v>
      </c>
      <c r="H273" s="175" t="str">
        <f>Plan!$S271</f>
        <v/>
      </c>
      <c r="I273" s="177"/>
      <c r="J273" s="178" t="str">
        <f>Language!$E$62</f>
        <v xml:space="preserve"> : </v>
      </c>
      <c r="K273" s="179"/>
      <c r="L273" s="356"/>
      <c r="M273" s="357"/>
    </row>
    <row r="274" spans="2:13" ht="15.75" x14ac:dyDescent="0.2">
      <c r="B274" s="279" t="str">
        <f>IF(Calc!$F$26=0,"",IF(OR($C274&gt;Calc!$B$24,MOD($C274-1,Calc!$F$26)&gt;0),"",QUOTIENT($C274-1,Calc!$F$26)+1))</f>
        <v/>
      </c>
      <c r="C274" s="275">
        <v>266</v>
      </c>
      <c r="D274" s="154" t="str">
        <f>IF(Plan!$T272="","",Plan!$T272)</f>
        <v/>
      </c>
      <c r="E274" s="155" t="str">
        <f>IF(Plan!$U272="","",Plan!$U272)</f>
        <v/>
      </c>
      <c r="F274" s="175" t="str">
        <f>Plan!$Q272</f>
        <v/>
      </c>
      <c r="G274" s="176" t="s">
        <v>4</v>
      </c>
      <c r="H274" s="175" t="str">
        <f>Plan!$S272</f>
        <v/>
      </c>
      <c r="I274" s="177"/>
      <c r="J274" s="178" t="str">
        <f>Language!$E$62</f>
        <v xml:space="preserve"> : </v>
      </c>
      <c r="K274" s="179"/>
      <c r="L274" s="356"/>
      <c r="M274" s="357"/>
    </row>
    <row r="275" spans="2:13" ht="15.75" x14ac:dyDescent="0.2">
      <c r="B275" s="279" t="str">
        <f>IF(Calc!$F$26=0,"",IF(OR($C275&gt;Calc!$B$24,MOD($C275-1,Calc!$F$26)&gt;0),"",QUOTIENT($C275-1,Calc!$F$26)+1))</f>
        <v/>
      </c>
      <c r="C275" s="275">
        <v>267</v>
      </c>
      <c r="D275" s="154" t="str">
        <f>IF(Plan!$T273="","",Plan!$T273)</f>
        <v/>
      </c>
      <c r="E275" s="155" t="str">
        <f>IF(Plan!$U273="","",Plan!$U273)</f>
        <v/>
      </c>
      <c r="F275" s="175" t="str">
        <f>Plan!$Q273</f>
        <v/>
      </c>
      <c r="G275" s="176" t="s">
        <v>4</v>
      </c>
      <c r="H275" s="175" t="str">
        <f>Plan!$S273</f>
        <v/>
      </c>
      <c r="I275" s="177"/>
      <c r="J275" s="178" t="str">
        <f>Language!$E$62</f>
        <v xml:space="preserve"> : </v>
      </c>
      <c r="K275" s="179"/>
      <c r="L275" s="356"/>
      <c r="M275" s="357"/>
    </row>
    <row r="276" spans="2:13" ht="15.75" x14ac:dyDescent="0.2">
      <c r="B276" s="279" t="str">
        <f>IF(Calc!$F$26=0,"",IF(OR($C276&gt;Calc!$B$24,MOD($C276-1,Calc!$F$26)&gt;0),"",QUOTIENT($C276-1,Calc!$F$26)+1))</f>
        <v/>
      </c>
      <c r="C276" s="275">
        <v>268</v>
      </c>
      <c r="D276" s="154" t="str">
        <f>IF(Plan!$T274="","",Plan!$T274)</f>
        <v/>
      </c>
      <c r="E276" s="155" t="str">
        <f>IF(Plan!$U274="","",Plan!$U274)</f>
        <v/>
      </c>
      <c r="F276" s="175" t="str">
        <f>Plan!$Q274</f>
        <v/>
      </c>
      <c r="G276" s="176" t="s">
        <v>4</v>
      </c>
      <c r="H276" s="175" t="str">
        <f>Plan!$S274</f>
        <v/>
      </c>
      <c r="I276" s="177"/>
      <c r="J276" s="178" t="str">
        <f>Language!$E$62</f>
        <v xml:space="preserve"> : </v>
      </c>
      <c r="K276" s="179"/>
      <c r="L276" s="356"/>
      <c r="M276" s="357"/>
    </row>
    <row r="277" spans="2:13" ht="15.75" x14ac:dyDescent="0.2">
      <c r="B277" s="279" t="str">
        <f>IF(Calc!$F$26=0,"",IF(OR($C277&gt;Calc!$B$24,MOD($C277-1,Calc!$F$26)&gt;0),"",QUOTIENT($C277-1,Calc!$F$26)+1))</f>
        <v/>
      </c>
      <c r="C277" s="275">
        <v>269</v>
      </c>
      <c r="D277" s="154" t="str">
        <f>IF(Plan!$T275="","",Plan!$T275)</f>
        <v/>
      </c>
      <c r="E277" s="155" t="str">
        <f>IF(Plan!$U275="","",Plan!$U275)</f>
        <v/>
      </c>
      <c r="F277" s="175" t="str">
        <f>Plan!$Q275</f>
        <v/>
      </c>
      <c r="G277" s="176" t="s">
        <v>4</v>
      </c>
      <c r="H277" s="175" t="str">
        <f>Plan!$S275</f>
        <v/>
      </c>
      <c r="I277" s="177"/>
      <c r="J277" s="178" t="str">
        <f>Language!$E$62</f>
        <v xml:space="preserve"> : </v>
      </c>
      <c r="K277" s="179"/>
      <c r="L277" s="356"/>
      <c r="M277" s="357"/>
    </row>
    <row r="278" spans="2:13" ht="15.75" x14ac:dyDescent="0.2">
      <c r="B278" s="279" t="str">
        <f>IF(Calc!$F$26=0,"",IF(OR($C278&gt;Calc!$B$24,MOD($C278-1,Calc!$F$26)&gt;0),"",QUOTIENT($C278-1,Calc!$F$26)+1))</f>
        <v/>
      </c>
      <c r="C278" s="275">
        <v>270</v>
      </c>
      <c r="D278" s="154" t="str">
        <f>IF(Plan!$T276="","",Plan!$T276)</f>
        <v/>
      </c>
      <c r="E278" s="155" t="str">
        <f>IF(Plan!$U276="","",Plan!$U276)</f>
        <v/>
      </c>
      <c r="F278" s="175" t="str">
        <f>Plan!$Q276</f>
        <v/>
      </c>
      <c r="G278" s="176" t="s">
        <v>4</v>
      </c>
      <c r="H278" s="175" t="str">
        <f>Plan!$S276</f>
        <v/>
      </c>
      <c r="I278" s="177"/>
      <c r="J278" s="178" t="str">
        <f>Language!$E$62</f>
        <v xml:space="preserve"> : </v>
      </c>
      <c r="K278" s="179"/>
      <c r="L278" s="356"/>
      <c r="M278" s="357"/>
    </row>
    <row r="279" spans="2:13" ht="15.75" x14ac:dyDescent="0.2">
      <c r="B279" s="279" t="str">
        <f>IF(Calc!$F$26=0,"",IF(OR($C279&gt;Calc!$B$24,MOD($C279-1,Calc!$F$26)&gt;0),"",QUOTIENT($C279-1,Calc!$F$26)+1))</f>
        <v/>
      </c>
      <c r="C279" s="275">
        <v>271</v>
      </c>
      <c r="D279" s="154" t="str">
        <f>IF(Plan!$T277="","",Plan!$T277)</f>
        <v/>
      </c>
      <c r="E279" s="155" t="str">
        <f>IF(Plan!$U277="","",Plan!$U277)</f>
        <v/>
      </c>
      <c r="F279" s="175" t="str">
        <f>Plan!$Q277</f>
        <v/>
      </c>
      <c r="G279" s="176" t="s">
        <v>4</v>
      </c>
      <c r="H279" s="175" t="str">
        <f>Plan!$S277</f>
        <v/>
      </c>
      <c r="I279" s="177"/>
      <c r="J279" s="178" t="str">
        <f>Language!$E$62</f>
        <v xml:space="preserve"> : </v>
      </c>
      <c r="K279" s="179"/>
      <c r="L279" s="356"/>
      <c r="M279" s="357"/>
    </row>
    <row r="280" spans="2:13" ht="15.75" x14ac:dyDescent="0.2">
      <c r="B280" s="279" t="str">
        <f>IF(Calc!$F$26=0,"",IF(OR($C280&gt;Calc!$B$24,MOD($C280-1,Calc!$F$26)&gt;0),"",QUOTIENT($C280-1,Calc!$F$26)+1))</f>
        <v/>
      </c>
      <c r="C280" s="275">
        <v>272</v>
      </c>
      <c r="D280" s="154" t="str">
        <f>IF(Plan!$T278="","",Plan!$T278)</f>
        <v/>
      </c>
      <c r="E280" s="155" t="str">
        <f>IF(Plan!$U278="","",Plan!$U278)</f>
        <v/>
      </c>
      <c r="F280" s="175" t="str">
        <f>Plan!$Q278</f>
        <v/>
      </c>
      <c r="G280" s="176" t="s">
        <v>4</v>
      </c>
      <c r="H280" s="175" t="str">
        <f>Plan!$S278</f>
        <v/>
      </c>
      <c r="I280" s="177"/>
      <c r="J280" s="178" t="str">
        <f>Language!$E$62</f>
        <v xml:space="preserve"> : </v>
      </c>
      <c r="K280" s="179"/>
      <c r="L280" s="356"/>
      <c r="M280" s="357"/>
    </row>
    <row r="281" spans="2:13" ht="15.75" x14ac:dyDescent="0.2">
      <c r="B281" s="279" t="str">
        <f>IF(Calc!$F$26=0,"",IF(OR($C281&gt;Calc!$B$24,MOD($C281-1,Calc!$F$26)&gt;0),"",QUOTIENT($C281-1,Calc!$F$26)+1))</f>
        <v/>
      </c>
      <c r="C281" s="275">
        <v>273</v>
      </c>
      <c r="D281" s="154" t="str">
        <f>IF(Plan!$T279="","",Plan!$T279)</f>
        <v/>
      </c>
      <c r="E281" s="155" t="str">
        <f>IF(Plan!$U279="","",Plan!$U279)</f>
        <v/>
      </c>
      <c r="F281" s="175" t="str">
        <f>Plan!$Q279</f>
        <v/>
      </c>
      <c r="G281" s="176" t="s">
        <v>4</v>
      </c>
      <c r="H281" s="175" t="str">
        <f>Plan!$S279</f>
        <v/>
      </c>
      <c r="I281" s="177"/>
      <c r="J281" s="178" t="str">
        <f>Language!$E$62</f>
        <v xml:space="preserve"> : </v>
      </c>
      <c r="K281" s="179"/>
      <c r="L281" s="356"/>
      <c r="M281" s="357"/>
    </row>
    <row r="282" spans="2:13" ht="15.75" x14ac:dyDescent="0.2">
      <c r="B282" s="279" t="str">
        <f>IF(Calc!$F$26=0,"",IF(OR($C282&gt;Calc!$B$24,MOD($C282-1,Calc!$F$26)&gt;0),"",QUOTIENT($C282-1,Calc!$F$26)+1))</f>
        <v/>
      </c>
      <c r="C282" s="275">
        <v>274</v>
      </c>
      <c r="D282" s="154" t="str">
        <f>IF(Plan!$T280="","",Plan!$T280)</f>
        <v/>
      </c>
      <c r="E282" s="155" t="str">
        <f>IF(Plan!$U280="","",Plan!$U280)</f>
        <v/>
      </c>
      <c r="F282" s="175" t="str">
        <f>Plan!$Q280</f>
        <v/>
      </c>
      <c r="G282" s="176" t="s">
        <v>4</v>
      </c>
      <c r="H282" s="175" t="str">
        <f>Plan!$S280</f>
        <v/>
      </c>
      <c r="I282" s="177"/>
      <c r="J282" s="178" t="str">
        <f>Language!$E$62</f>
        <v xml:space="preserve"> : </v>
      </c>
      <c r="K282" s="179"/>
      <c r="L282" s="356"/>
      <c r="M282" s="357"/>
    </row>
    <row r="283" spans="2:13" ht="15.75" x14ac:dyDescent="0.2">
      <c r="B283" s="279" t="str">
        <f>IF(Calc!$F$26=0,"",IF(OR($C283&gt;Calc!$B$24,MOD($C283-1,Calc!$F$26)&gt;0),"",QUOTIENT($C283-1,Calc!$F$26)+1))</f>
        <v/>
      </c>
      <c r="C283" s="275">
        <v>275</v>
      </c>
      <c r="D283" s="154" t="str">
        <f>IF(Plan!$T281="","",Plan!$T281)</f>
        <v/>
      </c>
      <c r="E283" s="155" t="str">
        <f>IF(Plan!$U281="","",Plan!$U281)</f>
        <v/>
      </c>
      <c r="F283" s="175" t="str">
        <f>Plan!$Q281</f>
        <v/>
      </c>
      <c r="G283" s="176" t="s">
        <v>4</v>
      </c>
      <c r="H283" s="175" t="str">
        <f>Plan!$S281</f>
        <v/>
      </c>
      <c r="I283" s="177"/>
      <c r="J283" s="178" t="str">
        <f>Language!$E$62</f>
        <v xml:space="preserve"> : </v>
      </c>
      <c r="K283" s="179"/>
      <c r="L283" s="356"/>
      <c r="M283" s="357"/>
    </row>
    <row r="284" spans="2:13" ht="15.75" x14ac:dyDescent="0.2">
      <c r="B284" s="279" t="str">
        <f>IF(Calc!$F$26=0,"",IF(OR($C284&gt;Calc!$B$24,MOD($C284-1,Calc!$F$26)&gt;0),"",QUOTIENT($C284-1,Calc!$F$26)+1))</f>
        <v/>
      </c>
      <c r="C284" s="275">
        <v>276</v>
      </c>
      <c r="D284" s="154" t="str">
        <f>IF(Plan!$T282="","",Plan!$T282)</f>
        <v/>
      </c>
      <c r="E284" s="155" t="str">
        <f>IF(Plan!$U282="","",Plan!$U282)</f>
        <v/>
      </c>
      <c r="F284" s="175" t="str">
        <f>Plan!$Q282</f>
        <v/>
      </c>
      <c r="G284" s="176" t="s">
        <v>4</v>
      </c>
      <c r="H284" s="175" t="str">
        <f>Plan!$S282</f>
        <v/>
      </c>
      <c r="I284" s="177"/>
      <c r="J284" s="178" t="str">
        <f>Language!$E$62</f>
        <v xml:space="preserve"> : </v>
      </c>
      <c r="K284" s="179"/>
      <c r="L284" s="356"/>
      <c r="M284" s="357"/>
    </row>
    <row r="285" spans="2:13" ht="15.75" x14ac:dyDescent="0.2">
      <c r="B285" s="279" t="str">
        <f>IF(Calc!$F$26=0,"",IF(OR($C285&gt;Calc!$B$24,MOD($C285-1,Calc!$F$26)&gt;0),"",QUOTIENT($C285-1,Calc!$F$26)+1))</f>
        <v/>
      </c>
      <c r="C285" s="275">
        <v>277</v>
      </c>
      <c r="D285" s="154" t="str">
        <f>IF(Plan!$T283="","",Plan!$T283)</f>
        <v/>
      </c>
      <c r="E285" s="155" t="str">
        <f>IF(Plan!$U283="","",Plan!$U283)</f>
        <v/>
      </c>
      <c r="F285" s="175" t="str">
        <f>Plan!$Q283</f>
        <v/>
      </c>
      <c r="G285" s="176" t="s">
        <v>4</v>
      </c>
      <c r="H285" s="175" t="str">
        <f>Plan!$S283</f>
        <v/>
      </c>
      <c r="I285" s="177"/>
      <c r="J285" s="178" t="str">
        <f>Language!$E$62</f>
        <v xml:space="preserve"> : </v>
      </c>
      <c r="K285" s="179"/>
      <c r="L285" s="356"/>
      <c r="M285" s="357"/>
    </row>
    <row r="286" spans="2:13" ht="15.75" x14ac:dyDescent="0.2">
      <c r="B286" s="279" t="str">
        <f>IF(Calc!$F$26=0,"",IF(OR($C286&gt;Calc!$B$24,MOD($C286-1,Calc!$F$26)&gt;0),"",QUOTIENT($C286-1,Calc!$F$26)+1))</f>
        <v/>
      </c>
      <c r="C286" s="275">
        <v>278</v>
      </c>
      <c r="D286" s="154" t="str">
        <f>IF(Plan!$T284="","",Plan!$T284)</f>
        <v/>
      </c>
      <c r="E286" s="155" t="str">
        <f>IF(Plan!$U284="","",Plan!$U284)</f>
        <v/>
      </c>
      <c r="F286" s="175" t="str">
        <f>Plan!$Q284</f>
        <v/>
      </c>
      <c r="G286" s="176" t="s">
        <v>4</v>
      </c>
      <c r="H286" s="175" t="str">
        <f>Plan!$S284</f>
        <v/>
      </c>
      <c r="I286" s="177"/>
      <c r="J286" s="178" t="str">
        <f>Language!$E$62</f>
        <v xml:space="preserve"> : </v>
      </c>
      <c r="K286" s="179"/>
      <c r="L286" s="356"/>
      <c r="M286" s="357"/>
    </row>
    <row r="287" spans="2:13" ht="15.75" x14ac:dyDescent="0.2">
      <c r="B287" s="279" t="str">
        <f>IF(Calc!$F$26=0,"",IF(OR($C287&gt;Calc!$B$24,MOD($C287-1,Calc!$F$26)&gt;0),"",QUOTIENT($C287-1,Calc!$F$26)+1))</f>
        <v/>
      </c>
      <c r="C287" s="275">
        <v>279</v>
      </c>
      <c r="D287" s="154" t="str">
        <f>IF(Plan!$T285="","",Plan!$T285)</f>
        <v/>
      </c>
      <c r="E287" s="155" t="str">
        <f>IF(Plan!$U285="","",Plan!$U285)</f>
        <v/>
      </c>
      <c r="F287" s="175" t="str">
        <f>Plan!$Q285</f>
        <v/>
      </c>
      <c r="G287" s="176" t="s">
        <v>4</v>
      </c>
      <c r="H287" s="175" t="str">
        <f>Plan!$S285</f>
        <v/>
      </c>
      <c r="I287" s="177"/>
      <c r="J287" s="178" t="str">
        <f>Language!$E$62</f>
        <v xml:space="preserve"> : </v>
      </c>
      <c r="K287" s="179"/>
      <c r="L287" s="356"/>
      <c r="M287" s="357"/>
    </row>
    <row r="288" spans="2:13" ht="15.75" x14ac:dyDescent="0.2">
      <c r="B288" s="279" t="str">
        <f>IF(Calc!$F$26=0,"",IF(OR($C288&gt;Calc!$B$24,MOD($C288-1,Calc!$F$26)&gt;0),"",QUOTIENT($C288-1,Calc!$F$26)+1))</f>
        <v/>
      </c>
      <c r="C288" s="275">
        <v>280</v>
      </c>
      <c r="D288" s="154" t="str">
        <f>IF(Plan!$T286="","",Plan!$T286)</f>
        <v/>
      </c>
      <c r="E288" s="155" t="str">
        <f>IF(Plan!$U286="","",Plan!$U286)</f>
        <v/>
      </c>
      <c r="F288" s="175" t="str">
        <f>Plan!$Q286</f>
        <v/>
      </c>
      <c r="G288" s="176" t="s">
        <v>4</v>
      </c>
      <c r="H288" s="175" t="str">
        <f>Plan!$S286</f>
        <v/>
      </c>
      <c r="I288" s="177"/>
      <c r="J288" s="178" t="str">
        <f>Language!$E$62</f>
        <v xml:space="preserve"> : </v>
      </c>
      <c r="K288" s="179"/>
      <c r="L288" s="356"/>
      <c r="M288" s="357"/>
    </row>
    <row r="289" spans="2:13" ht="15.75" x14ac:dyDescent="0.2">
      <c r="B289" s="279" t="str">
        <f>IF(Calc!$F$26=0,"",IF(OR($C289&gt;Calc!$B$24,MOD($C289-1,Calc!$F$26)&gt;0),"",QUOTIENT($C289-1,Calc!$F$26)+1))</f>
        <v/>
      </c>
      <c r="C289" s="275">
        <v>281</v>
      </c>
      <c r="D289" s="154" t="str">
        <f>IF(Plan!$T287="","",Plan!$T287)</f>
        <v/>
      </c>
      <c r="E289" s="155" t="str">
        <f>IF(Plan!$U287="","",Plan!$U287)</f>
        <v/>
      </c>
      <c r="F289" s="175" t="str">
        <f>Plan!$Q287</f>
        <v/>
      </c>
      <c r="G289" s="176" t="s">
        <v>4</v>
      </c>
      <c r="H289" s="175" t="str">
        <f>Plan!$S287</f>
        <v/>
      </c>
      <c r="I289" s="177"/>
      <c r="J289" s="178" t="str">
        <f>Language!$E$62</f>
        <v xml:space="preserve"> : </v>
      </c>
      <c r="K289" s="179"/>
      <c r="L289" s="356"/>
      <c r="M289" s="357"/>
    </row>
    <row r="290" spans="2:13" ht="15.75" x14ac:dyDescent="0.2">
      <c r="B290" s="279" t="str">
        <f>IF(Calc!$F$26=0,"",IF(OR($C290&gt;Calc!$B$24,MOD($C290-1,Calc!$F$26)&gt;0),"",QUOTIENT($C290-1,Calc!$F$26)+1))</f>
        <v/>
      </c>
      <c r="C290" s="275">
        <v>282</v>
      </c>
      <c r="D290" s="154" t="str">
        <f>IF(Plan!$T288="","",Plan!$T288)</f>
        <v/>
      </c>
      <c r="E290" s="155" t="str">
        <f>IF(Plan!$U288="","",Plan!$U288)</f>
        <v/>
      </c>
      <c r="F290" s="175" t="str">
        <f>Plan!$Q288</f>
        <v/>
      </c>
      <c r="G290" s="176" t="s">
        <v>4</v>
      </c>
      <c r="H290" s="175" t="str">
        <f>Plan!$S288</f>
        <v/>
      </c>
      <c r="I290" s="177"/>
      <c r="J290" s="178" t="str">
        <f>Language!$E$62</f>
        <v xml:space="preserve"> : </v>
      </c>
      <c r="K290" s="179"/>
      <c r="L290" s="356"/>
      <c r="M290" s="357"/>
    </row>
    <row r="291" spans="2:13" ht="15.75" x14ac:dyDescent="0.2">
      <c r="B291" s="279" t="str">
        <f>IF(Calc!$F$26=0,"",IF(OR($C291&gt;Calc!$B$24,MOD($C291-1,Calc!$F$26)&gt;0),"",QUOTIENT($C291-1,Calc!$F$26)+1))</f>
        <v/>
      </c>
      <c r="C291" s="275">
        <v>283</v>
      </c>
      <c r="D291" s="154" t="str">
        <f>IF(Plan!$T289="","",Plan!$T289)</f>
        <v/>
      </c>
      <c r="E291" s="155" t="str">
        <f>IF(Plan!$U289="","",Plan!$U289)</f>
        <v/>
      </c>
      <c r="F291" s="175" t="str">
        <f>Plan!$Q289</f>
        <v/>
      </c>
      <c r="G291" s="176" t="s">
        <v>4</v>
      </c>
      <c r="H291" s="175" t="str">
        <f>Plan!$S289</f>
        <v/>
      </c>
      <c r="I291" s="177"/>
      <c r="J291" s="178" t="str">
        <f>Language!$E$62</f>
        <v xml:space="preserve"> : </v>
      </c>
      <c r="K291" s="179"/>
      <c r="L291" s="356"/>
      <c r="M291" s="357"/>
    </row>
    <row r="292" spans="2:13" ht="15.75" x14ac:dyDescent="0.2">
      <c r="B292" s="279" t="str">
        <f>IF(Calc!$F$26=0,"",IF(OR($C292&gt;Calc!$B$24,MOD($C292-1,Calc!$F$26)&gt;0),"",QUOTIENT($C292-1,Calc!$F$26)+1))</f>
        <v/>
      </c>
      <c r="C292" s="275">
        <v>284</v>
      </c>
      <c r="D292" s="154" t="str">
        <f>IF(Plan!$T290="","",Plan!$T290)</f>
        <v/>
      </c>
      <c r="E292" s="155" t="str">
        <f>IF(Plan!$U290="","",Plan!$U290)</f>
        <v/>
      </c>
      <c r="F292" s="175" t="str">
        <f>Plan!$Q290</f>
        <v/>
      </c>
      <c r="G292" s="176" t="s">
        <v>4</v>
      </c>
      <c r="H292" s="175" t="str">
        <f>Plan!$S290</f>
        <v/>
      </c>
      <c r="I292" s="177"/>
      <c r="J292" s="178" t="str">
        <f>Language!$E$62</f>
        <v xml:space="preserve"> : </v>
      </c>
      <c r="K292" s="179"/>
      <c r="L292" s="356"/>
      <c r="M292" s="357"/>
    </row>
    <row r="293" spans="2:13" ht="15.75" x14ac:dyDescent="0.2">
      <c r="B293" s="279" t="str">
        <f>IF(Calc!$F$26=0,"",IF(OR($C293&gt;Calc!$B$24,MOD($C293-1,Calc!$F$26)&gt;0),"",QUOTIENT($C293-1,Calc!$F$26)+1))</f>
        <v/>
      </c>
      <c r="C293" s="275">
        <v>285</v>
      </c>
      <c r="D293" s="154" t="str">
        <f>IF(Plan!$T291="","",Plan!$T291)</f>
        <v/>
      </c>
      <c r="E293" s="155" t="str">
        <f>IF(Plan!$U291="","",Plan!$U291)</f>
        <v/>
      </c>
      <c r="F293" s="175" t="str">
        <f>Plan!$Q291</f>
        <v/>
      </c>
      <c r="G293" s="176" t="s">
        <v>4</v>
      </c>
      <c r="H293" s="175" t="str">
        <f>Plan!$S291</f>
        <v/>
      </c>
      <c r="I293" s="177"/>
      <c r="J293" s="178" t="str">
        <f>Language!$E$62</f>
        <v xml:space="preserve"> : </v>
      </c>
      <c r="K293" s="179"/>
      <c r="L293" s="356"/>
      <c r="M293" s="357"/>
    </row>
    <row r="294" spans="2:13" ht="15.75" x14ac:dyDescent="0.2">
      <c r="B294" s="279" t="str">
        <f>IF(Calc!$F$26=0,"",IF(OR($C294&gt;Calc!$B$24,MOD($C294-1,Calc!$F$26)&gt;0),"",QUOTIENT($C294-1,Calc!$F$26)+1))</f>
        <v/>
      </c>
      <c r="C294" s="275">
        <v>286</v>
      </c>
      <c r="D294" s="154" t="str">
        <f>IF(Plan!$T292="","",Plan!$T292)</f>
        <v/>
      </c>
      <c r="E294" s="155" t="str">
        <f>IF(Plan!$U292="","",Plan!$U292)</f>
        <v/>
      </c>
      <c r="F294" s="175" t="str">
        <f>Plan!$Q292</f>
        <v/>
      </c>
      <c r="G294" s="176" t="s">
        <v>4</v>
      </c>
      <c r="H294" s="175" t="str">
        <f>Plan!$S292</f>
        <v/>
      </c>
      <c r="I294" s="177"/>
      <c r="J294" s="178" t="str">
        <f>Language!$E$62</f>
        <v xml:space="preserve"> : </v>
      </c>
      <c r="K294" s="179"/>
      <c r="L294" s="356"/>
      <c r="M294" s="357"/>
    </row>
    <row r="295" spans="2:13" ht="15.75" x14ac:dyDescent="0.2">
      <c r="B295" s="279" t="str">
        <f>IF(Calc!$F$26=0,"",IF(OR($C295&gt;Calc!$B$24,MOD($C295-1,Calc!$F$26)&gt;0),"",QUOTIENT($C295-1,Calc!$F$26)+1))</f>
        <v/>
      </c>
      <c r="C295" s="275">
        <v>287</v>
      </c>
      <c r="D295" s="154" t="str">
        <f>IF(Plan!$T293="","",Plan!$T293)</f>
        <v/>
      </c>
      <c r="E295" s="155" t="str">
        <f>IF(Plan!$U293="","",Plan!$U293)</f>
        <v/>
      </c>
      <c r="F295" s="175" t="str">
        <f>Plan!$Q293</f>
        <v/>
      </c>
      <c r="G295" s="176" t="s">
        <v>4</v>
      </c>
      <c r="H295" s="175" t="str">
        <f>Plan!$S293</f>
        <v/>
      </c>
      <c r="I295" s="177"/>
      <c r="J295" s="178" t="str">
        <f>Language!$E$62</f>
        <v xml:space="preserve"> : </v>
      </c>
      <c r="K295" s="179"/>
      <c r="L295" s="356"/>
      <c r="M295" s="357"/>
    </row>
    <row r="296" spans="2:13" ht="15.75" x14ac:dyDescent="0.2">
      <c r="B296" s="279" t="str">
        <f>IF(Calc!$F$26=0,"",IF(OR($C296&gt;Calc!$B$24,MOD($C296-1,Calc!$F$26)&gt;0),"",QUOTIENT($C296-1,Calc!$F$26)+1))</f>
        <v/>
      </c>
      <c r="C296" s="275">
        <v>288</v>
      </c>
      <c r="D296" s="154" t="str">
        <f>IF(Plan!$T294="","",Plan!$T294)</f>
        <v/>
      </c>
      <c r="E296" s="155" t="str">
        <f>IF(Plan!$U294="","",Plan!$U294)</f>
        <v/>
      </c>
      <c r="F296" s="175" t="str">
        <f>Plan!$Q294</f>
        <v/>
      </c>
      <c r="G296" s="176" t="s">
        <v>4</v>
      </c>
      <c r="H296" s="175" t="str">
        <f>Plan!$S294</f>
        <v/>
      </c>
      <c r="I296" s="177"/>
      <c r="J296" s="178" t="str">
        <f>Language!$E$62</f>
        <v xml:space="preserve"> : </v>
      </c>
      <c r="K296" s="179"/>
      <c r="L296" s="356"/>
      <c r="M296" s="357"/>
    </row>
    <row r="297" spans="2:13" ht="15.75" x14ac:dyDescent="0.2">
      <c r="B297" s="279" t="str">
        <f>IF(Calc!$F$26=0,"",IF(OR($C297&gt;Calc!$B$24,MOD($C297-1,Calc!$F$26)&gt;0),"",QUOTIENT($C297-1,Calc!$F$26)+1))</f>
        <v/>
      </c>
      <c r="C297" s="275">
        <v>289</v>
      </c>
      <c r="D297" s="154" t="str">
        <f>IF(Plan!$T295="","",Plan!$T295)</f>
        <v/>
      </c>
      <c r="E297" s="155" t="str">
        <f>IF(Plan!$U295="","",Plan!$U295)</f>
        <v/>
      </c>
      <c r="F297" s="175" t="str">
        <f>Plan!$Q295</f>
        <v/>
      </c>
      <c r="G297" s="176" t="s">
        <v>4</v>
      </c>
      <c r="H297" s="175" t="str">
        <f>Plan!$S295</f>
        <v/>
      </c>
      <c r="I297" s="177"/>
      <c r="J297" s="178" t="str">
        <f>Language!$E$62</f>
        <v xml:space="preserve"> : </v>
      </c>
      <c r="K297" s="179"/>
      <c r="L297" s="356"/>
      <c r="M297" s="357"/>
    </row>
    <row r="298" spans="2:13" ht="15.75" x14ac:dyDescent="0.2">
      <c r="B298" s="279" t="str">
        <f>IF(Calc!$F$26=0,"",IF(OR($C298&gt;Calc!$B$24,MOD($C298-1,Calc!$F$26)&gt;0),"",QUOTIENT($C298-1,Calc!$F$26)+1))</f>
        <v/>
      </c>
      <c r="C298" s="275">
        <v>290</v>
      </c>
      <c r="D298" s="154" t="str">
        <f>IF(Plan!$T296="","",Plan!$T296)</f>
        <v/>
      </c>
      <c r="E298" s="155" t="str">
        <f>IF(Plan!$U296="","",Plan!$U296)</f>
        <v/>
      </c>
      <c r="F298" s="175" t="str">
        <f>Plan!$Q296</f>
        <v/>
      </c>
      <c r="G298" s="176" t="s">
        <v>4</v>
      </c>
      <c r="H298" s="175" t="str">
        <f>Plan!$S296</f>
        <v/>
      </c>
      <c r="I298" s="177"/>
      <c r="J298" s="178" t="str">
        <f>Language!$E$62</f>
        <v xml:space="preserve"> : </v>
      </c>
      <c r="K298" s="179"/>
      <c r="L298" s="356"/>
      <c r="M298" s="357"/>
    </row>
    <row r="299" spans="2:13" ht="15.75" x14ac:dyDescent="0.2">
      <c r="B299" s="279" t="str">
        <f>IF(Calc!$F$26=0,"",IF(OR($C299&gt;Calc!$B$24,MOD($C299-1,Calc!$F$26)&gt;0),"",QUOTIENT($C299-1,Calc!$F$26)+1))</f>
        <v/>
      </c>
      <c r="C299" s="275">
        <v>291</v>
      </c>
      <c r="D299" s="154" t="str">
        <f>IF(Plan!$T297="","",Plan!$T297)</f>
        <v/>
      </c>
      <c r="E299" s="155" t="str">
        <f>IF(Plan!$U297="","",Plan!$U297)</f>
        <v/>
      </c>
      <c r="F299" s="175" t="str">
        <f>Plan!$Q297</f>
        <v/>
      </c>
      <c r="G299" s="176" t="s">
        <v>4</v>
      </c>
      <c r="H299" s="175" t="str">
        <f>Plan!$S297</f>
        <v/>
      </c>
      <c r="I299" s="177"/>
      <c r="J299" s="178" t="str">
        <f>Language!$E$62</f>
        <v xml:space="preserve"> : </v>
      </c>
      <c r="K299" s="179"/>
      <c r="L299" s="356"/>
      <c r="M299" s="357"/>
    </row>
    <row r="300" spans="2:13" ht="15.75" x14ac:dyDescent="0.2">
      <c r="B300" s="279" t="str">
        <f>IF(Calc!$F$26=0,"",IF(OR($C300&gt;Calc!$B$24,MOD($C300-1,Calc!$F$26)&gt;0),"",QUOTIENT($C300-1,Calc!$F$26)+1))</f>
        <v/>
      </c>
      <c r="C300" s="275">
        <v>292</v>
      </c>
      <c r="D300" s="154" t="str">
        <f>IF(Plan!$T298="","",Plan!$T298)</f>
        <v/>
      </c>
      <c r="E300" s="155" t="str">
        <f>IF(Plan!$U298="","",Plan!$U298)</f>
        <v/>
      </c>
      <c r="F300" s="175" t="str">
        <f>Plan!$Q298</f>
        <v/>
      </c>
      <c r="G300" s="176" t="s">
        <v>4</v>
      </c>
      <c r="H300" s="175" t="str">
        <f>Plan!$S298</f>
        <v/>
      </c>
      <c r="I300" s="177"/>
      <c r="J300" s="178" t="str">
        <f>Language!$E$62</f>
        <v xml:space="preserve"> : </v>
      </c>
      <c r="K300" s="179"/>
      <c r="L300" s="356"/>
      <c r="M300" s="357"/>
    </row>
    <row r="301" spans="2:13" ht="15.75" x14ac:dyDescent="0.2">
      <c r="B301" s="279" t="str">
        <f>IF(Calc!$F$26=0,"",IF(OR($C301&gt;Calc!$B$24,MOD($C301-1,Calc!$F$26)&gt;0),"",QUOTIENT($C301-1,Calc!$F$26)+1))</f>
        <v/>
      </c>
      <c r="C301" s="275">
        <v>293</v>
      </c>
      <c r="D301" s="154" t="str">
        <f>IF(Plan!$T299="","",Plan!$T299)</f>
        <v/>
      </c>
      <c r="E301" s="155" t="str">
        <f>IF(Plan!$U299="","",Plan!$U299)</f>
        <v/>
      </c>
      <c r="F301" s="175" t="str">
        <f>Plan!$Q299</f>
        <v/>
      </c>
      <c r="G301" s="176" t="s">
        <v>4</v>
      </c>
      <c r="H301" s="175" t="str">
        <f>Plan!$S299</f>
        <v/>
      </c>
      <c r="I301" s="177"/>
      <c r="J301" s="178" t="str">
        <f>Language!$E$62</f>
        <v xml:space="preserve"> : </v>
      </c>
      <c r="K301" s="179"/>
      <c r="L301" s="356"/>
      <c r="M301" s="357"/>
    </row>
    <row r="302" spans="2:13" ht="15.75" x14ac:dyDescent="0.2">
      <c r="B302" s="279" t="str">
        <f>IF(Calc!$F$26=0,"",IF(OR($C302&gt;Calc!$B$24,MOD($C302-1,Calc!$F$26)&gt;0),"",QUOTIENT($C302-1,Calc!$F$26)+1))</f>
        <v/>
      </c>
      <c r="C302" s="275">
        <v>294</v>
      </c>
      <c r="D302" s="154" t="str">
        <f>IF(Plan!$T300="","",Plan!$T300)</f>
        <v/>
      </c>
      <c r="E302" s="155" t="str">
        <f>IF(Plan!$U300="","",Plan!$U300)</f>
        <v/>
      </c>
      <c r="F302" s="175" t="str">
        <f>Plan!$Q300</f>
        <v/>
      </c>
      <c r="G302" s="176" t="s">
        <v>4</v>
      </c>
      <c r="H302" s="175" t="str">
        <f>Plan!$S300</f>
        <v/>
      </c>
      <c r="I302" s="177"/>
      <c r="J302" s="178" t="str">
        <f>Language!$E$62</f>
        <v xml:space="preserve"> : </v>
      </c>
      <c r="K302" s="179"/>
      <c r="L302" s="356"/>
      <c r="M302" s="357"/>
    </row>
    <row r="303" spans="2:13" ht="15.75" x14ac:dyDescent="0.2">
      <c r="B303" s="279" t="str">
        <f>IF(Calc!$F$26=0,"",IF(OR($C303&gt;Calc!$B$24,MOD($C303-1,Calc!$F$26)&gt;0),"",QUOTIENT($C303-1,Calc!$F$26)+1))</f>
        <v/>
      </c>
      <c r="C303" s="275">
        <v>295</v>
      </c>
      <c r="D303" s="154" t="str">
        <f>IF(Plan!$T301="","",Plan!$T301)</f>
        <v/>
      </c>
      <c r="E303" s="155" t="str">
        <f>IF(Plan!$U301="","",Plan!$U301)</f>
        <v/>
      </c>
      <c r="F303" s="175" t="str">
        <f>Plan!$Q301</f>
        <v/>
      </c>
      <c r="G303" s="176" t="s">
        <v>4</v>
      </c>
      <c r="H303" s="175" t="str">
        <f>Plan!$S301</f>
        <v/>
      </c>
      <c r="I303" s="177"/>
      <c r="J303" s="178" t="str">
        <f>Language!$E$62</f>
        <v xml:space="preserve"> : </v>
      </c>
      <c r="K303" s="179"/>
      <c r="L303" s="356"/>
      <c r="M303" s="357"/>
    </row>
    <row r="304" spans="2:13" ht="15.75" x14ac:dyDescent="0.2">
      <c r="B304" s="279" t="str">
        <f>IF(Calc!$F$26=0,"",IF(OR($C304&gt;Calc!$B$24,MOD($C304-1,Calc!$F$26)&gt;0),"",QUOTIENT($C304-1,Calc!$F$26)+1))</f>
        <v/>
      </c>
      <c r="C304" s="275">
        <v>296</v>
      </c>
      <c r="D304" s="154" t="str">
        <f>IF(Plan!$T302="","",Plan!$T302)</f>
        <v/>
      </c>
      <c r="E304" s="155" t="str">
        <f>IF(Plan!$U302="","",Plan!$U302)</f>
        <v/>
      </c>
      <c r="F304" s="175" t="str">
        <f>Plan!$Q302</f>
        <v/>
      </c>
      <c r="G304" s="176" t="s">
        <v>4</v>
      </c>
      <c r="H304" s="175" t="str">
        <f>Plan!$S302</f>
        <v/>
      </c>
      <c r="I304" s="177"/>
      <c r="J304" s="178" t="str">
        <f>Language!$E$62</f>
        <v xml:space="preserve"> : </v>
      </c>
      <c r="K304" s="179"/>
      <c r="L304" s="356"/>
      <c r="M304" s="357"/>
    </row>
    <row r="305" spans="2:13" ht="15.75" x14ac:dyDescent="0.2">
      <c r="B305" s="279" t="str">
        <f>IF(Calc!$F$26=0,"",IF(OR($C305&gt;Calc!$B$24,MOD($C305-1,Calc!$F$26)&gt;0),"",QUOTIENT($C305-1,Calc!$F$26)+1))</f>
        <v/>
      </c>
      <c r="C305" s="275">
        <v>297</v>
      </c>
      <c r="D305" s="154" t="str">
        <f>IF(Plan!$T303="","",Plan!$T303)</f>
        <v/>
      </c>
      <c r="E305" s="155" t="str">
        <f>IF(Plan!$U303="","",Plan!$U303)</f>
        <v/>
      </c>
      <c r="F305" s="175" t="str">
        <f>Plan!$Q303</f>
        <v/>
      </c>
      <c r="G305" s="176" t="s">
        <v>4</v>
      </c>
      <c r="H305" s="175" t="str">
        <f>Plan!$S303</f>
        <v/>
      </c>
      <c r="I305" s="177"/>
      <c r="J305" s="178" t="str">
        <f>Language!$E$62</f>
        <v xml:space="preserve"> : </v>
      </c>
      <c r="K305" s="179"/>
      <c r="L305" s="356"/>
      <c r="M305" s="357"/>
    </row>
    <row r="306" spans="2:13" ht="15.75" x14ac:dyDescent="0.2">
      <c r="B306" s="279" t="str">
        <f>IF(Calc!$F$26=0,"",IF(OR($C306&gt;Calc!$B$24,MOD($C306-1,Calc!$F$26)&gt;0),"",QUOTIENT($C306-1,Calc!$F$26)+1))</f>
        <v/>
      </c>
      <c r="C306" s="275">
        <v>298</v>
      </c>
      <c r="D306" s="154" t="str">
        <f>IF(Plan!$T304="","",Plan!$T304)</f>
        <v/>
      </c>
      <c r="E306" s="155" t="str">
        <f>IF(Plan!$U304="","",Plan!$U304)</f>
        <v/>
      </c>
      <c r="F306" s="175" t="str">
        <f>Plan!$Q304</f>
        <v/>
      </c>
      <c r="G306" s="176" t="s">
        <v>4</v>
      </c>
      <c r="H306" s="175" t="str">
        <f>Plan!$S304</f>
        <v/>
      </c>
      <c r="I306" s="177"/>
      <c r="J306" s="178" t="str">
        <f>Language!$E$62</f>
        <v xml:space="preserve"> : </v>
      </c>
      <c r="K306" s="179"/>
      <c r="L306" s="356"/>
      <c r="M306" s="357"/>
    </row>
    <row r="307" spans="2:13" ht="15.75" x14ac:dyDescent="0.2">
      <c r="B307" s="279" t="str">
        <f>IF(Calc!$F$26=0,"",IF(OR($C307&gt;Calc!$B$24,MOD($C307-1,Calc!$F$26)&gt;0),"",QUOTIENT($C307-1,Calc!$F$26)+1))</f>
        <v/>
      </c>
      <c r="C307" s="275">
        <v>299</v>
      </c>
      <c r="D307" s="154" t="str">
        <f>IF(Plan!$T305="","",Plan!$T305)</f>
        <v/>
      </c>
      <c r="E307" s="155" t="str">
        <f>IF(Plan!$U305="","",Plan!$U305)</f>
        <v/>
      </c>
      <c r="F307" s="175" t="str">
        <f>Plan!$Q305</f>
        <v/>
      </c>
      <c r="G307" s="176" t="s">
        <v>4</v>
      </c>
      <c r="H307" s="175" t="str">
        <f>Plan!$S305</f>
        <v/>
      </c>
      <c r="I307" s="177"/>
      <c r="J307" s="178" t="str">
        <f>Language!$E$62</f>
        <v xml:space="preserve"> : </v>
      </c>
      <c r="K307" s="179"/>
      <c r="L307" s="356"/>
      <c r="M307" s="357"/>
    </row>
    <row r="308" spans="2:13" ht="15.75" x14ac:dyDescent="0.2">
      <c r="B308" s="279" t="str">
        <f>IF(Calc!$F$26=0,"",IF(OR($C308&gt;Calc!$B$24,MOD($C308-1,Calc!$F$26)&gt;0),"",QUOTIENT($C308-1,Calc!$F$26)+1))</f>
        <v/>
      </c>
      <c r="C308" s="275">
        <v>300</v>
      </c>
      <c r="D308" s="154" t="str">
        <f>IF(Plan!$T306="","",Plan!$T306)</f>
        <v/>
      </c>
      <c r="E308" s="155" t="str">
        <f>IF(Plan!$U306="","",Plan!$U306)</f>
        <v/>
      </c>
      <c r="F308" s="175" t="str">
        <f>Plan!$Q306</f>
        <v/>
      </c>
      <c r="G308" s="176" t="s">
        <v>4</v>
      </c>
      <c r="H308" s="175" t="str">
        <f>Plan!$S306</f>
        <v/>
      </c>
      <c r="I308" s="177"/>
      <c r="J308" s="178" t="str">
        <f>Language!$E$62</f>
        <v xml:space="preserve"> : </v>
      </c>
      <c r="K308" s="179"/>
      <c r="L308" s="356"/>
      <c r="M308" s="357"/>
    </row>
    <row r="309" spans="2:13" ht="15.75" x14ac:dyDescent="0.2">
      <c r="B309" s="279" t="str">
        <f>IF(Calc!$F$26=0,"",IF(OR($C309&gt;Calc!$B$24,MOD($C309-1,Calc!$F$26)&gt;0),"",QUOTIENT($C309-1,Calc!$F$26)+1))</f>
        <v/>
      </c>
      <c r="C309" s="275">
        <v>301</v>
      </c>
      <c r="D309" s="154" t="str">
        <f>IF(Plan!$T307="","",Plan!$T307)</f>
        <v/>
      </c>
      <c r="E309" s="155" t="str">
        <f>IF(Plan!$U307="","",Plan!$U307)</f>
        <v/>
      </c>
      <c r="F309" s="175" t="str">
        <f>Plan!$Q307</f>
        <v/>
      </c>
      <c r="G309" s="176" t="s">
        <v>4</v>
      </c>
      <c r="H309" s="175" t="str">
        <f>Plan!$S307</f>
        <v/>
      </c>
      <c r="I309" s="177"/>
      <c r="J309" s="178" t="str">
        <f>Language!$E$62</f>
        <v xml:space="preserve"> : </v>
      </c>
      <c r="K309" s="179"/>
      <c r="L309" s="356"/>
      <c r="M309" s="357"/>
    </row>
    <row r="310" spans="2:13" ht="15.75" x14ac:dyDescent="0.2">
      <c r="B310" s="279" t="str">
        <f>IF(Calc!$F$26=0,"",IF(OR($C310&gt;Calc!$B$24,MOD($C310-1,Calc!$F$26)&gt;0),"",QUOTIENT($C310-1,Calc!$F$26)+1))</f>
        <v/>
      </c>
      <c r="C310" s="275">
        <v>302</v>
      </c>
      <c r="D310" s="154" t="str">
        <f>IF(Plan!$T308="","",Plan!$T308)</f>
        <v/>
      </c>
      <c r="E310" s="155" t="str">
        <f>IF(Plan!$U308="","",Plan!$U308)</f>
        <v/>
      </c>
      <c r="F310" s="175" t="str">
        <f>Plan!$Q308</f>
        <v/>
      </c>
      <c r="G310" s="176" t="s">
        <v>4</v>
      </c>
      <c r="H310" s="175" t="str">
        <f>Plan!$S308</f>
        <v/>
      </c>
      <c r="I310" s="177"/>
      <c r="J310" s="178" t="str">
        <f>Language!$E$62</f>
        <v xml:space="preserve"> : </v>
      </c>
      <c r="K310" s="179"/>
      <c r="L310" s="356"/>
      <c r="M310" s="357"/>
    </row>
    <row r="311" spans="2:13" ht="15.75" x14ac:dyDescent="0.2">
      <c r="B311" s="279" t="str">
        <f>IF(Calc!$F$26=0,"",IF(OR($C311&gt;Calc!$B$24,MOD($C311-1,Calc!$F$26)&gt;0),"",QUOTIENT($C311-1,Calc!$F$26)+1))</f>
        <v/>
      </c>
      <c r="C311" s="275">
        <v>303</v>
      </c>
      <c r="D311" s="154" t="str">
        <f>IF(Plan!$T309="","",Plan!$T309)</f>
        <v/>
      </c>
      <c r="E311" s="155" t="str">
        <f>IF(Plan!$U309="","",Plan!$U309)</f>
        <v/>
      </c>
      <c r="F311" s="175" t="str">
        <f>Plan!$Q309</f>
        <v/>
      </c>
      <c r="G311" s="176" t="s">
        <v>4</v>
      </c>
      <c r="H311" s="175" t="str">
        <f>Plan!$S309</f>
        <v/>
      </c>
      <c r="I311" s="177"/>
      <c r="J311" s="178" t="str">
        <f>Language!$E$62</f>
        <v xml:space="preserve"> : </v>
      </c>
      <c r="K311" s="179"/>
      <c r="L311" s="356"/>
      <c r="M311" s="357"/>
    </row>
    <row r="312" spans="2:13" ht="15.75" x14ac:dyDescent="0.2">
      <c r="B312" s="279" t="str">
        <f>IF(Calc!$F$26=0,"",IF(OR($C312&gt;Calc!$B$24,MOD($C312-1,Calc!$F$26)&gt;0),"",QUOTIENT($C312-1,Calc!$F$26)+1))</f>
        <v/>
      </c>
      <c r="C312" s="275">
        <v>304</v>
      </c>
      <c r="D312" s="154" t="str">
        <f>IF(Plan!$T310="","",Plan!$T310)</f>
        <v/>
      </c>
      <c r="E312" s="155" t="str">
        <f>IF(Plan!$U310="","",Plan!$U310)</f>
        <v/>
      </c>
      <c r="F312" s="175" t="str">
        <f>Plan!$Q310</f>
        <v/>
      </c>
      <c r="G312" s="176" t="s">
        <v>4</v>
      </c>
      <c r="H312" s="175" t="str">
        <f>Plan!$S310</f>
        <v/>
      </c>
      <c r="I312" s="177"/>
      <c r="J312" s="178" t="str">
        <f>Language!$E$62</f>
        <v xml:space="preserve"> : </v>
      </c>
      <c r="K312" s="179"/>
      <c r="L312" s="356"/>
      <c r="M312" s="357"/>
    </row>
    <row r="313" spans="2:13" ht="15.75" x14ac:dyDescent="0.2">
      <c r="B313" s="279" t="str">
        <f>IF(Calc!$F$26=0,"",IF(OR($C313&gt;Calc!$B$24,MOD($C313-1,Calc!$F$26)&gt;0),"",QUOTIENT($C313-1,Calc!$F$26)+1))</f>
        <v/>
      </c>
      <c r="C313" s="275">
        <v>305</v>
      </c>
      <c r="D313" s="154" t="str">
        <f>IF(Plan!$T311="","",Plan!$T311)</f>
        <v/>
      </c>
      <c r="E313" s="155" t="str">
        <f>IF(Plan!$U311="","",Plan!$U311)</f>
        <v/>
      </c>
      <c r="F313" s="175" t="str">
        <f>Plan!$Q311</f>
        <v/>
      </c>
      <c r="G313" s="176" t="s">
        <v>4</v>
      </c>
      <c r="H313" s="175" t="str">
        <f>Plan!$S311</f>
        <v/>
      </c>
      <c r="I313" s="177"/>
      <c r="J313" s="178" t="str">
        <f>Language!$E$62</f>
        <v xml:space="preserve"> : </v>
      </c>
      <c r="K313" s="179"/>
      <c r="L313" s="356"/>
      <c r="M313" s="357"/>
    </row>
    <row r="314" spans="2:13" ht="15.75" x14ac:dyDescent="0.2">
      <c r="B314" s="279" t="str">
        <f>IF(Calc!$F$26=0,"",IF(OR($C314&gt;Calc!$B$24,MOD($C314-1,Calc!$F$26)&gt;0),"",QUOTIENT($C314-1,Calc!$F$26)+1))</f>
        <v/>
      </c>
      <c r="C314" s="275">
        <v>306</v>
      </c>
      <c r="D314" s="154" t="str">
        <f>IF(Plan!$T312="","",Plan!$T312)</f>
        <v/>
      </c>
      <c r="E314" s="155" t="str">
        <f>IF(Plan!$U312="","",Plan!$U312)</f>
        <v/>
      </c>
      <c r="F314" s="175" t="str">
        <f>Plan!$Q312</f>
        <v/>
      </c>
      <c r="G314" s="176" t="s">
        <v>4</v>
      </c>
      <c r="H314" s="175" t="str">
        <f>Plan!$S312</f>
        <v/>
      </c>
      <c r="I314" s="177"/>
      <c r="J314" s="178" t="str">
        <f>Language!$E$62</f>
        <v xml:space="preserve"> : </v>
      </c>
      <c r="K314" s="179"/>
      <c r="L314" s="356"/>
      <c r="M314" s="357"/>
    </row>
    <row r="315" spans="2:13" ht="15.75" x14ac:dyDescent="0.2">
      <c r="B315" s="279" t="str">
        <f>IF(Calc!$F$26=0,"",IF(OR($C315&gt;Calc!$B$24,MOD($C315-1,Calc!$F$26)&gt;0),"",QUOTIENT($C315-1,Calc!$F$26)+1))</f>
        <v/>
      </c>
      <c r="C315" s="275">
        <v>307</v>
      </c>
      <c r="D315" s="154" t="str">
        <f>IF(Plan!$T313="","",Plan!$T313)</f>
        <v/>
      </c>
      <c r="E315" s="155" t="str">
        <f>IF(Plan!$U313="","",Plan!$U313)</f>
        <v/>
      </c>
      <c r="F315" s="175" t="str">
        <f>Plan!$Q313</f>
        <v/>
      </c>
      <c r="G315" s="176" t="s">
        <v>4</v>
      </c>
      <c r="H315" s="175" t="str">
        <f>Plan!$S313</f>
        <v/>
      </c>
      <c r="I315" s="177"/>
      <c r="J315" s="178" t="str">
        <f>Language!$E$62</f>
        <v xml:space="preserve"> : </v>
      </c>
      <c r="K315" s="179"/>
      <c r="L315" s="356"/>
      <c r="M315" s="357"/>
    </row>
    <row r="316" spans="2:13" ht="15.75" x14ac:dyDescent="0.2">
      <c r="B316" s="279" t="str">
        <f>IF(Calc!$F$26=0,"",IF(OR($C316&gt;Calc!$B$24,MOD($C316-1,Calc!$F$26)&gt;0),"",QUOTIENT($C316-1,Calc!$F$26)+1))</f>
        <v/>
      </c>
      <c r="C316" s="275">
        <v>308</v>
      </c>
      <c r="D316" s="154" t="str">
        <f>IF(Plan!$T314="","",Plan!$T314)</f>
        <v/>
      </c>
      <c r="E316" s="155" t="str">
        <f>IF(Plan!$U314="","",Plan!$U314)</f>
        <v/>
      </c>
      <c r="F316" s="175" t="str">
        <f>Plan!$Q314</f>
        <v/>
      </c>
      <c r="G316" s="176" t="s">
        <v>4</v>
      </c>
      <c r="H316" s="175" t="str">
        <f>Plan!$S314</f>
        <v/>
      </c>
      <c r="I316" s="177"/>
      <c r="J316" s="178" t="str">
        <f>Language!$E$62</f>
        <v xml:space="preserve"> : </v>
      </c>
      <c r="K316" s="179"/>
      <c r="L316" s="356"/>
      <c r="M316" s="357"/>
    </row>
    <row r="317" spans="2:13" ht="15.75" x14ac:dyDescent="0.2">
      <c r="B317" s="279" t="str">
        <f>IF(Calc!$F$26=0,"",IF(OR($C317&gt;Calc!$B$24,MOD($C317-1,Calc!$F$26)&gt;0),"",QUOTIENT($C317-1,Calc!$F$26)+1))</f>
        <v/>
      </c>
      <c r="C317" s="275">
        <v>309</v>
      </c>
      <c r="D317" s="154" t="str">
        <f>IF(Plan!$T315="","",Plan!$T315)</f>
        <v/>
      </c>
      <c r="E317" s="155" t="str">
        <f>IF(Plan!$U315="","",Plan!$U315)</f>
        <v/>
      </c>
      <c r="F317" s="175" t="str">
        <f>Plan!$Q315</f>
        <v/>
      </c>
      <c r="G317" s="176" t="s">
        <v>4</v>
      </c>
      <c r="H317" s="175" t="str">
        <f>Plan!$S315</f>
        <v/>
      </c>
      <c r="I317" s="177"/>
      <c r="J317" s="178" t="str">
        <f>Language!$E$62</f>
        <v xml:space="preserve"> : </v>
      </c>
      <c r="K317" s="179"/>
      <c r="L317" s="356"/>
      <c r="M317" s="357"/>
    </row>
    <row r="318" spans="2:13" ht="15.75" x14ac:dyDescent="0.2">
      <c r="B318" s="279" t="str">
        <f>IF(Calc!$F$26=0,"",IF(OR($C318&gt;Calc!$B$24,MOD($C318-1,Calc!$F$26)&gt;0),"",QUOTIENT($C318-1,Calc!$F$26)+1))</f>
        <v/>
      </c>
      <c r="C318" s="275">
        <v>310</v>
      </c>
      <c r="D318" s="154" t="str">
        <f>IF(Plan!$T316="","",Plan!$T316)</f>
        <v/>
      </c>
      <c r="E318" s="155" t="str">
        <f>IF(Plan!$U316="","",Plan!$U316)</f>
        <v/>
      </c>
      <c r="F318" s="175" t="str">
        <f>Plan!$Q316</f>
        <v/>
      </c>
      <c r="G318" s="176" t="s">
        <v>4</v>
      </c>
      <c r="H318" s="175" t="str">
        <f>Plan!$S316</f>
        <v/>
      </c>
      <c r="I318" s="177"/>
      <c r="J318" s="178" t="str">
        <f>Language!$E$62</f>
        <v xml:space="preserve"> : </v>
      </c>
      <c r="K318" s="179"/>
      <c r="L318" s="356"/>
      <c r="M318" s="357"/>
    </row>
    <row r="319" spans="2:13" ht="15.75" x14ac:dyDescent="0.2">
      <c r="B319" s="279" t="str">
        <f>IF(Calc!$F$26=0,"",IF(OR($C319&gt;Calc!$B$24,MOD($C319-1,Calc!$F$26)&gt;0),"",QUOTIENT($C319-1,Calc!$F$26)+1))</f>
        <v/>
      </c>
      <c r="C319" s="275">
        <v>311</v>
      </c>
      <c r="D319" s="154" t="str">
        <f>IF(Plan!$T317="","",Plan!$T317)</f>
        <v/>
      </c>
      <c r="E319" s="155" t="str">
        <f>IF(Plan!$U317="","",Plan!$U317)</f>
        <v/>
      </c>
      <c r="F319" s="175" t="str">
        <f>Plan!$Q317</f>
        <v/>
      </c>
      <c r="G319" s="176" t="s">
        <v>4</v>
      </c>
      <c r="H319" s="175" t="str">
        <f>Plan!$S317</f>
        <v/>
      </c>
      <c r="I319" s="177"/>
      <c r="J319" s="178" t="str">
        <f>Language!$E$62</f>
        <v xml:space="preserve"> : </v>
      </c>
      <c r="K319" s="179"/>
      <c r="L319" s="356"/>
      <c r="M319" s="357"/>
    </row>
    <row r="320" spans="2:13" ht="15.75" x14ac:dyDescent="0.2">
      <c r="B320" s="279" t="str">
        <f>IF(Calc!$F$26=0,"",IF(OR($C320&gt;Calc!$B$24,MOD($C320-1,Calc!$F$26)&gt;0),"",QUOTIENT($C320-1,Calc!$F$26)+1))</f>
        <v/>
      </c>
      <c r="C320" s="275">
        <v>312</v>
      </c>
      <c r="D320" s="154" t="str">
        <f>IF(Plan!$T318="","",Plan!$T318)</f>
        <v/>
      </c>
      <c r="E320" s="155" t="str">
        <f>IF(Plan!$U318="","",Plan!$U318)</f>
        <v/>
      </c>
      <c r="F320" s="175" t="str">
        <f>Plan!$Q318</f>
        <v/>
      </c>
      <c r="G320" s="176" t="s">
        <v>4</v>
      </c>
      <c r="H320" s="175" t="str">
        <f>Plan!$S318</f>
        <v/>
      </c>
      <c r="I320" s="177"/>
      <c r="J320" s="178" t="str">
        <f>Language!$E$62</f>
        <v xml:space="preserve"> : </v>
      </c>
      <c r="K320" s="179"/>
      <c r="L320" s="356"/>
      <c r="M320" s="357"/>
    </row>
    <row r="321" spans="2:13" ht="15.75" x14ac:dyDescent="0.2">
      <c r="B321" s="279" t="str">
        <f>IF(Calc!$F$26=0,"",IF(OR($C321&gt;Calc!$B$24,MOD($C321-1,Calc!$F$26)&gt;0),"",QUOTIENT($C321-1,Calc!$F$26)+1))</f>
        <v/>
      </c>
      <c r="C321" s="275">
        <v>313</v>
      </c>
      <c r="D321" s="154" t="str">
        <f>IF(Plan!$T319="","",Plan!$T319)</f>
        <v/>
      </c>
      <c r="E321" s="155" t="str">
        <f>IF(Plan!$U319="","",Plan!$U319)</f>
        <v/>
      </c>
      <c r="F321" s="175" t="str">
        <f>Plan!$Q319</f>
        <v/>
      </c>
      <c r="G321" s="176" t="s">
        <v>4</v>
      </c>
      <c r="H321" s="175" t="str">
        <f>Plan!$S319</f>
        <v/>
      </c>
      <c r="I321" s="177"/>
      <c r="J321" s="178" t="str">
        <f>Language!$E$62</f>
        <v xml:space="preserve"> : </v>
      </c>
      <c r="K321" s="179"/>
      <c r="L321" s="356"/>
      <c r="M321" s="357"/>
    </row>
    <row r="322" spans="2:13" ht="15.75" x14ac:dyDescent="0.2">
      <c r="B322" s="279" t="str">
        <f>IF(Calc!$F$26=0,"",IF(OR($C322&gt;Calc!$B$24,MOD($C322-1,Calc!$F$26)&gt;0),"",QUOTIENT($C322-1,Calc!$F$26)+1))</f>
        <v/>
      </c>
      <c r="C322" s="275">
        <v>314</v>
      </c>
      <c r="D322" s="154" t="str">
        <f>IF(Plan!$T320="","",Plan!$T320)</f>
        <v/>
      </c>
      <c r="E322" s="155" t="str">
        <f>IF(Plan!$U320="","",Plan!$U320)</f>
        <v/>
      </c>
      <c r="F322" s="175" t="str">
        <f>Plan!$Q320</f>
        <v/>
      </c>
      <c r="G322" s="176" t="s">
        <v>4</v>
      </c>
      <c r="H322" s="175" t="str">
        <f>Plan!$S320</f>
        <v/>
      </c>
      <c r="I322" s="177"/>
      <c r="J322" s="178" t="str">
        <f>Language!$E$62</f>
        <v xml:space="preserve"> : </v>
      </c>
      <c r="K322" s="179"/>
      <c r="L322" s="356"/>
      <c r="M322" s="357"/>
    </row>
    <row r="323" spans="2:13" ht="15.75" x14ac:dyDescent="0.2">
      <c r="B323" s="279" t="str">
        <f>IF(Calc!$F$26=0,"",IF(OR($C323&gt;Calc!$B$24,MOD($C323-1,Calc!$F$26)&gt;0),"",QUOTIENT($C323-1,Calc!$F$26)+1))</f>
        <v/>
      </c>
      <c r="C323" s="275">
        <v>315</v>
      </c>
      <c r="D323" s="154" t="str">
        <f>IF(Plan!$T321="","",Plan!$T321)</f>
        <v/>
      </c>
      <c r="E323" s="155" t="str">
        <f>IF(Plan!$U321="","",Plan!$U321)</f>
        <v/>
      </c>
      <c r="F323" s="175" t="str">
        <f>Plan!$Q321</f>
        <v/>
      </c>
      <c r="G323" s="176" t="s">
        <v>4</v>
      </c>
      <c r="H323" s="175" t="str">
        <f>Plan!$S321</f>
        <v/>
      </c>
      <c r="I323" s="177"/>
      <c r="J323" s="178" t="str">
        <f>Language!$E$62</f>
        <v xml:space="preserve"> : </v>
      </c>
      <c r="K323" s="179"/>
      <c r="L323" s="356"/>
      <c r="M323" s="357"/>
    </row>
    <row r="324" spans="2:13" ht="15.75" x14ac:dyDescent="0.2">
      <c r="B324" s="279" t="str">
        <f>IF(Calc!$F$26=0,"",IF(OR($C324&gt;Calc!$B$24,MOD($C324-1,Calc!$F$26)&gt;0),"",QUOTIENT($C324-1,Calc!$F$26)+1))</f>
        <v/>
      </c>
      <c r="C324" s="275">
        <v>316</v>
      </c>
      <c r="D324" s="154" t="str">
        <f>IF(Plan!$T322="","",Plan!$T322)</f>
        <v/>
      </c>
      <c r="E324" s="155" t="str">
        <f>IF(Plan!$U322="","",Plan!$U322)</f>
        <v/>
      </c>
      <c r="F324" s="175" t="str">
        <f>Plan!$Q322</f>
        <v/>
      </c>
      <c r="G324" s="176" t="s">
        <v>4</v>
      </c>
      <c r="H324" s="175" t="str">
        <f>Plan!$S322</f>
        <v/>
      </c>
      <c r="I324" s="177"/>
      <c r="J324" s="178" t="str">
        <f>Language!$E$62</f>
        <v xml:space="preserve"> : </v>
      </c>
      <c r="K324" s="179"/>
      <c r="L324" s="356"/>
      <c r="M324" s="357"/>
    </row>
    <row r="325" spans="2:13" ht="15.75" x14ac:dyDescent="0.2">
      <c r="B325" s="279" t="str">
        <f>IF(Calc!$F$26=0,"",IF(OR($C325&gt;Calc!$B$24,MOD($C325-1,Calc!$F$26)&gt;0),"",QUOTIENT($C325-1,Calc!$F$26)+1))</f>
        <v/>
      </c>
      <c r="C325" s="275">
        <v>317</v>
      </c>
      <c r="D325" s="154" t="str">
        <f>IF(Plan!$T323="","",Plan!$T323)</f>
        <v/>
      </c>
      <c r="E325" s="155" t="str">
        <f>IF(Plan!$U323="","",Plan!$U323)</f>
        <v/>
      </c>
      <c r="F325" s="175" t="str">
        <f>Plan!$Q323</f>
        <v/>
      </c>
      <c r="G325" s="176" t="s">
        <v>4</v>
      </c>
      <c r="H325" s="175" t="str">
        <f>Plan!$S323</f>
        <v/>
      </c>
      <c r="I325" s="177"/>
      <c r="J325" s="178" t="str">
        <f>Language!$E$62</f>
        <v xml:space="preserve"> : </v>
      </c>
      <c r="K325" s="179"/>
      <c r="L325" s="356"/>
      <c r="M325" s="357"/>
    </row>
    <row r="326" spans="2:13" ht="15.75" x14ac:dyDescent="0.2">
      <c r="B326" s="279" t="str">
        <f>IF(Calc!$F$26=0,"",IF(OR($C326&gt;Calc!$B$24,MOD($C326-1,Calc!$F$26)&gt;0),"",QUOTIENT($C326-1,Calc!$F$26)+1))</f>
        <v/>
      </c>
      <c r="C326" s="275">
        <v>318</v>
      </c>
      <c r="D326" s="154" t="str">
        <f>IF(Plan!$T324="","",Plan!$T324)</f>
        <v/>
      </c>
      <c r="E326" s="155" t="str">
        <f>IF(Plan!$U324="","",Plan!$U324)</f>
        <v/>
      </c>
      <c r="F326" s="175" t="str">
        <f>Plan!$Q324</f>
        <v/>
      </c>
      <c r="G326" s="176" t="s">
        <v>4</v>
      </c>
      <c r="H326" s="175" t="str">
        <f>Plan!$S324</f>
        <v/>
      </c>
      <c r="I326" s="177"/>
      <c r="J326" s="178" t="str">
        <f>Language!$E$62</f>
        <v xml:space="preserve"> : </v>
      </c>
      <c r="K326" s="179"/>
      <c r="L326" s="356"/>
      <c r="M326" s="357"/>
    </row>
    <row r="327" spans="2:13" ht="15.75" x14ac:dyDescent="0.2">
      <c r="B327" s="279" t="str">
        <f>IF(Calc!$F$26=0,"",IF(OR($C327&gt;Calc!$B$24,MOD($C327-1,Calc!$F$26)&gt;0),"",QUOTIENT($C327-1,Calc!$F$26)+1))</f>
        <v/>
      </c>
      <c r="C327" s="275">
        <v>319</v>
      </c>
      <c r="D327" s="154" t="str">
        <f>IF(Plan!$T325="","",Plan!$T325)</f>
        <v/>
      </c>
      <c r="E327" s="155" t="str">
        <f>IF(Plan!$U325="","",Plan!$U325)</f>
        <v/>
      </c>
      <c r="F327" s="175" t="str">
        <f>Plan!$Q325</f>
        <v/>
      </c>
      <c r="G327" s="176" t="s">
        <v>4</v>
      </c>
      <c r="H327" s="175" t="str">
        <f>Plan!$S325</f>
        <v/>
      </c>
      <c r="I327" s="177"/>
      <c r="J327" s="178" t="str">
        <f>Language!$E$62</f>
        <v xml:space="preserve"> : </v>
      </c>
      <c r="K327" s="179"/>
      <c r="L327" s="356"/>
      <c r="M327" s="357"/>
    </row>
    <row r="328" spans="2:13" ht="15.75" x14ac:dyDescent="0.2">
      <c r="B328" s="279" t="str">
        <f>IF(Calc!$F$26=0,"",IF(OR($C328&gt;Calc!$B$24,MOD($C328-1,Calc!$F$26)&gt;0),"",QUOTIENT($C328-1,Calc!$F$26)+1))</f>
        <v/>
      </c>
      <c r="C328" s="275">
        <v>320</v>
      </c>
      <c r="D328" s="154" t="str">
        <f>IF(Plan!$T326="","",Plan!$T326)</f>
        <v/>
      </c>
      <c r="E328" s="155" t="str">
        <f>IF(Plan!$U326="","",Plan!$U326)</f>
        <v/>
      </c>
      <c r="F328" s="175" t="str">
        <f>Plan!$Q326</f>
        <v/>
      </c>
      <c r="G328" s="176" t="s">
        <v>4</v>
      </c>
      <c r="H328" s="175" t="str">
        <f>Plan!$S326</f>
        <v/>
      </c>
      <c r="I328" s="177"/>
      <c r="J328" s="178" t="str">
        <f>Language!$E$62</f>
        <v xml:space="preserve"> : </v>
      </c>
      <c r="K328" s="179"/>
      <c r="L328" s="356"/>
      <c r="M328" s="357"/>
    </row>
    <row r="329" spans="2:13" ht="15.75" x14ac:dyDescent="0.2">
      <c r="B329" s="279" t="str">
        <f>IF(Calc!$F$26=0,"",IF(OR($C329&gt;Calc!$B$24,MOD($C329-1,Calc!$F$26)&gt;0),"",QUOTIENT($C329-1,Calc!$F$26)+1))</f>
        <v/>
      </c>
      <c r="C329" s="275">
        <v>321</v>
      </c>
      <c r="D329" s="154" t="str">
        <f>IF(Plan!$T327="","",Plan!$T327)</f>
        <v/>
      </c>
      <c r="E329" s="155" t="str">
        <f>IF(Plan!$U327="","",Plan!$U327)</f>
        <v/>
      </c>
      <c r="F329" s="175" t="str">
        <f>Plan!$Q327</f>
        <v/>
      </c>
      <c r="G329" s="176" t="s">
        <v>4</v>
      </c>
      <c r="H329" s="175" t="str">
        <f>Plan!$S327</f>
        <v/>
      </c>
      <c r="I329" s="177"/>
      <c r="J329" s="178" t="str">
        <f>Language!$E$62</f>
        <v xml:space="preserve"> : </v>
      </c>
      <c r="K329" s="179"/>
      <c r="L329" s="356"/>
      <c r="M329" s="357"/>
    </row>
    <row r="330" spans="2:13" ht="15.75" x14ac:dyDescent="0.2">
      <c r="B330" s="279" t="str">
        <f>IF(Calc!$F$26=0,"",IF(OR($C330&gt;Calc!$B$24,MOD($C330-1,Calc!$F$26)&gt;0),"",QUOTIENT($C330-1,Calc!$F$26)+1))</f>
        <v/>
      </c>
      <c r="C330" s="275">
        <v>322</v>
      </c>
      <c r="D330" s="154" t="str">
        <f>IF(Plan!$T328="","",Plan!$T328)</f>
        <v/>
      </c>
      <c r="E330" s="155" t="str">
        <f>IF(Plan!$U328="","",Plan!$U328)</f>
        <v/>
      </c>
      <c r="F330" s="175" t="str">
        <f>Plan!$Q328</f>
        <v/>
      </c>
      <c r="G330" s="176" t="s">
        <v>4</v>
      </c>
      <c r="H330" s="175" t="str">
        <f>Plan!$S328</f>
        <v/>
      </c>
      <c r="I330" s="177"/>
      <c r="J330" s="178" t="str">
        <f>Language!$E$62</f>
        <v xml:space="preserve"> : </v>
      </c>
      <c r="K330" s="179"/>
      <c r="L330" s="356"/>
      <c r="M330" s="357"/>
    </row>
    <row r="331" spans="2:13" ht="15.75" x14ac:dyDescent="0.2">
      <c r="B331" s="279" t="str">
        <f>IF(Calc!$F$26=0,"",IF(OR($C331&gt;Calc!$B$24,MOD($C331-1,Calc!$F$26)&gt;0),"",QUOTIENT($C331-1,Calc!$F$26)+1))</f>
        <v/>
      </c>
      <c r="C331" s="275">
        <v>323</v>
      </c>
      <c r="D331" s="154" t="str">
        <f>IF(Plan!$T329="","",Plan!$T329)</f>
        <v/>
      </c>
      <c r="E331" s="155" t="str">
        <f>IF(Plan!$U329="","",Plan!$U329)</f>
        <v/>
      </c>
      <c r="F331" s="175" t="str">
        <f>Plan!$Q329</f>
        <v/>
      </c>
      <c r="G331" s="176" t="s">
        <v>4</v>
      </c>
      <c r="H331" s="175" t="str">
        <f>Plan!$S329</f>
        <v/>
      </c>
      <c r="I331" s="177"/>
      <c r="J331" s="178" t="str">
        <f>Language!$E$62</f>
        <v xml:space="preserve"> : </v>
      </c>
      <c r="K331" s="179"/>
      <c r="L331" s="356"/>
      <c r="M331" s="357"/>
    </row>
    <row r="332" spans="2:13" ht="15.75" x14ac:dyDescent="0.2">
      <c r="B332" s="279" t="str">
        <f>IF(Calc!$F$26=0,"",IF(OR($C332&gt;Calc!$B$24,MOD($C332-1,Calc!$F$26)&gt;0),"",QUOTIENT($C332-1,Calc!$F$26)+1))</f>
        <v/>
      </c>
      <c r="C332" s="275">
        <v>324</v>
      </c>
      <c r="D332" s="154" t="str">
        <f>IF(Plan!$T330="","",Plan!$T330)</f>
        <v/>
      </c>
      <c r="E332" s="155" t="str">
        <f>IF(Plan!$U330="","",Plan!$U330)</f>
        <v/>
      </c>
      <c r="F332" s="175" t="str">
        <f>Plan!$Q330</f>
        <v/>
      </c>
      <c r="G332" s="176" t="s">
        <v>4</v>
      </c>
      <c r="H332" s="175" t="str">
        <f>Plan!$S330</f>
        <v/>
      </c>
      <c r="I332" s="177"/>
      <c r="J332" s="178" t="str">
        <f>Language!$E$62</f>
        <v xml:space="preserve"> : </v>
      </c>
      <c r="K332" s="179"/>
      <c r="L332" s="356"/>
      <c r="M332" s="357"/>
    </row>
    <row r="333" spans="2:13" ht="15.75" x14ac:dyDescent="0.2">
      <c r="B333" s="279" t="str">
        <f>IF(Calc!$F$26=0,"",IF(OR($C333&gt;Calc!$B$24,MOD($C333-1,Calc!$F$26)&gt;0),"",QUOTIENT($C333-1,Calc!$F$26)+1))</f>
        <v/>
      </c>
      <c r="C333" s="275">
        <v>325</v>
      </c>
      <c r="D333" s="154" t="str">
        <f>IF(Plan!$T331="","",Plan!$T331)</f>
        <v/>
      </c>
      <c r="E333" s="155" t="str">
        <f>IF(Plan!$U331="","",Plan!$U331)</f>
        <v/>
      </c>
      <c r="F333" s="175" t="str">
        <f>Plan!$Q331</f>
        <v/>
      </c>
      <c r="G333" s="176" t="s">
        <v>4</v>
      </c>
      <c r="H333" s="175" t="str">
        <f>Plan!$S331</f>
        <v/>
      </c>
      <c r="I333" s="177"/>
      <c r="J333" s="178" t="str">
        <f>Language!$E$62</f>
        <v xml:space="preserve"> : </v>
      </c>
      <c r="K333" s="179"/>
      <c r="L333" s="356"/>
      <c r="M333" s="357"/>
    </row>
    <row r="334" spans="2:13" ht="15.75" x14ac:dyDescent="0.2">
      <c r="B334" s="279" t="str">
        <f>IF(Calc!$F$26=0,"",IF(OR($C334&gt;Calc!$B$24,MOD($C334-1,Calc!$F$26)&gt;0),"",QUOTIENT($C334-1,Calc!$F$26)+1))</f>
        <v/>
      </c>
      <c r="C334" s="275">
        <v>326</v>
      </c>
      <c r="D334" s="154" t="str">
        <f>IF(Plan!$T332="","",Plan!$T332)</f>
        <v/>
      </c>
      <c r="E334" s="155" t="str">
        <f>IF(Plan!$U332="","",Plan!$U332)</f>
        <v/>
      </c>
      <c r="F334" s="175" t="str">
        <f>Plan!$Q332</f>
        <v/>
      </c>
      <c r="G334" s="176" t="s">
        <v>4</v>
      </c>
      <c r="H334" s="175" t="str">
        <f>Plan!$S332</f>
        <v/>
      </c>
      <c r="I334" s="177"/>
      <c r="J334" s="178" t="str">
        <f>Language!$E$62</f>
        <v xml:space="preserve"> : </v>
      </c>
      <c r="K334" s="179"/>
      <c r="L334" s="356"/>
      <c r="M334" s="357"/>
    </row>
    <row r="335" spans="2:13" ht="15.75" x14ac:dyDescent="0.2">
      <c r="B335" s="279" t="str">
        <f>IF(Calc!$F$26=0,"",IF(OR($C335&gt;Calc!$B$24,MOD($C335-1,Calc!$F$26)&gt;0),"",QUOTIENT($C335-1,Calc!$F$26)+1))</f>
        <v/>
      </c>
      <c r="C335" s="275">
        <v>327</v>
      </c>
      <c r="D335" s="154" t="str">
        <f>IF(Plan!$T333="","",Plan!$T333)</f>
        <v/>
      </c>
      <c r="E335" s="155" t="str">
        <f>IF(Plan!$U333="","",Plan!$U333)</f>
        <v/>
      </c>
      <c r="F335" s="175" t="str">
        <f>Plan!$Q333</f>
        <v/>
      </c>
      <c r="G335" s="176" t="s">
        <v>4</v>
      </c>
      <c r="H335" s="175" t="str">
        <f>Plan!$S333</f>
        <v/>
      </c>
      <c r="I335" s="177"/>
      <c r="J335" s="178" t="str">
        <f>Language!$E$62</f>
        <v xml:space="preserve"> : </v>
      </c>
      <c r="K335" s="179"/>
      <c r="L335" s="356"/>
      <c r="M335" s="357"/>
    </row>
    <row r="336" spans="2:13" ht="15.75" x14ac:dyDescent="0.2">
      <c r="B336" s="279" t="str">
        <f>IF(Calc!$F$26=0,"",IF(OR($C336&gt;Calc!$B$24,MOD($C336-1,Calc!$F$26)&gt;0),"",QUOTIENT($C336-1,Calc!$F$26)+1))</f>
        <v/>
      </c>
      <c r="C336" s="275">
        <v>328</v>
      </c>
      <c r="D336" s="154" t="str">
        <f>IF(Plan!$T334="","",Plan!$T334)</f>
        <v/>
      </c>
      <c r="E336" s="155" t="str">
        <f>IF(Plan!$U334="","",Plan!$U334)</f>
        <v/>
      </c>
      <c r="F336" s="175" t="str">
        <f>Plan!$Q334</f>
        <v/>
      </c>
      <c r="G336" s="176" t="s">
        <v>4</v>
      </c>
      <c r="H336" s="175" t="str">
        <f>Plan!$S334</f>
        <v/>
      </c>
      <c r="I336" s="177"/>
      <c r="J336" s="178" t="str">
        <f>Language!$E$62</f>
        <v xml:space="preserve"> : </v>
      </c>
      <c r="K336" s="179"/>
      <c r="L336" s="356"/>
      <c r="M336" s="357"/>
    </row>
    <row r="337" spans="2:13" ht="15.75" x14ac:dyDescent="0.2">
      <c r="B337" s="279" t="str">
        <f>IF(Calc!$F$26=0,"",IF(OR($C337&gt;Calc!$B$24,MOD($C337-1,Calc!$F$26)&gt;0),"",QUOTIENT($C337-1,Calc!$F$26)+1))</f>
        <v/>
      </c>
      <c r="C337" s="275">
        <v>329</v>
      </c>
      <c r="D337" s="154" t="str">
        <f>IF(Plan!$T335="","",Plan!$T335)</f>
        <v/>
      </c>
      <c r="E337" s="155" t="str">
        <f>IF(Plan!$U335="","",Plan!$U335)</f>
        <v/>
      </c>
      <c r="F337" s="175" t="str">
        <f>Plan!$Q335</f>
        <v/>
      </c>
      <c r="G337" s="176" t="s">
        <v>4</v>
      </c>
      <c r="H337" s="175" t="str">
        <f>Plan!$S335</f>
        <v/>
      </c>
      <c r="I337" s="177"/>
      <c r="J337" s="178" t="str">
        <f>Language!$E$62</f>
        <v xml:space="preserve"> : </v>
      </c>
      <c r="K337" s="179"/>
      <c r="L337" s="356"/>
      <c r="M337" s="357"/>
    </row>
    <row r="338" spans="2:13" ht="15.75" x14ac:dyDescent="0.2">
      <c r="B338" s="279" t="str">
        <f>IF(Calc!$F$26=0,"",IF(OR($C338&gt;Calc!$B$24,MOD($C338-1,Calc!$F$26)&gt;0),"",QUOTIENT($C338-1,Calc!$F$26)+1))</f>
        <v/>
      </c>
      <c r="C338" s="275">
        <v>330</v>
      </c>
      <c r="D338" s="154" t="str">
        <f>IF(Plan!$T336="","",Plan!$T336)</f>
        <v/>
      </c>
      <c r="E338" s="155" t="str">
        <f>IF(Plan!$U336="","",Plan!$U336)</f>
        <v/>
      </c>
      <c r="F338" s="175" t="str">
        <f>Plan!$Q336</f>
        <v/>
      </c>
      <c r="G338" s="176" t="s">
        <v>4</v>
      </c>
      <c r="H338" s="175" t="str">
        <f>Plan!$S336</f>
        <v/>
      </c>
      <c r="I338" s="177"/>
      <c r="J338" s="178" t="str">
        <f>Language!$E$62</f>
        <v xml:space="preserve"> : </v>
      </c>
      <c r="K338" s="179"/>
      <c r="L338" s="356"/>
      <c r="M338" s="357"/>
    </row>
    <row r="339" spans="2:13" ht="15.75" x14ac:dyDescent="0.2">
      <c r="B339" s="279" t="str">
        <f>IF(Calc!$F$26=0,"",IF(OR($C339&gt;Calc!$B$24,MOD($C339-1,Calc!$F$26)&gt;0),"",QUOTIENT($C339-1,Calc!$F$26)+1))</f>
        <v/>
      </c>
      <c r="C339" s="275">
        <v>331</v>
      </c>
      <c r="D339" s="154" t="str">
        <f>IF(Plan!$T337="","",Plan!$T337)</f>
        <v/>
      </c>
      <c r="E339" s="155" t="str">
        <f>IF(Plan!$U337="","",Plan!$U337)</f>
        <v/>
      </c>
      <c r="F339" s="175" t="str">
        <f>Plan!$Q337</f>
        <v/>
      </c>
      <c r="G339" s="176" t="s">
        <v>4</v>
      </c>
      <c r="H339" s="175" t="str">
        <f>Plan!$S337</f>
        <v/>
      </c>
      <c r="I339" s="177"/>
      <c r="J339" s="178" t="str">
        <f>Language!$E$62</f>
        <v xml:space="preserve"> : </v>
      </c>
      <c r="K339" s="179"/>
      <c r="L339" s="356"/>
      <c r="M339" s="357"/>
    </row>
    <row r="340" spans="2:13" ht="15.75" x14ac:dyDescent="0.2">
      <c r="B340" s="279" t="str">
        <f>IF(Calc!$F$26=0,"",IF(OR($C340&gt;Calc!$B$24,MOD($C340-1,Calc!$F$26)&gt;0),"",QUOTIENT($C340-1,Calc!$F$26)+1))</f>
        <v/>
      </c>
      <c r="C340" s="275">
        <v>332</v>
      </c>
      <c r="D340" s="154" t="str">
        <f>IF(Plan!$T338="","",Plan!$T338)</f>
        <v/>
      </c>
      <c r="E340" s="155" t="str">
        <f>IF(Plan!$U338="","",Plan!$U338)</f>
        <v/>
      </c>
      <c r="F340" s="175" t="str">
        <f>Plan!$Q338</f>
        <v/>
      </c>
      <c r="G340" s="176" t="s">
        <v>4</v>
      </c>
      <c r="H340" s="175" t="str">
        <f>Plan!$S338</f>
        <v/>
      </c>
      <c r="I340" s="177"/>
      <c r="J340" s="178" t="str">
        <f>Language!$E$62</f>
        <v xml:space="preserve"> : </v>
      </c>
      <c r="K340" s="179"/>
      <c r="L340" s="356"/>
      <c r="M340" s="357"/>
    </row>
    <row r="341" spans="2:13" ht="15.75" x14ac:dyDescent="0.2">
      <c r="B341" s="279" t="str">
        <f>IF(Calc!$F$26=0,"",IF(OR($C341&gt;Calc!$B$24,MOD($C341-1,Calc!$F$26)&gt;0),"",QUOTIENT($C341-1,Calc!$F$26)+1))</f>
        <v/>
      </c>
      <c r="C341" s="275">
        <v>333</v>
      </c>
      <c r="D341" s="154" t="str">
        <f>IF(Plan!$T339="","",Plan!$T339)</f>
        <v/>
      </c>
      <c r="E341" s="155" t="str">
        <f>IF(Plan!$U339="","",Plan!$U339)</f>
        <v/>
      </c>
      <c r="F341" s="175" t="str">
        <f>Plan!$Q339</f>
        <v/>
      </c>
      <c r="G341" s="176" t="s">
        <v>4</v>
      </c>
      <c r="H341" s="175" t="str">
        <f>Plan!$S339</f>
        <v/>
      </c>
      <c r="I341" s="177"/>
      <c r="J341" s="178" t="str">
        <f>Language!$E$62</f>
        <v xml:space="preserve"> : </v>
      </c>
      <c r="K341" s="179"/>
      <c r="L341" s="356"/>
      <c r="M341" s="357"/>
    </row>
    <row r="342" spans="2:13" ht="15.75" x14ac:dyDescent="0.2">
      <c r="B342" s="279" t="str">
        <f>IF(Calc!$F$26=0,"",IF(OR($C342&gt;Calc!$B$24,MOD($C342-1,Calc!$F$26)&gt;0),"",QUOTIENT($C342-1,Calc!$F$26)+1))</f>
        <v/>
      </c>
      <c r="C342" s="275">
        <v>334</v>
      </c>
      <c r="D342" s="154" t="str">
        <f>IF(Plan!$T340="","",Plan!$T340)</f>
        <v/>
      </c>
      <c r="E342" s="155" t="str">
        <f>IF(Plan!$U340="","",Plan!$U340)</f>
        <v/>
      </c>
      <c r="F342" s="175" t="str">
        <f>Plan!$Q340</f>
        <v/>
      </c>
      <c r="G342" s="176" t="s">
        <v>4</v>
      </c>
      <c r="H342" s="175" t="str">
        <f>Plan!$S340</f>
        <v/>
      </c>
      <c r="I342" s="177"/>
      <c r="J342" s="178" t="str">
        <f>Language!$E$62</f>
        <v xml:space="preserve"> : </v>
      </c>
      <c r="K342" s="179"/>
      <c r="L342" s="356"/>
      <c r="M342" s="357"/>
    </row>
    <row r="343" spans="2:13" ht="15.75" x14ac:dyDescent="0.2">
      <c r="B343" s="279" t="str">
        <f>IF(Calc!$F$26=0,"",IF(OR($C343&gt;Calc!$B$24,MOD($C343-1,Calc!$F$26)&gt;0),"",QUOTIENT($C343-1,Calc!$F$26)+1))</f>
        <v/>
      </c>
      <c r="C343" s="275">
        <v>335</v>
      </c>
      <c r="D343" s="154" t="str">
        <f>IF(Plan!$T341="","",Plan!$T341)</f>
        <v/>
      </c>
      <c r="E343" s="155" t="str">
        <f>IF(Plan!$U341="","",Plan!$U341)</f>
        <v/>
      </c>
      <c r="F343" s="175" t="str">
        <f>Plan!$Q341</f>
        <v/>
      </c>
      <c r="G343" s="176" t="s">
        <v>4</v>
      </c>
      <c r="H343" s="175" t="str">
        <f>Plan!$S341</f>
        <v/>
      </c>
      <c r="I343" s="177"/>
      <c r="J343" s="178" t="str">
        <f>Language!$E$62</f>
        <v xml:space="preserve"> : </v>
      </c>
      <c r="K343" s="179"/>
      <c r="L343" s="356"/>
      <c r="M343" s="357"/>
    </row>
    <row r="344" spans="2:13" ht="15.75" x14ac:dyDescent="0.2">
      <c r="B344" s="279" t="str">
        <f>IF(Calc!$F$26=0,"",IF(OR($C344&gt;Calc!$B$24,MOD($C344-1,Calc!$F$26)&gt;0),"",QUOTIENT($C344-1,Calc!$F$26)+1))</f>
        <v/>
      </c>
      <c r="C344" s="275">
        <v>336</v>
      </c>
      <c r="D344" s="154" t="str">
        <f>IF(Plan!$T342="","",Plan!$T342)</f>
        <v/>
      </c>
      <c r="E344" s="155" t="str">
        <f>IF(Plan!$U342="","",Plan!$U342)</f>
        <v/>
      </c>
      <c r="F344" s="175" t="str">
        <f>Plan!$Q342</f>
        <v/>
      </c>
      <c r="G344" s="176" t="s">
        <v>4</v>
      </c>
      <c r="H344" s="175" t="str">
        <f>Plan!$S342</f>
        <v/>
      </c>
      <c r="I344" s="177"/>
      <c r="J344" s="178" t="str">
        <f>Language!$E$62</f>
        <v xml:space="preserve"> : </v>
      </c>
      <c r="K344" s="179"/>
      <c r="L344" s="356"/>
      <c r="M344" s="357"/>
    </row>
    <row r="345" spans="2:13" ht="15.75" x14ac:dyDescent="0.2">
      <c r="B345" s="279" t="str">
        <f>IF(Calc!$F$26=0,"",IF(OR($C345&gt;Calc!$B$24,MOD($C345-1,Calc!$F$26)&gt;0),"",QUOTIENT($C345-1,Calc!$F$26)+1))</f>
        <v/>
      </c>
      <c r="C345" s="275">
        <v>337</v>
      </c>
      <c r="D345" s="154" t="str">
        <f>IF(Plan!$T343="","",Plan!$T343)</f>
        <v/>
      </c>
      <c r="E345" s="155" t="str">
        <f>IF(Plan!$U343="","",Plan!$U343)</f>
        <v/>
      </c>
      <c r="F345" s="175" t="str">
        <f>Plan!$Q343</f>
        <v/>
      </c>
      <c r="G345" s="176" t="s">
        <v>4</v>
      </c>
      <c r="H345" s="175" t="str">
        <f>Plan!$S343</f>
        <v/>
      </c>
      <c r="I345" s="177"/>
      <c r="J345" s="178" t="str">
        <f>Language!$E$62</f>
        <v xml:space="preserve"> : </v>
      </c>
      <c r="K345" s="179"/>
      <c r="L345" s="356"/>
      <c r="M345" s="357"/>
    </row>
    <row r="346" spans="2:13" ht="15.75" x14ac:dyDescent="0.2">
      <c r="B346" s="279" t="str">
        <f>IF(Calc!$F$26=0,"",IF(OR($C346&gt;Calc!$B$24,MOD($C346-1,Calc!$F$26)&gt;0),"",QUOTIENT($C346-1,Calc!$F$26)+1))</f>
        <v/>
      </c>
      <c r="C346" s="275">
        <v>338</v>
      </c>
      <c r="D346" s="154" t="str">
        <f>IF(Plan!$T344="","",Plan!$T344)</f>
        <v/>
      </c>
      <c r="E346" s="155" t="str">
        <f>IF(Plan!$U344="","",Plan!$U344)</f>
        <v/>
      </c>
      <c r="F346" s="175" t="str">
        <f>Plan!$Q344</f>
        <v/>
      </c>
      <c r="G346" s="176" t="s">
        <v>4</v>
      </c>
      <c r="H346" s="175" t="str">
        <f>Plan!$S344</f>
        <v/>
      </c>
      <c r="I346" s="177"/>
      <c r="J346" s="178" t="str">
        <f>Language!$E$62</f>
        <v xml:space="preserve"> : </v>
      </c>
      <c r="K346" s="179"/>
      <c r="L346" s="356"/>
      <c r="M346" s="357"/>
    </row>
    <row r="347" spans="2:13" ht="15.75" x14ac:dyDescent="0.2">
      <c r="B347" s="279" t="str">
        <f>IF(Calc!$F$26=0,"",IF(OR($C347&gt;Calc!$B$24,MOD($C347-1,Calc!$F$26)&gt;0),"",QUOTIENT($C347-1,Calc!$F$26)+1))</f>
        <v/>
      </c>
      <c r="C347" s="275">
        <v>339</v>
      </c>
      <c r="D347" s="154" t="str">
        <f>IF(Plan!$T345="","",Plan!$T345)</f>
        <v/>
      </c>
      <c r="E347" s="155" t="str">
        <f>IF(Plan!$U345="","",Plan!$U345)</f>
        <v/>
      </c>
      <c r="F347" s="175" t="str">
        <f>Plan!$Q345</f>
        <v/>
      </c>
      <c r="G347" s="176" t="s">
        <v>4</v>
      </c>
      <c r="H347" s="175" t="str">
        <f>Plan!$S345</f>
        <v/>
      </c>
      <c r="I347" s="177"/>
      <c r="J347" s="178" t="str">
        <f>Language!$E$62</f>
        <v xml:space="preserve"> : </v>
      </c>
      <c r="K347" s="179"/>
      <c r="L347" s="356"/>
      <c r="M347" s="357"/>
    </row>
    <row r="348" spans="2:13" ht="15.75" x14ac:dyDescent="0.2">
      <c r="B348" s="279" t="str">
        <f>IF(Calc!$F$26=0,"",IF(OR($C348&gt;Calc!$B$24,MOD($C348-1,Calc!$F$26)&gt;0),"",QUOTIENT($C348-1,Calc!$F$26)+1))</f>
        <v/>
      </c>
      <c r="C348" s="275">
        <v>340</v>
      </c>
      <c r="D348" s="154" t="str">
        <f>IF(Plan!$T346="","",Plan!$T346)</f>
        <v/>
      </c>
      <c r="E348" s="155" t="str">
        <f>IF(Plan!$U346="","",Plan!$U346)</f>
        <v/>
      </c>
      <c r="F348" s="175" t="str">
        <f>Plan!$Q346</f>
        <v/>
      </c>
      <c r="G348" s="176" t="s">
        <v>4</v>
      </c>
      <c r="H348" s="175" t="str">
        <f>Plan!$S346</f>
        <v/>
      </c>
      <c r="I348" s="177"/>
      <c r="J348" s="178" t="str">
        <f>Language!$E$62</f>
        <v xml:space="preserve"> : </v>
      </c>
      <c r="K348" s="179"/>
      <c r="L348" s="356"/>
      <c r="M348" s="357"/>
    </row>
    <row r="349" spans="2:13" ht="15.75" x14ac:dyDescent="0.2">
      <c r="B349" s="279" t="str">
        <f>IF(Calc!$F$26=0,"",IF(OR($C349&gt;Calc!$B$24,MOD($C349-1,Calc!$F$26)&gt;0),"",QUOTIENT($C349-1,Calc!$F$26)+1))</f>
        <v/>
      </c>
      <c r="C349" s="275">
        <v>341</v>
      </c>
      <c r="D349" s="154" t="str">
        <f>IF(Plan!$T347="","",Plan!$T347)</f>
        <v/>
      </c>
      <c r="E349" s="155" t="str">
        <f>IF(Plan!$U347="","",Plan!$U347)</f>
        <v/>
      </c>
      <c r="F349" s="175" t="str">
        <f>Plan!$Q347</f>
        <v/>
      </c>
      <c r="G349" s="176" t="s">
        <v>4</v>
      </c>
      <c r="H349" s="175" t="str">
        <f>Plan!$S347</f>
        <v/>
      </c>
      <c r="I349" s="177"/>
      <c r="J349" s="178" t="str">
        <f>Language!$E$62</f>
        <v xml:space="preserve"> : </v>
      </c>
      <c r="K349" s="179"/>
      <c r="L349" s="356"/>
      <c r="M349" s="357"/>
    </row>
    <row r="350" spans="2:13" ht="15.75" x14ac:dyDescent="0.2">
      <c r="B350" s="279" t="str">
        <f>IF(Calc!$F$26=0,"",IF(OR($C350&gt;Calc!$B$24,MOD($C350-1,Calc!$F$26)&gt;0),"",QUOTIENT($C350-1,Calc!$F$26)+1))</f>
        <v/>
      </c>
      <c r="C350" s="275">
        <v>342</v>
      </c>
      <c r="D350" s="154" t="str">
        <f>IF(Plan!$T348="","",Plan!$T348)</f>
        <v/>
      </c>
      <c r="E350" s="155" t="str">
        <f>IF(Plan!$U348="","",Plan!$U348)</f>
        <v/>
      </c>
      <c r="F350" s="175" t="str">
        <f>Plan!$Q348</f>
        <v/>
      </c>
      <c r="G350" s="176" t="s">
        <v>4</v>
      </c>
      <c r="H350" s="175" t="str">
        <f>Plan!$S348</f>
        <v/>
      </c>
      <c r="I350" s="177"/>
      <c r="J350" s="178" t="str">
        <f>Language!$E$62</f>
        <v xml:space="preserve"> : </v>
      </c>
      <c r="K350" s="179"/>
      <c r="L350" s="356"/>
      <c r="M350" s="357"/>
    </row>
    <row r="351" spans="2:13" ht="15.75" x14ac:dyDescent="0.2">
      <c r="B351" s="279" t="str">
        <f>IF(Calc!$F$26=0,"",IF(OR($C351&gt;Calc!$B$24,MOD($C351-1,Calc!$F$26)&gt;0),"",QUOTIENT($C351-1,Calc!$F$26)+1))</f>
        <v/>
      </c>
      <c r="C351" s="275">
        <v>343</v>
      </c>
      <c r="D351" s="154" t="str">
        <f>IF(Plan!$T349="","",Plan!$T349)</f>
        <v/>
      </c>
      <c r="E351" s="155" t="str">
        <f>IF(Plan!$U349="","",Plan!$U349)</f>
        <v/>
      </c>
      <c r="F351" s="175" t="str">
        <f>Plan!$Q349</f>
        <v/>
      </c>
      <c r="G351" s="176" t="s">
        <v>4</v>
      </c>
      <c r="H351" s="175" t="str">
        <f>Plan!$S349</f>
        <v/>
      </c>
      <c r="I351" s="177"/>
      <c r="J351" s="178" t="str">
        <f>Language!$E$62</f>
        <v xml:space="preserve"> : </v>
      </c>
      <c r="K351" s="179"/>
      <c r="L351" s="356"/>
      <c r="M351" s="357"/>
    </row>
    <row r="352" spans="2:13" ht="15.75" x14ac:dyDescent="0.2">
      <c r="B352" s="279" t="str">
        <f>IF(Calc!$F$26=0,"",IF(OR($C352&gt;Calc!$B$24,MOD($C352-1,Calc!$F$26)&gt;0),"",QUOTIENT($C352-1,Calc!$F$26)+1))</f>
        <v/>
      </c>
      <c r="C352" s="275">
        <v>344</v>
      </c>
      <c r="D352" s="154" t="str">
        <f>IF(Plan!$T350="","",Plan!$T350)</f>
        <v/>
      </c>
      <c r="E352" s="155" t="str">
        <f>IF(Plan!$U350="","",Plan!$U350)</f>
        <v/>
      </c>
      <c r="F352" s="175" t="str">
        <f>Plan!$Q350</f>
        <v/>
      </c>
      <c r="G352" s="176" t="s">
        <v>4</v>
      </c>
      <c r="H352" s="175" t="str">
        <f>Plan!$S350</f>
        <v/>
      </c>
      <c r="I352" s="177"/>
      <c r="J352" s="178" t="str">
        <f>Language!$E$62</f>
        <v xml:space="preserve"> : </v>
      </c>
      <c r="K352" s="179"/>
      <c r="L352" s="356"/>
      <c r="M352" s="357"/>
    </row>
    <row r="353" spans="2:13" ht="15.75" x14ac:dyDescent="0.2">
      <c r="B353" s="279" t="str">
        <f>IF(Calc!$F$26=0,"",IF(OR($C353&gt;Calc!$B$24,MOD($C353-1,Calc!$F$26)&gt;0),"",QUOTIENT($C353-1,Calc!$F$26)+1))</f>
        <v/>
      </c>
      <c r="C353" s="275">
        <v>345</v>
      </c>
      <c r="D353" s="154" t="str">
        <f>IF(Plan!$T351="","",Plan!$T351)</f>
        <v/>
      </c>
      <c r="E353" s="155" t="str">
        <f>IF(Plan!$U351="","",Plan!$U351)</f>
        <v/>
      </c>
      <c r="F353" s="175" t="str">
        <f>Plan!$Q351</f>
        <v/>
      </c>
      <c r="G353" s="176" t="s">
        <v>4</v>
      </c>
      <c r="H353" s="175" t="str">
        <f>Plan!$S351</f>
        <v/>
      </c>
      <c r="I353" s="177"/>
      <c r="J353" s="178" t="str">
        <f>Language!$E$62</f>
        <v xml:space="preserve"> : </v>
      </c>
      <c r="K353" s="179"/>
      <c r="L353" s="356"/>
      <c r="M353" s="357"/>
    </row>
    <row r="354" spans="2:13" ht="15.75" x14ac:dyDescent="0.2">
      <c r="B354" s="279" t="str">
        <f>IF(Calc!$F$26=0,"",IF(OR($C354&gt;Calc!$B$24,MOD($C354-1,Calc!$F$26)&gt;0),"",QUOTIENT($C354-1,Calc!$F$26)+1))</f>
        <v/>
      </c>
      <c r="C354" s="275">
        <v>346</v>
      </c>
      <c r="D354" s="154" t="str">
        <f>IF(Plan!$T352="","",Plan!$T352)</f>
        <v/>
      </c>
      <c r="E354" s="155" t="str">
        <f>IF(Plan!$U352="","",Plan!$U352)</f>
        <v/>
      </c>
      <c r="F354" s="175" t="str">
        <f>Plan!$Q352</f>
        <v/>
      </c>
      <c r="G354" s="176" t="s">
        <v>4</v>
      </c>
      <c r="H354" s="175" t="str">
        <f>Plan!$S352</f>
        <v/>
      </c>
      <c r="I354" s="177"/>
      <c r="J354" s="178" t="str">
        <f>Language!$E$62</f>
        <v xml:space="preserve"> : </v>
      </c>
      <c r="K354" s="179"/>
      <c r="L354" s="356"/>
      <c r="M354" s="357"/>
    </row>
    <row r="355" spans="2:13" ht="15.75" x14ac:dyDescent="0.2">
      <c r="B355" s="279" t="str">
        <f>IF(Calc!$F$26=0,"",IF(OR($C355&gt;Calc!$B$24,MOD($C355-1,Calc!$F$26)&gt;0),"",QUOTIENT($C355-1,Calc!$F$26)+1))</f>
        <v/>
      </c>
      <c r="C355" s="275">
        <v>347</v>
      </c>
      <c r="D355" s="154" t="str">
        <f>IF(Plan!$T353="","",Plan!$T353)</f>
        <v/>
      </c>
      <c r="E355" s="155" t="str">
        <f>IF(Plan!$U353="","",Plan!$U353)</f>
        <v/>
      </c>
      <c r="F355" s="175" t="str">
        <f>Plan!$Q353</f>
        <v/>
      </c>
      <c r="G355" s="176" t="s">
        <v>4</v>
      </c>
      <c r="H355" s="175" t="str">
        <f>Plan!$S353</f>
        <v/>
      </c>
      <c r="I355" s="177"/>
      <c r="J355" s="178" t="str">
        <f>Language!$E$62</f>
        <v xml:space="preserve"> : </v>
      </c>
      <c r="K355" s="179"/>
      <c r="L355" s="356"/>
      <c r="M355" s="357"/>
    </row>
    <row r="356" spans="2:13" ht="15.75" x14ac:dyDescent="0.2">
      <c r="B356" s="279" t="str">
        <f>IF(Calc!$F$26=0,"",IF(OR($C356&gt;Calc!$B$24,MOD($C356-1,Calc!$F$26)&gt;0),"",QUOTIENT($C356-1,Calc!$F$26)+1))</f>
        <v/>
      </c>
      <c r="C356" s="275">
        <v>348</v>
      </c>
      <c r="D356" s="154" t="str">
        <f>IF(Plan!$T354="","",Plan!$T354)</f>
        <v/>
      </c>
      <c r="E356" s="155" t="str">
        <f>IF(Plan!$U354="","",Plan!$U354)</f>
        <v/>
      </c>
      <c r="F356" s="175" t="str">
        <f>Plan!$Q354</f>
        <v/>
      </c>
      <c r="G356" s="176" t="s">
        <v>4</v>
      </c>
      <c r="H356" s="175" t="str">
        <f>Plan!$S354</f>
        <v/>
      </c>
      <c r="I356" s="177"/>
      <c r="J356" s="178" t="str">
        <f>Language!$E$62</f>
        <v xml:space="preserve"> : </v>
      </c>
      <c r="K356" s="179"/>
      <c r="L356" s="356"/>
      <c r="M356" s="357"/>
    </row>
    <row r="357" spans="2:13" ht="15.75" x14ac:dyDescent="0.2">
      <c r="B357" s="279" t="str">
        <f>IF(Calc!$F$26=0,"",IF(OR($C357&gt;Calc!$B$24,MOD($C357-1,Calc!$F$26)&gt;0),"",QUOTIENT($C357-1,Calc!$F$26)+1))</f>
        <v/>
      </c>
      <c r="C357" s="275">
        <v>349</v>
      </c>
      <c r="D357" s="154" t="str">
        <f>IF(Plan!$T355="","",Plan!$T355)</f>
        <v/>
      </c>
      <c r="E357" s="155" t="str">
        <f>IF(Plan!$U355="","",Plan!$U355)</f>
        <v/>
      </c>
      <c r="F357" s="175" t="str">
        <f>Plan!$Q355</f>
        <v/>
      </c>
      <c r="G357" s="176" t="s">
        <v>4</v>
      </c>
      <c r="H357" s="175" t="str">
        <f>Plan!$S355</f>
        <v/>
      </c>
      <c r="I357" s="177"/>
      <c r="J357" s="178" t="str">
        <f>Language!$E$62</f>
        <v xml:space="preserve"> : </v>
      </c>
      <c r="K357" s="179"/>
      <c r="L357" s="356"/>
      <c r="M357" s="357"/>
    </row>
    <row r="358" spans="2:13" ht="15.75" x14ac:dyDescent="0.2">
      <c r="B358" s="279" t="str">
        <f>IF(Calc!$F$26=0,"",IF(OR($C358&gt;Calc!$B$24,MOD($C358-1,Calc!$F$26)&gt;0),"",QUOTIENT($C358-1,Calc!$F$26)+1))</f>
        <v/>
      </c>
      <c r="C358" s="275">
        <v>350</v>
      </c>
      <c r="D358" s="154" t="str">
        <f>IF(Plan!$T356="","",Plan!$T356)</f>
        <v/>
      </c>
      <c r="E358" s="155" t="str">
        <f>IF(Plan!$U356="","",Plan!$U356)</f>
        <v/>
      </c>
      <c r="F358" s="175" t="str">
        <f>Plan!$Q356</f>
        <v/>
      </c>
      <c r="G358" s="176" t="s">
        <v>4</v>
      </c>
      <c r="H358" s="175" t="str">
        <f>Plan!$S356</f>
        <v/>
      </c>
      <c r="I358" s="177"/>
      <c r="J358" s="178" t="str">
        <f>Language!$E$62</f>
        <v xml:space="preserve"> : </v>
      </c>
      <c r="K358" s="179"/>
      <c r="L358" s="356"/>
      <c r="M358" s="357"/>
    </row>
    <row r="359" spans="2:13" ht="15.75" x14ac:dyDescent="0.2">
      <c r="B359" s="279" t="str">
        <f>IF(Calc!$F$26=0,"",IF(OR($C359&gt;Calc!$B$24,MOD($C359-1,Calc!$F$26)&gt;0),"",QUOTIENT($C359-1,Calc!$F$26)+1))</f>
        <v/>
      </c>
      <c r="C359" s="275">
        <v>351</v>
      </c>
      <c r="D359" s="154" t="str">
        <f>IF(Plan!$T357="","",Plan!$T357)</f>
        <v/>
      </c>
      <c r="E359" s="155" t="str">
        <f>IF(Plan!$U357="","",Plan!$U357)</f>
        <v/>
      </c>
      <c r="F359" s="175" t="str">
        <f>Plan!$Q357</f>
        <v/>
      </c>
      <c r="G359" s="176" t="s">
        <v>4</v>
      </c>
      <c r="H359" s="175" t="str">
        <f>Plan!$S357</f>
        <v/>
      </c>
      <c r="I359" s="177"/>
      <c r="J359" s="178" t="str">
        <f>Language!$E$62</f>
        <v xml:space="preserve"> : </v>
      </c>
      <c r="K359" s="179"/>
      <c r="L359" s="356"/>
      <c r="M359" s="357"/>
    </row>
    <row r="360" spans="2:13" ht="15.75" x14ac:dyDescent="0.2">
      <c r="B360" s="279" t="str">
        <f>IF(Calc!$F$26=0,"",IF(OR($C360&gt;Calc!$B$24,MOD($C360-1,Calc!$F$26)&gt;0),"",QUOTIENT($C360-1,Calc!$F$26)+1))</f>
        <v/>
      </c>
      <c r="C360" s="275">
        <v>352</v>
      </c>
      <c r="D360" s="154" t="str">
        <f>IF(Plan!$T358="","",Plan!$T358)</f>
        <v/>
      </c>
      <c r="E360" s="155" t="str">
        <f>IF(Plan!$U358="","",Plan!$U358)</f>
        <v/>
      </c>
      <c r="F360" s="175" t="str">
        <f>Plan!$Q358</f>
        <v/>
      </c>
      <c r="G360" s="176" t="s">
        <v>4</v>
      </c>
      <c r="H360" s="175" t="str">
        <f>Plan!$S358</f>
        <v/>
      </c>
      <c r="I360" s="177"/>
      <c r="J360" s="178" t="str">
        <f>Language!$E$62</f>
        <v xml:space="preserve"> : </v>
      </c>
      <c r="K360" s="179"/>
      <c r="L360" s="356"/>
      <c r="M360" s="357"/>
    </row>
    <row r="361" spans="2:13" ht="15.75" x14ac:dyDescent="0.2">
      <c r="B361" s="279" t="str">
        <f>IF(Calc!$F$26=0,"",IF(OR($C361&gt;Calc!$B$24,MOD($C361-1,Calc!$F$26)&gt;0),"",QUOTIENT($C361-1,Calc!$F$26)+1))</f>
        <v/>
      </c>
      <c r="C361" s="275">
        <v>353</v>
      </c>
      <c r="D361" s="154" t="str">
        <f>IF(Plan!$T359="","",Plan!$T359)</f>
        <v/>
      </c>
      <c r="E361" s="155" t="str">
        <f>IF(Plan!$U359="","",Plan!$U359)</f>
        <v/>
      </c>
      <c r="F361" s="175" t="str">
        <f>Plan!$Q359</f>
        <v/>
      </c>
      <c r="G361" s="176" t="s">
        <v>4</v>
      </c>
      <c r="H361" s="175" t="str">
        <f>Plan!$S359</f>
        <v/>
      </c>
      <c r="I361" s="177"/>
      <c r="J361" s="178" t="str">
        <f>Language!$E$62</f>
        <v xml:space="preserve"> : </v>
      </c>
      <c r="K361" s="179"/>
      <c r="L361" s="356"/>
      <c r="M361" s="357"/>
    </row>
    <row r="362" spans="2:13" ht="15.75" x14ac:dyDescent="0.2">
      <c r="B362" s="279" t="str">
        <f>IF(Calc!$F$26=0,"",IF(OR($C362&gt;Calc!$B$24,MOD($C362-1,Calc!$F$26)&gt;0),"",QUOTIENT($C362-1,Calc!$F$26)+1))</f>
        <v/>
      </c>
      <c r="C362" s="275">
        <v>354</v>
      </c>
      <c r="D362" s="154" t="str">
        <f>IF(Plan!$T360="","",Plan!$T360)</f>
        <v/>
      </c>
      <c r="E362" s="155" t="str">
        <f>IF(Plan!$U360="","",Plan!$U360)</f>
        <v/>
      </c>
      <c r="F362" s="175" t="str">
        <f>Plan!$Q360</f>
        <v/>
      </c>
      <c r="G362" s="176" t="s">
        <v>4</v>
      </c>
      <c r="H362" s="175" t="str">
        <f>Plan!$S360</f>
        <v/>
      </c>
      <c r="I362" s="177"/>
      <c r="J362" s="178" t="str">
        <f>Language!$E$62</f>
        <v xml:space="preserve"> : </v>
      </c>
      <c r="K362" s="179"/>
      <c r="L362" s="356"/>
      <c r="M362" s="357"/>
    </row>
    <row r="363" spans="2:13" ht="15.75" x14ac:dyDescent="0.2">
      <c r="B363" s="279" t="str">
        <f>IF(Calc!$F$26=0,"",IF(OR($C363&gt;Calc!$B$24,MOD($C363-1,Calc!$F$26)&gt;0),"",QUOTIENT($C363-1,Calc!$F$26)+1))</f>
        <v/>
      </c>
      <c r="C363" s="275">
        <v>355</v>
      </c>
      <c r="D363" s="154" t="str">
        <f>IF(Plan!$T361="","",Plan!$T361)</f>
        <v/>
      </c>
      <c r="E363" s="155" t="str">
        <f>IF(Plan!$U361="","",Plan!$U361)</f>
        <v/>
      </c>
      <c r="F363" s="175" t="str">
        <f>Plan!$Q361</f>
        <v/>
      </c>
      <c r="G363" s="176" t="s">
        <v>4</v>
      </c>
      <c r="H363" s="175" t="str">
        <f>Plan!$S361</f>
        <v/>
      </c>
      <c r="I363" s="177"/>
      <c r="J363" s="178" t="str">
        <f>Language!$E$62</f>
        <v xml:space="preserve"> : </v>
      </c>
      <c r="K363" s="179"/>
      <c r="L363" s="356"/>
      <c r="M363" s="357"/>
    </row>
    <row r="364" spans="2:13" ht="15.75" x14ac:dyDescent="0.2">
      <c r="B364" s="279" t="str">
        <f>IF(Calc!$F$26=0,"",IF(OR($C364&gt;Calc!$B$24,MOD($C364-1,Calc!$F$26)&gt;0),"",QUOTIENT($C364-1,Calc!$F$26)+1))</f>
        <v/>
      </c>
      <c r="C364" s="275">
        <v>356</v>
      </c>
      <c r="D364" s="154" t="str">
        <f>IF(Plan!$T362="","",Plan!$T362)</f>
        <v/>
      </c>
      <c r="E364" s="155" t="str">
        <f>IF(Plan!$U362="","",Plan!$U362)</f>
        <v/>
      </c>
      <c r="F364" s="175" t="str">
        <f>Plan!$Q362</f>
        <v/>
      </c>
      <c r="G364" s="176" t="s">
        <v>4</v>
      </c>
      <c r="H364" s="175" t="str">
        <f>Plan!$S362</f>
        <v/>
      </c>
      <c r="I364" s="177"/>
      <c r="J364" s="178" t="str">
        <f>Language!$E$62</f>
        <v xml:space="preserve"> : </v>
      </c>
      <c r="K364" s="179"/>
      <c r="L364" s="356"/>
      <c r="M364" s="357"/>
    </row>
    <row r="365" spans="2:13" ht="15.75" x14ac:dyDescent="0.2">
      <c r="B365" s="279" t="str">
        <f>IF(Calc!$F$26=0,"",IF(OR($C365&gt;Calc!$B$24,MOD($C365-1,Calc!$F$26)&gt;0),"",QUOTIENT($C365-1,Calc!$F$26)+1))</f>
        <v/>
      </c>
      <c r="C365" s="275">
        <v>357</v>
      </c>
      <c r="D365" s="154" t="str">
        <f>IF(Plan!$T363="","",Plan!$T363)</f>
        <v/>
      </c>
      <c r="E365" s="155" t="str">
        <f>IF(Plan!$U363="","",Plan!$U363)</f>
        <v/>
      </c>
      <c r="F365" s="175" t="str">
        <f>Plan!$Q363</f>
        <v/>
      </c>
      <c r="G365" s="176" t="s">
        <v>4</v>
      </c>
      <c r="H365" s="175" t="str">
        <f>Plan!$S363</f>
        <v/>
      </c>
      <c r="I365" s="177"/>
      <c r="J365" s="178" t="str">
        <f>Language!$E$62</f>
        <v xml:space="preserve"> : </v>
      </c>
      <c r="K365" s="179"/>
      <c r="L365" s="356"/>
      <c r="M365" s="357"/>
    </row>
    <row r="366" spans="2:13" ht="15.75" x14ac:dyDescent="0.2">
      <c r="B366" s="279" t="str">
        <f>IF(Calc!$F$26=0,"",IF(OR($C366&gt;Calc!$B$24,MOD($C366-1,Calc!$F$26)&gt;0),"",QUOTIENT($C366-1,Calc!$F$26)+1))</f>
        <v/>
      </c>
      <c r="C366" s="275">
        <v>358</v>
      </c>
      <c r="D366" s="154" t="str">
        <f>IF(Plan!$T364="","",Plan!$T364)</f>
        <v/>
      </c>
      <c r="E366" s="155" t="str">
        <f>IF(Plan!$U364="","",Plan!$U364)</f>
        <v/>
      </c>
      <c r="F366" s="175" t="str">
        <f>Plan!$Q364</f>
        <v/>
      </c>
      <c r="G366" s="176" t="s">
        <v>4</v>
      </c>
      <c r="H366" s="175" t="str">
        <f>Plan!$S364</f>
        <v/>
      </c>
      <c r="I366" s="177"/>
      <c r="J366" s="178" t="str">
        <f>Language!$E$62</f>
        <v xml:space="preserve"> : </v>
      </c>
      <c r="K366" s="179"/>
      <c r="L366" s="356"/>
      <c r="M366" s="357"/>
    </row>
    <row r="367" spans="2:13" ht="15.75" x14ac:dyDescent="0.2">
      <c r="B367" s="279" t="str">
        <f>IF(Calc!$F$26=0,"",IF(OR($C367&gt;Calc!$B$24,MOD($C367-1,Calc!$F$26)&gt;0),"",QUOTIENT($C367-1,Calc!$F$26)+1))</f>
        <v/>
      </c>
      <c r="C367" s="275">
        <v>359</v>
      </c>
      <c r="D367" s="154" t="str">
        <f>IF(Plan!$T365="","",Plan!$T365)</f>
        <v/>
      </c>
      <c r="E367" s="155" t="str">
        <f>IF(Plan!$U365="","",Plan!$U365)</f>
        <v/>
      </c>
      <c r="F367" s="175" t="str">
        <f>Plan!$Q365</f>
        <v/>
      </c>
      <c r="G367" s="176" t="s">
        <v>4</v>
      </c>
      <c r="H367" s="175" t="str">
        <f>Plan!$S365</f>
        <v/>
      </c>
      <c r="I367" s="177"/>
      <c r="J367" s="178" t="str">
        <f>Language!$E$62</f>
        <v xml:space="preserve"> : </v>
      </c>
      <c r="K367" s="179"/>
      <c r="L367" s="356"/>
      <c r="M367" s="357"/>
    </row>
    <row r="368" spans="2:13" ht="15.75" x14ac:dyDescent="0.2">
      <c r="B368" s="279" t="str">
        <f>IF(Calc!$F$26=0,"",IF(OR($C368&gt;Calc!$B$24,MOD($C368-1,Calc!$F$26)&gt;0),"",QUOTIENT($C368-1,Calc!$F$26)+1))</f>
        <v/>
      </c>
      <c r="C368" s="275">
        <v>360</v>
      </c>
      <c r="D368" s="154" t="str">
        <f>IF(Plan!$T366="","",Plan!$T366)</f>
        <v/>
      </c>
      <c r="E368" s="155" t="str">
        <f>IF(Plan!$U366="","",Plan!$U366)</f>
        <v/>
      </c>
      <c r="F368" s="175" t="str">
        <f>Plan!$Q366</f>
        <v/>
      </c>
      <c r="G368" s="176" t="s">
        <v>4</v>
      </c>
      <c r="H368" s="175" t="str">
        <f>Plan!$S366</f>
        <v/>
      </c>
      <c r="I368" s="177"/>
      <c r="J368" s="178" t="str">
        <f>Language!$E$62</f>
        <v xml:space="preserve"> : </v>
      </c>
      <c r="K368" s="179"/>
      <c r="L368" s="356"/>
      <c r="M368" s="357"/>
    </row>
    <row r="369" spans="2:13" ht="15.75" x14ac:dyDescent="0.2">
      <c r="B369" s="279" t="str">
        <f>IF(Calc!$F$26=0,"",IF(OR($C369&gt;Calc!$B$24,MOD($C369-1,Calc!$F$26)&gt;0),"",QUOTIENT($C369-1,Calc!$F$26)+1))</f>
        <v/>
      </c>
      <c r="C369" s="275">
        <v>361</v>
      </c>
      <c r="D369" s="154" t="str">
        <f>IF(Plan!$T367="","",Plan!$T367)</f>
        <v/>
      </c>
      <c r="E369" s="155" t="str">
        <f>IF(Plan!$U367="","",Plan!$U367)</f>
        <v/>
      </c>
      <c r="F369" s="175" t="str">
        <f>Plan!$Q367</f>
        <v/>
      </c>
      <c r="G369" s="176" t="s">
        <v>4</v>
      </c>
      <c r="H369" s="175" t="str">
        <f>Plan!$S367</f>
        <v/>
      </c>
      <c r="I369" s="177"/>
      <c r="J369" s="178" t="str">
        <f>Language!$E$62</f>
        <v xml:space="preserve"> : </v>
      </c>
      <c r="K369" s="179"/>
      <c r="L369" s="356"/>
      <c r="M369" s="357"/>
    </row>
    <row r="370" spans="2:13" ht="15.75" x14ac:dyDescent="0.2">
      <c r="B370" s="279" t="str">
        <f>IF(Calc!$F$26=0,"",IF(OR($C370&gt;Calc!$B$24,MOD($C370-1,Calc!$F$26)&gt;0),"",QUOTIENT($C370-1,Calc!$F$26)+1))</f>
        <v/>
      </c>
      <c r="C370" s="275">
        <v>362</v>
      </c>
      <c r="D370" s="154" t="str">
        <f>IF(Plan!$T368="","",Plan!$T368)</f>
        <v/>
      </c>
      <c r="E370" s="155" t="str">
        <f>IF(Plan!$U368="","",Plan!$U368)</f>
        <v/>
      </c>
      <c r="F370" s="175" t="str">
        <f>Plan!$Q368</f>
        <v/>
      </c>
      <c r="G370" s="176" t="s">
        <v>4</v>
      </c>
      <c r="H370" s="175" t="str">
        <f>Plan!$S368</f>
        <v/>
      </c>
      <c r="I370" s="177"/>
      <c r="J370" s="178" t="str">
        <f>Language!$E$62</f>
        <v xml:space="preserve"> : </v>
      </c>
      <c r="K370" s="179"/>
      <c r="L370" s="356"/>
      <c r="M370" s="357"/>
    </row>
    <row r="371" spans="2:13" ht="15.75" x14ac:dyDescent="0.2">
      <c r="B371" s="279" t="str">
        <f>IF(Calc!$F$26=0,"",IF(OR($C371&gt;Calc!$B$24,MOD($C371-1,Calc!$F$26)&gt;0),"",QUOTIENT($C371-1,Calc!$F$26)+1))</f>
        <v/>
      </c>
      <c r="C371" s="275">
        <v>363</v>
      </c>
      <c r="D371" s="154" t="str">
        <f>IF(Plan!$T369="","",Plan!$T369)</f>
        <v/>
      </c>
      <c r="E371" s="155" t="str">
        <f>IF(Plan!$U369="","",Plan!$U369)</f>
        <v/>
      </c>
      <c r="F371" s="175" t="str">
        <f>Plan!$Q369</f>
        <v/>
      </c>
      <c r="G371" s="176" t="s">
        <v>4</v>
      </c>
      <c r="H371" s="175" t="str">
        <f>Plan!$S369</f>
        <v/>
      </c>
      <c r="I371" s="177"/>
      <c r="J371" s="178" t="str">
        <f>Language!$E$62</f>
        <v xml:space="preserve"> : </v>
      </c>
      <c r="K371" s="179"/>
      <c r="L371" s="356"/>
      <c r="M371" s="357"/>
    </row>
    <row r="372" spans="2:13" ht="15.75" x14ac:dyDescent="0.2">
      <c r="B372" s="279" t="str">
        <f>IF(Calc!$F$26=0,"",IF(OR($C372&gt;Calc!$B$24,MOD($C372-1,Calc!$F$26)&gt;0),"",QUOTIENT($C372-1,Calc!$F$26)+1))</f>
        <v/>
      </c>
      <c r="C372" s="275">
        <v>364</v>
      </c>
      <c r="D372" s="154" t="str">
        <f>IF(Plan!$T370="","",Plan!$T370)</f>
        <v/>
      </c>
      <c r="E372" s="155" t="str">
        <f>IF(Plan!$U370="","",Plan!$U370)</f>
        <v/>
      </c>
      <c r="F372" s="175" t="str">
        <f>Plan!$Q370</f>
        <v/>
      </c>
      <c r="G372" s="176" t="s">
        <v>4</v>
      </c>
      <c r="H372" s="175" t="str">
        <f>Plan!$S370</f>
        <v/>
      </c>
      <c r="I372" s="177"/>
      <c r="J372" s="178" t="str">
        <f>Language!$E$62</f>
        <v xml:space="preserve"> : </v>
      </c>
      <c r="K372" s="179"/>
      <c r="L372" s="356"/>
      <c r="M372" s="357"/>
    </row>
    <row r="373" spans="2:13" ht="15.75" x14ac:dyDescent="0.2">
      <c r="B373" s="279" t="str">
        <f>IF(Calc!$F$26=0,"",IF(OR($C373&gt;Calc!$B$24,MOD($C373-1,Calc!$F$26)&gt;0),"",QUOTIENT($C373-1,Calc!$F$26)+1))</f>
        <v/>
      </c>
      <c r="C373" s="275">
        <v>365</v>
      </c>
      <c r="D373" s="154" t="str">
        <f>IF(Plan!$T371="","",Plan!$T371)</f>
        <v/>
      </c>
      <c r="E373" s="155" t="str">
        <f>IF(Plan!$U371="","",Plan!$U371)</f>
        <v/>
      </c>
      <c r="F373" s="175" t="str">
        <f>Plan!$Q371</f>
        <v/>
      </c>
      <c r="G373" s="176" t="s">
        <v>4</v>
      </c>
      <c r="H373" s="175" t="str">
        <f>Plan!$S371</f>
        <v/>
      </c>
      <c r="I373" s="177"/>
      <c r="J373" s="178" t="str">
        <f>Language!$E$62</f>
        <v xml:space="preserve"> : </v>
      </c>
      <c r="K373" s="179"/>
      <c r="L373" s="356"/>
      <c r="M373" s="357"/>
    </row>
    <row r="374" spans="2:13" ht="15.75" x14ac:dyDescent="0.2">
      <c r="B374" s="279" t="str">
        <f>IF(Calc!$F$26=0,"",IF(OR($C374&gt;Calc!$B$24,MOD($C374-1,Calc!$F$26)&gt;0),"",QUOTIENT($C374-1,Calc!$F$26)+1))</f>
        <v/>
      </c>
      <c r="C374" s="275">
        <v>366</v>
      </c>
      <c r="D374" s="154" t="str">
        <f>IF(Plan!$T372="","",Plan!$T372)</f>
        <v/>
      </c>
      <c r="E374" s="155" t="str">
        <f>IF(Plan!$U372="","",Plan!$U372)</f>
        <v/>
      </c>
      <c r="F374" s="175" t="str">
        <f>Plan!$Q372</f>
        <v/>
      </c>
      <c r="G374" s="176" t="s">
        <v>4</v>
      </c>
      <c r="H374" s="175" t="str">
        <f>Plan!$S372</f>
        <v/>
      </c>
      <c r="I374" s="177"/>
      <c r="J374" s="178" t="str">
        <f>Language!$E$62</f>
        <v xml:space="preserve"> : </v>
      </c>
      <c r="K374" s="179"/>
      <c r="L374" s="356"/>
      <c r="M374" s="357"/>
    </row>
    <row r="375" spans="2:13" ht="15.75" x14ac:dyDescent="0.2">
      <c r="B375" s="279" t="str">
        <f>IF(Calc!$F$26=0,"",IF(OR($C375&gt;Calc!$B$24,MOD($C375-1,Calc!$F$26)&gt;0),"",QUOTIENT($C375-1,Calc!$F$26)+1))</f>
        <v/>
      </c>
      <c r="C375" s="275">
        <v>367</v>
      </c>
      <c r="D375" s="154" t="str">
        <f>IF(Plan!$T373="","",Plan!$T373)</f>
        <v/>
      </c>
      <c r="E375" s="155" t="str">
        <f>IF(Plan!$U373="","",Plan!$U373)</f>
        <v/>
      </c>
      <c r="F375" s="175" t="str">
        <f>Plan!$Q373</f>
        <v/>
      </c>
      <c r="G375" s="176" t="s">
        <v>4</v>
      </c>
      <c r="H375" s="175" t="str">
        <f>Plan!$S373</f>
        <v/>
      </c>
      <c r="I375" s="177"/>
      <c r="J375" s="178" t="str">
        <f>Language!$E$62</f>
        <v xml:space="preserve"> : </v>
      </c>
      <c r="K375" s="179"/>
      <c r="L375" s="356"/>
      <c r="M375" s="357"/>
    </row>
    <row r="376" spans="2:13" ht="15.75" x14ac:dyDescent="0.2">
      <c r="B376" s="279" t="str">
        <f>IF(Calc!$F$26=0,"",IF(OR($C376&gt;Calc!$B$24,MOD($C376-1,Calc!$F$26)&gt;0),"",QUOTIENT($C376-1,Calc!$F$26)+1))</f>
        <v/>
      </c>
      <c r="C376" s="275">
        <v>368</v>
      </c>
      <c r="D376" s="154" t="str">
        <f>IF(Plan!$T374="","",Plan!$T374)</f>
        <v/>
      </c>
      <c r="E376" s="155" t="str">
        <f>IF(Plan!$U374="","",Plan!$U374)</f>
        <v/>
      </c>
      <c r="F376" s="175" t="str">
        <f>Plan!$Q374</f>
        <v/>
      </c>
      <c r="G376" s="176" t="s">
        <v>4</v>
      </c>
      <c r="H376" s="175" t="str">
        <f>Plan!$S374</f>
        <v/>
      </c>
      <c r="I376" s="177"/>
      <c r="J376" s="178" t="str">
        <f>Language!$E$62</f>
        <v xml:space="preserve"> : </v>
      </c>
      <c r="K376" s="179"/>
      <c r="L376" s="356"/>
      <c r="M376" s="357"/>
    </row>
    <row r="377" spans="2:13" ht="15.75" x14ac:dyDescent="0.2">
      <c r="B377" s="279" t="str">
        <f>IF(Calc!$F$26=0,"",IF(OR($C377&gt;Calc!$B$24,MOD($C377-1,Calc!$F$26)&gt;0),"",QUOTIENT($C377-1,Calc!$F$26)+1))</f>
        <v/>
      </c>
      <c r="C377" s="275">
        <v>369</v>
      </c>
      <c r="D377" s="154" t="str">
        <f>IF(Plan!$T375="","",Plan!$T375)</f>
        <v/>
      </c>
      <c r="E377" s="155" t="str">
        <f>IF(Plan!$U375="","",Plan!$U375)</f>
        <v/>
      </c>
      <c r="F377" s="175" t="str">
        <f>Plan!$Q375</f>
        <v/>
      </c>
      <c r="G377" s="176" t="s">
        <v>4</v>
      </c>
      <c r="H377" s="175" t="str">
        <f>Plan!$S375</f>
        <v/>
      </c>
      <c r="I377" s="177"/>
      <c r="J377" s="178" t="str">
        <f>Language!$E$62</f>
        <v xml:space="preserve"> : </v>
      </c>
      <c r="K377" s="179"/>
      <c r="L377" s="356"/>
      <c r="M377" s="357"/>
    </row>
    <row r="378" spans="2:13" ht="15.75" x14ac:dyDescent="0.2">
      <c r="B378" s="279" t="str">
        <f>IF(Calc!$F$26=0,"",IF(OR($C378&gt;Calc!$B$24,MOD($C378-1,Calc!$F$26)&gt;0),"",QUOTIENT($C378-1,Calc!$F$26)+1))</f>
        <v/>
      </c>
      <c r="C378" s="275">
        <v>370</v>
      </c>
      <c r="D378" s="154" t="str">
        <f>IF(Plan!$T376="","",Plan!$T376)</f>
        <v/>
      </c>
      <c r="E378" s="155" t="str">
        <f>IF(Plan!$U376="","",Plan!$U376)</f>
        <v/>
      </c>
      <c r="F378" s="175" t="str">
        <f>Plan!$Q376</f>
        <v/>
      </c>
      <c r="G378" s="176" t="s">
        <v>4</v>
      </c>
      <c r="H378" s="175" t="str">
        <f>Plan!$S376</f>
        <v/>
      </c>
      <c r="I378" s="177"/>
      <c r="J378" s="178" t="str">
        <f>Language!$E$62</f>
        <v xml:space="preserve"> : </v>
      </c>
      <c r="K378" s="179"/>
      <c r="L378" s="356"/>
      <c r="M378" s="357"/>
    </row>
    <row r="379" spans="2:13" ht="15.75" x14ac:dyDescent="0.2">
      <c r="B379" s="279" t="str">
        <f>IF(Calc!$F$26=0,"",IF(OR($C379&gt;Calc!$B$24,MOD($C379-1,Calc!$F$26)&gt;0),"",QUOTIENT($C379-1,Calc!$F$26)+1))</f>
        <v/>
      </c>
      <c r="C379" s="275">
        <v>371</v>
      </c>
      <c r="D379" s="154" t="str">
        <f>IF(Plan!$T377="","",Plan!$T377)</f>
        <v/>
      </c>
      <c r="E379" s="155" t="str">
        <f>IF(Plan!$U377="","",Plan!$U377)</f>
        <v/>
      </c>
      <c r="F379" s="175" t="str">
        <f>Plan!$Q377</f>
        <v/>
      </c>
      <c r="G379" s="176" t="s">
        <v>4</v>
      </c>
      <c r="H379" s="175" t="str">
        <f>Plan!$S377</f>
        <v/>
      </c>
      <c r="I379" s="177"/>
      <c r="J379" s="178" t="str">
        <f>Language!$E$62</f>
        <v xml:space="preserve"> : </v>
      </c>
      <c r="K379" s="179"/>
      <c r="L379" s="356"/>
      <c r="M379" s="357"/>
    </row>
    <row r="380" spans="2:13" ht="15.75" x14ac:dyDescent="0.2">
      <c r="B380" s="279" t="str">
        <f>IF(Calc!$F$26=0,"",IF(OR($C380&gt;Calc!$B$24,MOD($C380-1,Calc!$F$26)&gt;0),"",QUOTIENT($C380-1,Calc!$F$26)+1))</f>
        <v/>
      </c>
      <c r="C380" s="275">
        <v>372</v>
      </c>
      <c r="D380" s="154" t="str">
        <f>IF(Plan!$T378="","",Plan!$T378)</f>
        <v/>
      </c>
      <c r="E380" s="155" t="str">
        <f>IF(Plan!$U378="","",Plan!$U378)</f>
        <v/>
      </c>
      <c r="F380" s="175" t="str">
        <f>Plan!$Q378</f>
        <v/>
      </c>
      <c r="G380" s="176" t="s">
        <v>4</v>
      </c>
      <c r="H380" s="175" t="str">
        <f>Plan!$S378</f>
        <v/>
      </c>
      <c r="I380" s="177"/>
      <c r="J380" s="178" t="str">
        <f>Language!$E$62</f>
        <v xml:space="preserve"> : </v>
      </c>
      <c r="K380" s="179"/>
      <c r="L380" s="356"/>
      <c r="M380" s="357"/>
    </row>
    <row r="381" spans="2:13" ht="15.75" x14ac:dyDescent="0.2">
      <c r="B381" s="279" t="str">
        <f>IF(Calc!$F$26=0,"",IF(OR($C381&gt;Calc!$B$24,MOD($C381-1,Calc!$F$26)&gt;0),"",QUOTIENT($C381-1,Calc!$F$26)+1))</f>
        <v/>
      </c>
      <c r="C381" s="275">
        <v>373</v>
      </c>
      <c r="D381" s="154" t="str">
        <f>IF(Plan!$T379="","",Plan!$T379)</f>
        <v/>
      </c>
      <c r="E381" s="155" t="str">
        <f>IF(Plan!$U379="","",Plan!$U379)</f>
        <v/>
      </c>
      <c r="F381" s="175" t="str">
        <f>Plan!$Q379</f>
        <v/>
      </c>
      <c r="G381" s="176" t="s">
        <v>4</v>
      </c>
      <c r="H381" s="175" t="str">
        <f>Plan!$S379</f>
        <v/>
      </c>
      <c r="I381" s="177"/>
      <c r="J381" s="178" t="str">
        <f>Language!$E$62</f>
        <v xml:space="preserve"> : </v>
      </c>
      <c r="K381" s="179"/>
      <c r="L381" s="356"/>
      <c r="M381" s="357"/>
    </row>
    <row r="382" spans="2:13" ht="15.75" x14ac:dyDescent="0.2">
      <c r="B382" s="279" t="str">
        <f>IF(Calc!$F$26=0,"",IF(OR($C382&gt;Calc!$B$24,MOD($C382-1,Calc!$F$26)&gt;0),"",QUOTIENT($C382-1,Calc!$F$26)+1))</f>
        <v/>
      </c>
      <c r="C382" s="275">
        <v>374</v>
      </c>
      <c r="D382" s="154" t="str">
        <f>IF(Plan!$T380="","",Plan!$T380)</f>
        <v/>
      </c>
      <c r="E382" s="155" t="str">
        <f>IF(Plan!$U380="","",Plan!$U380)</f>
        <v/>
      </c>
      <c r="F382" s="175" t="str">
        <f>Plan!$Q380</f>
        <v/>
      </c>
      <c r="G382" s="176" t="s">
        <v>4</v>
      </c>
      <c r="H382" s="175" t="str">
        <f>Plan!$S380</f>
        <v/>
      </c>
      <c r="I382" s="177"/>
      <c r="J382" s="178" t="str">
        <f>Language!$E$62</f>
        <v xml:space="preserve"> : </v>
      </c>
      <c r="K382" s="179"/>
      <c r="L382" s="356"/>
      <c r="M382" s="357"/>
    </row>
    <row r="383" spans="2:13" ht="15.75" x14ac:dyDescent="0.2">
      <c r="B383" s="279" t="str">
        <f>IF(Calc!$F$26=0,"",IF(OR($C383&gt;Calc!$B$24,MOD($C383-1,Calc!$F$26)&gt;0),"",QUOTIENT($C383-1,Calc!$F$26)+1))</f>
        <v/>
      </c>
      <c r="C383" s="275">
        <v>375</v>
      </c>
      <c r="D383" s="154" t="str">
        <f>IF(Plan!$T381="","",Plan!$T381)</f>
        <v/>
      </c>
      <c r="E383" s="155" t="str">
        <f>IF(Plan!$U381="","",Plan!$U381)</f>
        <v/>
      </c>
      <c r="F383" s="175" t="str">
        <f>Plan!$Q381</f>
        <v/>
      </c>
      <c r="G383" s="176" t="s">
        <v>4</v>
      </c>
      <c r="H383" s="175" t="str">
        <f>Plan!$S381</f>
        <v/>
      </c>
      <c r="I383" s="177"/>
      <c r="J383" s="178" t="str">
        <f>Language!$E$62</f>
        <v xml:space="preserve"> : </v>
      </c>
      <c r="K383" s="179"/>
      <c r="L383" s="356"/>
      <c r="M383" s="357"/>
    </row>
    <row r="384" spans="2:13" ht="15.75" x14ac:dyDescent="0.2">
      <c r="B384" s="279" t="str">
        <f>IF(Calc!$F$26=0,"",IF(OR($C384&gt;Calc!$B$24,MOD($C384-1,Calc!$F$26)&gt;0),"",QUOTIENT($C384-1,Calc!$F$26)+1))</f>
        <v/>
      </c>
      <c r="C384" s="275">
        <v>376</v>
      </c>
      <c r="D384" s="154" t="str">
        <f>IF(Plan!$T382="","",Plan!$T382)</f>
        <v/>
      </c>
      <c r="E384" s="155" t="str">
        <f>IF(Plan!$U382="","",Plan!$U382)</f>
        <v/>
      </c>
      <c r="F384" s="175" t="str">
        <f>Plan!$Q382</f>
        <v/>
      </c>
      <c r="G384" s="176" t="s">
        <v>4</v>
      </c>
      <c r="H384" s="175" t="str">
        <f>Plan!$S382</f>
        <v/>
      </c>
      <c r="I384" s="177"/>
      <c r="J384" s="178" t="str">
        <f>Language!$E$62</f>
        <v xml:space="preserve"> : </v>
      </c>
      <c r="K384" s="179"/>
      <c r="L384" s="356"/>
      <c r="M384" s="357"/>
    </row>
    <row r="385" spans="2:13" ht="15.75" x14ac:dyDescent="0.2">
      <c r="B385" s="279" t="str">
        <f>IF(Calc!$F$26=0,"",IF(OR($C385&gt;Calc!$B$24,MOD($C385-1,Calc!$F$26)&gt;0),"",QUOTIENT($C385-1,Calc!$F$26)+1))</f>
        <v/>
      </c>
      <c r="C385" s="275">
        <v>377</v>
      </c>
      <c r="D385" s="154" t="str">
        <f>IF(Plan!$T383="","",Plan!$T383)</f>
        <v/>
      </c>
      <c r="E385" s="155" t="str">
        <f>IF(Plan!$U383="","",Plan!$U383)</f>
        <v/>
      </c>
      <c r="F385" s="175" t="str">
        <f>Plan!$Q383</f>
        <v/>
      </c>
      <c r="G385" s="176" t="s">
        <v>4</v>
      </c>
      <c r="H385" s="175" t="str">
        <f>Plan!$S383</f>
        <v/>
      </c>
      <c r="I385" s="177"/>
      <c r="J385" s="178" t="str">
        <f>Language!$E$62</f>
        <v xml:space="preserve"> : </v>
      </c>
      <c r="K385" s="179"/>
      <c r="L385" s="356"/>
      <c r="M385" s="357"/>
    </row>
    <row r="386" spans="2:13" ht="15.75" x14ac:dyDescent="0.2">
      <c r="B386" s="279" t="str">
        <f>IF(Calc!$F$26=0,"",IF(OR($C386&gt;Calc!$B$24,MOD($C386-1,Calc!$F$26)&gt;0),"",QUOTIENT($C386-1,Calc!$F$26)+1))</f>
        <v/>
      </c>
      <c r="C386" s="275">
        <v>378</v>
      </c>
      <c r="D386" s="154" t="str">
        <f>IF(Plan!$T384="","",Plan!$T384)</f>
        <v/>
      </c>
      <c r="E386" s="155" t="str">
        <f>IF(Plan!$U384="","",Plan!$U384)</f>
        <v/>
      </c>
      <c r="F386" s="175" t="str">
        <f>Plan!$Q384</f>
        <v/>
      </c>
      <c r="G386" s="176" t="s">
        <v>4</v>
      </c>
      <c r="H386" s="175" t="str">
        <f>Plan!$S384</f>
        <v/>
      </c>
      <c r="I386" s="177"/>
      <c r="J386" s="178" t="str">
        <f>Language!$E$62</f>
        <v xml:space="preserve"> : </v>
      </c>
      <c r="K386" s="179"/>
      <c r="L386" s="356"/>
      <c r="M386" s="357"/>
    </row>
    <row r="387" spans="2:13" ht="15.75" x14ac:dyDescent="0.2">
      <c r="B387" s="279" t="str">
        <f>IF(Calc!$F$26=0,"",IF(OR($C387&gt;Calc!$B$24,MOD($C387-1,Calc!$F$26)&gt;0),"",QUOTIENT($C387-1,Calc!$F$26)+1))</f>
        <v/>
      </c>
      <c r="C387" s="275">
        <v>379</v>
      </c>
      <c r="D387" s="154" t="str">
        <f>IF(Plan!$T385="","",Plan!$T385)</f>
        <v/>
      </c>
      <c r="E387" s="155" t="str">
        <f>IF(Plan!$U385="","",Plan!$U385)</f>
        <v/>
      </c>
      <c r="F387" s="175" t="str">
        <f>Plan!$Q385</f>
        <v/>
      </c>
      <c r="G387" s="176" t="s">
        <v>4</v>
      </c>
      <c r="H387" s="175" t="str">
        <f>Plan!$S385</f>
        <v/>
      </c>
      <c r="I387" s="177"/>
      <c r="J387" s="178" t="str">
        <f>Language!$E$62</f>
        <v xml:space="preserve"> : </v>
      </c>
      <c r="K387" s="179"/>
      <c r="L387" s="356"/>
      <c r="M387" s="357"/>
    </row>
    <row r="388" spans="2:13" ht="16.5" thickBot="1" x14ac:dyDescent="0.25">
      <c r="B388" s="280"/>
      <c r="C388" s="277">
        <v>380</v>
      </c>
      <c r="D388" s="156" t="str">
        <f>IF(Plan!$T386="","",Plan!$T386)</f>
        <v/>
      </c>
      <c r="E388" s="157" t="str">
        <f>IF(Plan!$U386="","",Plan!$U386)</f>
        <v/>
      </c>
      <c r="F388" s="180" t="str">
        <f>Plan!$Q386</f>
        <v/>
      </c>
      <c r="G388" s="181" t="s">
        <v>4</v>
      </c>
      <c r="H388" s="180" t="str">
        <f>Plan!$S386</f>
        <v/>
      </c>
      <c r="I388" s="182"/>
      <c r="J388" s="183" t="str">
        <f>Language!$E$62</f>
        <v xml:space="preserve"> : </v>
      </c>
      <c r="K388" s="184"/>
      <c r="L388" s="358"/>
      <c r="M388" s="359"/>
    </row>
    <row r="389" spans="2:13" x14ac:dyDescent="0.2"/>
    <row r="390" spans="2:13" x14ac:dyDescent="0.2"/>
    <row r="391" spans="2:13" x14ac:dyDescent="0.2"/>
    <row r="392" spans="2:13" x14ac:dyDescent="0.2"/>
  </sheetData>
  <sheetProtection sheet="1" objects="1" scenarios="1" selectLockedCells="1"/>
  <mergeCells count="16">
    <mergeCell ref="AE6:AX6"/>
    <mergeCell ref="O6:P6"/>
    <mergeCell ref="G3:Q3"/>
    <mergeCell ref="G4:Q4"/>
    <mergeCell ref="R6:Y6"/>
    <mergeCell ref="F8:H8"/>
    <mergeCell ref="I8:K8"/>
    <mergeCell ref="C7:K7"/>
    <mergeCell ref="U8:W8"/>
    <mergeCell ref="O8:P8"/>
    <mergeCell ref="L8:M8"/>
    <mergeCell ref="O33:P33"/>
    <mergeCell ref="Q33:R33"/>
    <mergeCell ref="W34:X34"/>
    <mergeCell ref="O31:Y32"/>
    <mergeCell ref="AE31:AX32"/>
  </mergeCells>
  <conditionalFormatting sqref="AY57">
    <cfRule type="expression" dxfId="126" priority="225">
      <formula>$P$9=""</formula>
    </cfRule>
    <cfRule type="expression" dxfId="125" priority="240">
      <formula>AND($O$9=$O$10,$P$10&lt;&gt;"")</formula>
    </cfRule>
  </conditionalFormatting>
  <conditionalFormatting sqref="O58 AY34 AN58:AY58">
    <cfRule type="expression" dxfId="124" priority="284">
      <formula>$P$10=""</formula>
    </cfRule>
    <cfRule type="expression" dxfId="123" priority="299">
      <formula>OR(AND($O$10=$O$9,$P$9&lt;&gt;""),AND($O$10=$O$11,$P$11&lt;&gt;""))</formula>
    </cfRule>
  </conditionalFormatting>
  <conditionalFormatting sqref="O59 AY35 AN59:AY59">
    <cfRule type="expression" dxfId="122" priority="285">
      <formula>$P$11=""</formula>
    </cfRule>
    <cfRule type="expression" dxfId="121" priority="298">
      <formula>OR(AND($O$11=$O$10,$P$10&lt;&gt;""),AND($O$11=$O$12,$P$12&lt;&gt;""))</formula>
    </cfRule>
  </conditionalFormatting>
  <conditionalFormatting sqref="O60 AY36 AN60:AY60">
    <cfRule type="expression" dxfId="120" priority="286">
      <formula>$P$12=""</formula>
    </cfRule>
    <cfRule type="expression" dxfId="119" priority="297">
      <formula>OR(AND($O$12=$O$11,$P$11&lt;&gt;""),AND($O$12=$O$13,$P$13&lt;&gt;""))</formula>
    </cfRule>
  </conditionalFormatting>
  <conditionalFormatting sqref="O61 AY37 AN61:AY61">
    <cfRule type="expression" dxfId="118" priority="287">
      <formula>$P$13=""</formula>
    </cfRule>
    <cfRule type="expression" dxfId="117" priority="296">
      <formula>OR(AND($O$13=$O$12,$P$12&lt;&gt;""),AND($O$13=$O$14,$P$14&lt;&gt;""))</formula>
    </cfRule>
  </conditionalFormatting>
  <conditionalFormatting sqref="O38 O62 AY38 AN62:AY62">
    <cfRule type="expression" dxfId="116" priority="288">
      <formula>$P$14=""</formula>
    </cfRule>
    <cfRule type="expression" dxfId="115" priority="295">
      <formula>OR(AND($O$14=$O$13,$P$13&lt;&gt;""),AND($O$14=$O$15,$P$15&lt;&gt;""))</formula>
    </cfRule>
  </conditionalFormatting>
  <conditionalFormatting sqref="O39 O63 AY39 AN63:AY63">
    <cfRule type="expression" dxfId="114" priority="289">
      <formula>$P$15=""</formula>
    </cfRule>
    <cfRule type="expression" dxfId="113" priority="294">
      <formula>OR(AND($O$15=$O$14,$P$14&lt;&gt;""),AND($O$15=$O$16,$P$16&lt;&gt;""))</formula>
    </cfRule>
  </conditionalFormatting>
  <conditionalFormatting sqref="O40 O64 AY40 AN64:AY64">
    <cfRule type="expression" dxfId="112" priority="290">
      <formula>$P$16=""</formula>
    </cfRule>
    <cfRule type="expression" dxfId="111" priority="293">
      <formula>OR(AND($O$16=$O$15,$P$15&lt;&gt;""),AND($O$16=$O$17,$P$17&lt;&gt;""))</formula>
    </cfRule>
  </conditionalFormatting>
  <conditionalFormatting sqref="O41 O65 AY41 AN65:AY65">
    <cfRule type="expression" dxfId="110" priority="259">
      <formula>$P$17=""</formula>
    </cfRule>
    <cfRule type="expression" dxfId="109" priority="260">
      <formula>AND($O$17=$O$16,$P$16&lt;&gt;"")</formula>
    </cfRule>
  </conditionalFormatting>
  <conditionalFormatting sqref="O9:Y9 AA10:AA28 AA9:AD9">
    <cfRule type="expression" dxfId="108" priority="112">
      <formula>$P$9=""</formula>
    </cfRule>
    <cfRule type="expression" dxfId="107" priority="159">
      <formula>AND($O$9=$O$10,$P$10&lt;&gt;"")</formula>
    </cfRule>
  </conditionalFormatting>
  <conditionalFormatting sqref="O10:Y10 AB10:AD27 R11:Y28">
    <cfRule type="expression" dxfId="106" priority="111">
      <formula>$P10=""</formula>
    </cfRule>
    <cfRule type="expression" dxfId="105" priority="158">
      <formula>OR(AND($O10=$O9,$P9&lt;&gt;""),AND($O10=$O11,$P11&lt;&gt;""))</formula>
    </cfRule>
  </conditionalFormatting>
  <conditionalFormatting sqref="AC36:AD36">
    <cfRule type="expression" dxfId="104" priority="40">
      <formula>$P10=""</formula>
    </cfRule>
    <cfRule type="expression" dxfId="103" priority="115">
      <formula>OR(AND($O10=$O9,$P9&lt;&gt;""),AND($O10=$O11,$P11&lt;&gt;""))</formula>
    </cfRule>
  </conditionalFormatting>
  <conditionalFormatting sqref="AC54:AD54">
    <cfRule type="expression" dxfId="102" priority="39">
      <formula>$P28=""</formula>
    </cfRule>
    <cfRule type="expression" dxfId="101" priority="114">
      <formula>AND($O28=$O27,$P27&lt;&gt;"")</formula>
    </cfRule>
  </conditionalFormatting>
  <conditionalFormatting sqref="AC35:AD35">
    <cfRule type="expression" dxfId="100" priority="41">
      <formula>$P9=""</formula>
    </cfRule>
    <cfRule type="expression" dxfId="99" priority="113">
      <formula>AND($O$9=$O$10,$P$10&lt;&gt;"")</formula>
    </cfRule>
  </conditionalFormatting>
  <conditionalFormatting sqref="O28:Q28 AB28:AD28">
    <cfRule type="expression" dxfId="98" priority="110">
      <formula>$P$28=""</formula>
    </cfRule>
    <cfRule type="expression" dxfId="97" priority="133">
      <formula>AND($O28=$O27,$P27&lt;&gt;"")</formula>
    </cfRule>
  </conditionalFormatting>
  <conditionalFormatting sqref="O11:Q11">
    <cfRule type="expression" dxfId="96" priority="74">
      <formula>$P11=""</formula>
    </cfRule>
    <cfRule type="expression" dxfId="95" priority="75">
      <formula>OR(AND($O11=$O10,$P10&lt;&gt;""),AND($O11=$O12,$P12&lt;&gt;""))</formula>
    </cfRule>
  </conditionalFormatting>
  <conditionalFormatting sqref="O12:Q12">
    <cfRule type="expression" dxfId="94" priority="72">
      <formula>$P12=""</formula>
    </cfRule>
    <cfRule type="expression" dxfId="93" priority="73">
      <formula>OR(AND($O12=$O11,$P11&lt;&gt;""),AND($O12=$O13,$P13&lt;&gt;""))</formula>
    </cfRule>
  </conditionalFormatting>
  <conditionalFormatting sqref="O13:Q13">
    <cfRule type="expression" dxfId="92" priority="70">
      <formula>$P13=""</formula>
    </cfRule>
    <cfRule type="expression" dxfId="91" priority="71">
      <formula>OR(AND($O13=$O12,$P12&lt;&gt;""),AND($O13=$O14,$P14&lt;&gt;""))</formula>
    </cfRule>
  </conditionalFormatting>
  <conditionalFormatting sqref="O14:Q14">
    <cfRule type="expression" dxfId="90" priority="68">
      <formula>$P14=""</formula>
    </cfRule>
    <cfRule type="expression" dxfId="89" priority="69">
      <formula>OR(AND($O14=$O13,$P13&lt;&gt;""),AND($O14=$O15,$P15&lt;&gt;""))</formula>
    </cfRule>
  </conditionalFormatting>
  <conditionalFormatting sqref="O15:Q15">
    <cfRule type="expression" dxfId="88" priority="66">
      <formula>$P15=""</formula>
    </cfRule>
    <cfRule type="expression" dxfId="87" priority="67">
      <formula>OR(AND($O15=$O14,$P14&lt;&gt;""),AND($O15=$O16,$P16&lt;&gt;""))</formula>
    </cfRule>
  </conditionalFormatting>
  <conditionalFormatting sqref="O16:Q16">
    <cfRule type="expression" dxfId="86" priority="64">
      <formula>$P16=""</formula>
    </cfRule>
    <cfRule type="expression" dxfId="85" priority="65">
      <formula>OR(AND($O16=$O15,$P15&lt;&gt;""),AND($O16=$O17,$P17&lt;&gt;""))</formula>
    </cfRule>
  </conditionalFormatting>
  <conditionalFormatting sqref="O17:Q17">
    <cfRule type="expression" dxfId="84" priority="62">
      <formula>$P17=""</formula>
    </cfRule>
    <cfRule type="expression" dxfId="83" priority="63">
      <formula>OR(AND($O17=$O16,$P16&lt;&gt;""),AND($O17=$O18,$P18&lt;&gt;""))</formula>
    </cfRule>
  </conditionalFormatting>
  <conditionalFormatting sqref="O18:Q18">
    <cfRule type="expression" dxfId="82" priority="60">
      <formula>$P18=""</formula>
    </cfRule>
    <cfRule type="expression" dxfId="81" priority="61">
      <formula>OR(AND($O18=$O17,$P17&lt;&gt;""),AND($O18=$O19,$P19&lt;&gt;""))</formula>
    </cfRule>
  </conditionalFormatting>
  <conditionalFormatting sqref="O19:Q19">
    <cfRule type="expression" dxfId="80" priority="58">
      <formula>$P19=""</formula>
    </cfRule>
    <cfRule type="expression" dxfId="79" priority="59">
      <formula>OR(AND($O19=$O18,$P18&lt;&gt;""),AND($O19=$O20,$P20&lt;&gt;""))</formula>
    </cfRule>
  </conditionalFormatting>
  <conditionalFormatting sqref="O20:Q20">
    <cfRule type="expression" dxfId="78" priority="56">
      <formula>$P20=""</formula>
    </cfRule>
    <cfRule type="expression" dxfId="77" priority="57">
      <formula>OR(AND($O20=$O19,$P19&lt;&gt;""),AND($O20=$O21,$P21&lt;&gt;""))</formula>
    </cfRule>
  </conditionalFormatting>
  <conditionalFormatting sqref="O21:Q21">
    <cfRule type="expression" dxfId="76" priority="54">
      <formula>$P21=""</formula>
    </cfRule>
    <cfRule type="expression" dxfId="75" priority="55">
      <formula>OR(AND($O21=$O20,$P20&lt;&gt;""),AND($O21=$O22,$P22&lt;&gt;""))</formula>
    </cfRule>
  </conditionalFormatting>
  <conditionalFormatting sqref="O22:Q22">
    <cfRule type="expression" dxfId="74" priority="52">
      <formula>$P22=""</formula>
    </cfRule>
    <cfRule type="expression" dxfId="73" priority="53">
      <formula>OR(AND($O22=$O21,$P21&lt;&gt;""),AND($O22=$O23,$P23&lt;&gt;""))</formula>
    </cfRule>
  </conditionalFormatting>
  <conditionalFormatting sqref="O23:Q23">
    <cfRule type="expression" dxfId="72" priority="50">
      <formula>$P23=""</formula>
    </cfRule>
    <cfRule type="expression" dxfId="71" priority="51">
      <formula>OR(AND($O23=$O22,$P22&lt;&gt;""),AND($O23=$O24,$P24&lt;&gt;""))</formula>
    </cfRule>
  </conditionalFormatting>
  <conditionalFormatting sqref="O24:Q24">
    <cfRule type="expression" dxfId="70" priority="48">
      <formula>$P24=""</formula>
    </cfRule>
    <cfRule type="expression" dxfId="69" priority="49">
      <formula>OR(AND($O24=$O23,$P23&lt;&gt;""),AND($O24=$O25,$P25&lt;&gt;""))</formula>
    </cfRule>
  </conditionalFormatting>
  <conditionalFormatting sqref="O25:Q25">
    <cfRule type="expression" dxfId="68" priority="46">
      <formula>$P25=""</formula>
    </cfRule>
    <cfRule type="expression" dxfId="67" priority="47">
      <formula>OR(AND($O25=$O24,$P24&lt;&gt;""),AND($O25=$O26,$P26&lt;&gt;""))</formula>
    </cfRule>
  </conditionalFormatting>
  <conditionalFormatting sqref="O26:Q26">
    <cfRule type="expression" dxfId="66" priority="44">
      <formula>$P26=""</formula>
    </cfRule>
    <cfRule type="expression" dxfId="65" priority="45">
      <formula>OR(AND($O26=$O25,$P25&lt;&gt;""),AND($O26=$O27,$P27&lt;&gt;""))</formula>
    </cfRule>
  </conditionalFormatting>
  <conditionalFormatting sqref="O27:Q27">
    <cfRule type="expression" dxfId="64" priority="42">
      <formula>$P27=""</formula>
    </cfRule>
    <cfRule type="expression" dxfId="63" priority="43">
      <formula>OR(AND($O27=$O26,$P26&lt;&gt;""),AND($O27=$O28,$P28&lt;&gt;""))</formula>
    </cfRule>
  </conditionalFormatting>
  <conditionalFormatting sqref="AC37:AD37">
    <cfRule type="expression" dxfId="62" priority="37">
      <formula>$P11=""</formula>
    </cfRule>
    <cfRule type="expression" dxfId="61" priority="38">
      <formula>OR(AND($O11=$O10,$P10&lt;&gt;""),AND($O11=$O12,$P12&lt;&gt;""))</formula>
    </cfRule>
  </conditionalFormatting>
  <conditionalFormatting sqref="AC38:AD38">
    <cfRule type="expression" dxfId="60" priority="35">
      <formula>$P12=""</formula>
    </cfRule>
    <cfRule type="expression" dxfId="59" priority="36">
      <formula>OR(AND($O12=$O11,$P11&lt;&gt;""),AND($O12=$O13,$P13&lt;&gt;""))</formula>
    </cfRule>
  </conditionalFormatting>
  <conditionalFormatting sqref="AC39:AD39">
    <cfRule type="expression" dxfId="58" priority="33">
      <formula>$P13=""</formula>
    </cfRule>
    <cfRule type="expression" dxfId="57" priority="34">
      <formula>OR(AND($O13=$O12,$P12&lt;&gt;""),AND($O13=$O14,$P14&lt;&gt;""))</formula>
    </cfRule>
  </conditionalFormatting>
  <conditionalFormatting sqref="AC40:AD40">
    <cfRule type="expression" dxfId="56" priority="31">
      <formula>$P14=""</formula>
    </cfRule>
    <cfRule type="expression" dxfId="55" priority="32">
      <formula>OR(AND($O14=$O13,$P13&lt;&gt;""),AND($O14=$O15,$P15&lt;&gt;""))</formula>
    </cfRule>
  </conditionalFormatting>
  <conditionalFormatting sqref="AC41:AD41">
    <cfRule type="expression" dxfId="54" priority="29">
      <formula>$P15=""</formula>
    </cfRule>
    <cfRule type="expression" dxfId="53" priority="30">
      <formula>OR(AND($O15=$O14,$P14&lt;&gt;""),AND($O15=$O16,$P16&lt;&gt;""))</formula>
    </cfRule>
  </conditionalFormatting>
  <conditionalFormatting sqref="AC42:AD42">
    <cfRule type="expression" dxfId="52" priority="27">
      <formula>$P16=""</formula>
    </cfRule>
    <cfRule type="expression" dxfId="51" priority="28">
      <formula>OR(AND($O16=$O15,$P15&lt;&gt;""),AND($O16=$O17,$P17&lt;&gt;""))</formula>
    </cfRule>
  </conditionalFormatting>
  <conditionalFormatting sqref="AC43:AD43">
    <cfRule type="expression" dxfId="50" priority="25">
      <formula>$P17=""</formula>
    </cfRule>
    <cfRule type="expression" dxfId="49" priority="26">
      <formula>OR(AND($O17=$O16,$P16&lt;&gt;""),AND($O17=$O18,$P18&lt;&gt;""))</formula>
    </cfRule>
  </conditionalFormatting>
  <conditionalFormatting sqref="AC44:AD44">
    <cfRule type="expression" dxfId="48" priority="23">
      <formula>$P18=""</formula>
    </cfRule>
    <cfRule type="expression" dxfId="47" priority="24">
      <formula>OR(AND($O18=$O17,$P17&lt;&gt;""),AND($O18=$O19,$P19&lt;&gt;""))</formula>
    </cfRule>
  </conditionalFormatting>
  <conditionalFormatting sqref="AC45:AD45">
    <cfRule type="expression" dxfId="46" priority="21">
      <formula>$P19=""</formula>
    </cfRule>
    <cfRule type="expression" dxfId="45" priority="22">
      <formula>OR(AND($O19=$O18,$P18&lt;&gt;""),AND($O19=$O20,$P20&lt;&gt;""))</formula>
    </cfRule>
  </conditionalFormatting>
  <conditionalFormatting sqref="AC46:AD46">
    <cfRule type="expression" dxfId="44" priority="19">
      <formula>$P20=""</formula>
    </cfRule>
    <cfRule type="expression" dxfId="43" priority="20">
      <formula>OR(AND($O20=$O19,$P19&lt;&gt;""),AND($O20=$O21,$P21&lt;&gt;""))</formula>
    </cfRule>
  </conditionalFormatting>
  <conditionalFormatting sqref="AC47:AD47">
    <cfRule type="expression" dxfId="42" priority="17">
      <formula>$P21=""</formula>
    </cfRule>
    <cfRule type="expression" dxfId="41" priority="18">
      <formula>OR(AND($O21=$O20,$P20&lt;&gt;""),AND($O21=$O22,$P22&lt;&gt;""))</formula>
    </cfRule>
  </conditionalFormatting>
  <conditionalFormatting sqref="AC48:AD48">
    <cfRule type="expression" dxfId="40" priority="15">
      <formula>$P22=""</formula>
    </cfRule>
    <cfRule type="expression" dxfId="39" priority="16">
      <formula>OR(AND($O22=$O21,$P21&lt;&gt;""),AND($O22=$O23,$P23&lt;&gt;""))</formula>
    </cfRule>
  </conditionalFormatting>
  <conditionalFormatting sqref="AC49:AD49">
    <cfRule type="expression" dxfId="38" priority="13">
      <formula>$P23=""</formula>
    </cfRule>
    <cfRule type="expression" dxfId="37" priority="14">
      <formula>OR(AND($O23=$O22,$P22&lt;&gt;""),AND($O23=$O24,$P24&lt;&gt;""))</formula>
    </cfRule>
  </conditionalFormatting>
  <conditionalFormatting sqref="AC50:AD50">
    <cfRule type="expression" dxfId="36" priority="11">
      <formula>$P24=""</formula>
    </cfRule>
    <cfRule type="expression" dxfId="35" priority="12">
      <formula>OR(AND($O24=$O23,$P23&lt;&gt;""),AND($O24=$O25,$P25&lt;&gt;""))</formula>
    </cfRule>
  </conditionalFormatting>
  <conditionalFormatting sqref="AC51:AD51">
    <cfRule type="expression" dxfId="34" priority="9">
      <formula>$P25=""</formula>
    </cfRule>
    <cfRule type="expression" dxfId="33" priority="10">
      <formula>OR(AND($O25=$O24,$P24&lt;&gt;""),AND($O25=$O26,$P26&lt;&gt;""))</formula>
    </cfRule>
  </conditionalFormatting>
  <conditionalFormatting sqref="AC52:AD52">
    <cfRule type="expression" dxfId="32" priority="7">
      <formula>$P26=""</formula>
    </cfRule>
    <cfRule type="expression" dxfId="31" priority="8">
      <formula>OR(AND($O26=$O25,$P25&lt;&gt;""),AND($O26=$O27,$P27&lt;&gt;""))</formula>
    </cfRule>
  </conditionalFormatting>
  <conditionalFormatting sqref="AC53:AD53">
    <cfRule type="expression" dxfId="30" priority="5">
      <formula>$P27=""</formula>
    </cfRule>
    <cfRule type="expression" dxfId="29" priority="6">
      <formula>OR(AND($O27=$O26,$P26&lt;&gt;""),AND($O27=$O28,$P28&lt;&gt;""))</formula>
    </cfRule>
  </conditionalFormatting>
  <conditionalFormatting sqref="X9:X28">
    <cfRule type="expression" dxfId="28" priority="1">
      <formula>$X9=0</formula>
    </cfRule>
  </conditionalFormatting>
  <dataValidations count="5">
    <dataValidation type="whole" allowBlank="1" showErrorMessage="1" errorTitle="Error" error="Maximal 999 !" sqref="I9:I388 K9:K388" xr:uid="{00000000-0002-0000-0000-000000000000}">
      <formula1>0</formula1>
      <formula2>999</formula2>
    </dataValidation>
    <dataValidation type="list" allowBlank="1" showInputMessage="1" showErrorMessage="1" sqref="Q6" xr:uid="{00000000-0002-0000-0000-000001000000}">
      <formula1>"1,2,3,4,5,6,7,8,9,10,11,12,13,14,15,16,17,18,19,20,21,22,23,24,25,26,27,28,29,30,31,32,33,34,35,36,37,38"</formula1>
    </dataValidation>
    <dataValidation type="custom" allowBlank="1" showInputMessage="1" showErrorMessage="1" errorTitle="Unzulässiger Wert" sqref="R35" xr:uid="{00000000-0002-0000-0000-000002000000}">
      <formula1>AND(R35&gt;0,R35&lt;39,R35&gt;=Q35)</formula1>
    </dataValidation>
    <dataValidation type="custom" allowBlank="1" showInputMessage="1" showErrorMessage="1" errorTitle="Unzulässiger Wert" sqref="Q35" xr:uid="{00000000-0002-0000-0000-000003000000}">
      <formula1>AND(Q35&gt;0,Q35&lt;39,R35&gt;=Q35)</formula1>
    </dataValidation>
    <dataValidation type="whole" allowBlank="1" showErrorMessage="1" errorTitle="Error" error="Maximal 999 !" sqref="L9:M388" xr:uid="{00000000-0002-0000-0000-000004000000}">
      <formula1>-999</formula1>
      <formula2>999</formula2>
    </dataValidation>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43" id="{242813DE-F3F3-44A7-9A94-97985788F385}">
            <xm:f>Plan!$F$6=2</xm:f>
            <x14:dxf>
              <font>
                <color rgb="FF00B050"/>
              </font>
              <numFmt numFmtId="30" formatCode="@"/>
            </x14:dxf>
          </x14:cfRule>
          <xm:sqref>AE29:AY29</xm:sqref>
        </x14:conditionalFormatting>
        <x14:conditionalFormatting xmlns:xm="http://schemas.microsoft.com/office/excel/2006/main">
          <x14:cfRule type="expression" priority="342" id="{F4F10527-B686-4CA2-80FD-18E51A3B22D2}">
            <xm:f>OR(Plan!$F$6&gt;2,Plan!$B$6&gt;1)</xm:f>
            <x14:dxf>
              <numFmt numFmtId="30" formatCode="@"/>
            </x14:dxf>
          </x14:cfRule>
          <xm:sqref>AA4:AD4 R6</xm:sqref>
        </x14:conditionalFormatting>
        <x14:conditionalFormatting xmlns:xm="http://schemas.microsoft.com/office/excel/2006/main">
          <x14:cfRule type="expression" priority="341" id="{70B7D07B-DC74-4408-9A69-A88E0A4FE863}">
            <xm:f>OR(Plan!$F$6&gt;2,Plan!$B$6&gt;1)</xm:f>
            <x14:dxf>
              <numFmt numFmtId="30" formatCode="@"/>
            </x14:dxf>
          </x14:cfRule>
          <xm:sqref>AY42</xm:sqref>
        </x14:conditionalFormatting>
        <x14:conditionalFormatting xmlns:xm="http://schemas.microsoft.com/office/excel/2006/main">
          <x14:cfRule type="expression" priority="322" id="{4DC0B623-6FE4-4822-B278-ECB53158C363}">
            <xm:f>Plan!$F$6=2</xm:f>
            <x14:dxf>
              <font>
                <color rgb="FF00B050"/>
              </font>
              <numFmt numFmtId="30" formatCode="@"/>
            </x14:dxf>
          </x14:cfRule>
          <xm:sqref>AY53</xm:sqref>
        </x14:conditionalFormatting>
        <x14:conditionalFormatting xmlns:xm="http://schemas.microsoft.com/office/excel/2006/main">
          <x14:cfRule type="expression" priority="321" id="{D61927F1-072E-4B54-9191-2BD855D0BD51}">
            <xm:f>OR(Plan!$F$6&gt;2,Plan!$B$6&gt;1)</xm:f>
            <x14:dxf>
              <numFmt numFmtId="30" formatCode="@"/>
            </x14:dxf>
          </x14:cfRule>
          <xm:sqref>AN66:AY66</xm:sqref>
        </x14:conditionalFormatting>
        <x14:conditionalFormatting xmlns:xm="http://schemas.microsoft.com/office/excel/2006/main">
          <x14:cfRule type="expression" priority="161" id="{53B520CA-9173-4CE5-AAB8-807CC57F70AD}">
            <xm:f>Plan!$F$6=2</xm:f>
            <x14:dxf>
              <font>
                <color rgb="FF00B050"/>
              </font>
              <numFmt numFmtId="30" formatCode="@"/>
            </x14:dxf>
          </x14:cfRule>
          <xm:sqref>AD32</xm:sqref>
        </x14:conditionalFormatting>
        <x14:conditionalFormatting xmlns:xm="http://schemas.microsoft.com/office/excel/2006/main">
          <x14:cfRule type="expression" priority="2" id="{0256E546-3D79-4898-A80B-8F8D2A60B084}">
            <xm:f>$C9=Calc!$B$24/2</xm:f>
            <x14:dxf>
              <border>
                <bottom style="dashDot">
                  <color rgb="FFDA0000"/>
                </bottom>
                <vertical/>
                <horizontal/>
              </border>
            </x14:dxf>
          </x14:cfRule>
          <x14:cfRule type="expression" priority="3" id="{D7D268B8-91DE-426E-91ED-22689BEDC870}">
            <xm:f>$C9=Calc!$B$24</xm:f>
            <x14:dxf>
              <border>
                <bottom style="thin">
                  <color rgb="FFDA0000"/>
                </bottom>
                <vertical/>
                <horizontal/>
              </border>
            </x14:dxf>
          </x14:cfRule>
          <x14:cfRule type="expression" priority="4" id="{564E11D0-4D64-40C3-A980-8CBFE77FDE63}">
            <xm:f>AND($C9&lt;Calc!$B$24,Calc!$F$24&gt;1,MOD($C9,Calc!$F$26)=0,$C9&lt;&gt;Calc!$B$24/2)</xm:f>
            <x14:dxf>
              <border>
                <bottom style="thin">
                  <color theme="4"/>
                </bottom>
                <vertical/>
                <horizontal/>
              </border>
            </x14:dxf>
          </x14:cfRule>
          <xm:sqref>B9:M387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
  <dimension ref="A1:S58"/>
  <sheetViews>
    <sheetView showGridLines="0" showRowColHeaders="0" zoomScaleNormal="100" workbookViewId="0"/>
  </sheetViews>
  <sheetFormatPr baseColWidth="10" defaultColWidth="0" defaultRowHeight="12.75" zeroHeight="1" x14ac:dyDescent="0.2"/>
  <cols>
    <col min="1" max="1" width="8.28515625" style="43" customWidth="1"/>
    <col min="2" max="8" width="11.42578125" style="43" customWidth="1"/>
    <col min="9" max="9" width="4" style="43" customWidth="1"/>
    <col min="10" max="18" width="11.42578125" style="43" customWidth="1"/>
    <col min="19" max="19" width="0" hidden="1" customWidth="1"/>
    <col min="20" max="16384" width="11.42578125" hidden="1"/>
  </cols>
  <sheetData>
    <row r="1" spans="1:10" x14ac:dyDescent="0.2">
      <c r="A1" s="327"/>
    </row>
    <row r="2" spans="1:10" x14ac:dyDescent="0.2">
      <c r="B2" s="248" t="s">
        <v>117</v>
      </c>
      <c r="J2" s="248" t="s">
        <v>118</v>
      </c>
    </row>
    <row r="3" spans="1:10" x14ac:dyDescent="0.2"/>
    <row r="4" spans="1:10" x14ac:dyDescent="0.2"/>
    <row r="5" spans="1:10" x14ac:dyDescent="0.2"/>
    <row r="6" spans="1:10" x14ac:dyDescent="0.2"/>
    <row r="7" spans="1:10" x14ac:dyDescent="0.2"/>
    <row r="8" spans="1:10" x14ac:dyDescent="0.2"/>
    <row r="9" spans="1:10" x14ac:dyDescent="0.2"/>
    <row r="10" spans="1:10" x14ac:dyDescent="0.2"/>
    <row r="11" spans="1:10" x14ac:dyDescent="0.2"/>
    <row r="12" spans="1:10" x14ac:dyDescent="0.2"/>
    <row r="13" spans="1:10" x14ac:dyDescent="0.2"/>
    <row r="14" spans="1:10" x14ac:dyDescent="0.2"/>
    <row r="15" spans="1:10" x14ac:dyDescent="0.2"/>
    <row r="16" spans="1:10"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spans="2:19" x14ac:dyDescent="0.2"/>
    <row r="50" spans="2:19" x14ac:dyDescent="0.2"/>
    <row r="51" spans="2:19" x14ac:dyDescent="0.2"/>
    <row r="52" spans="2:19" x14ac:dyDescent="0.2">
      <c r="P52" s="249"/>
      <c r="Q52" s="119"/>
      <c r="S52" s="43"/>
    </row>
    <row r="53" spans="2:19" x14ac:dyDescent="0.2">
      <c r="B53" s="100"/>
      <c r="C53" s="101"/>
      <c r="D53" s="101"/>
      <c r="E53" s="101"/>
      <c r="F53" s="101"/>
      <c r="G53" s="101"/>
      <c r="H53" s="101"/>
      <c r="I53" s="102"/>
      <c r="J53" s="100"/>
      <c r="K53" s="101"/>
      <c r="L53" s="101"/>
      <c r="M53" s="101"/>
      <c r="N53" s="101"/>
      <c r="O53" s="101"/>
      <c r="P53" s="117"/>
    </row>
    <row r="54" spans="2:19" x14ac:dyDescent="0.2">
      <c r="B54" s="462" t="s">
        <v>120</v>
      </c>
      <c r="C54" s="463"/>
      <c r="D54" s="463"/>
      <c r="E54" s="463"/>
      <c r="F54" s="463"/>
      <c r="G54" s="463"/>
      <c r="H54" s="463"/>
      <c r="I54" s="103"/>
      <c r="J54" s="462" t="s">
        <v>52</v>
      </c>
      <c r="K54" s="463"/>
      <c r="L54" s="463"/>
      <c r="M54" s="463"/>
      <c r="N54" s="463"/>
      <c r="O54" s="463"/>
      <c r="P54" s="466"/>
    </row>
    <row r="55" spans="2:19" x14ac:dyDescent="0.2">
      <c r="B55" s="464" t="s">
        <v>51</v>
      </c>
      <c r="C55" s="465"/>
      <c r="D55" s="465"/>
      <c r="E55" s="465"/>
      <c r="F55" s="465"/>
      <c r="G55" s="465"/>
      <c r="H55" s="465"/>
      <c r="I55" s="104"/>
      <c r="J55" s="464" t="s">
        <v>51</v>
      </c>
      <c r="K55" s="465"/>
      <c r="L55" s="465"/>
      <c r="M55" s="465"/>
      <c r="N55" s="465"/>
      <c r="O55" s="465"/>
      <c r="P55" s="467"/>
    </row>
    <row r="56" spans="2:19" x14ac:dyDescent="0.2">
      <c r="B56" s="105"/>
      <c r="C56" s="106"/>
      <c r="D56" s="106"/>
      <c r="E56" s="106"/>
      <c r="F56" s="106"/>
      <c r="G56" s="106"/>
      <c r="H56" s="106"/>
      <c r="I56" s="102"/>
      <c r="J56" s="105"/>
      <c r="K56" s="106"/>
      <c r="L56" s="106"/>
      <c r="M56" s="106"/>
      <c r="N56" s="106"/>
      <c r="O56" s="106"/>
      <c r="P56" s="118"/>
    </row>
    <row r="57" spans="2:19" x14ac:dyDescent="0.2"/>
    <row r="58" spans="2:19" x14ac:dyDescent="0.2"/>
  </sheetData>
  <sheetProtection sheet="1" selectLockedCells="1"/>
  <mergeCells count="4">
    <mergeCell ref="B54:H54"/>
    <mergeCell ref="B55:H55"/>
    <mergeCell ref="J54:P54"/>
    <mergeCell ref="J55:P55"/>
  </mergeCells>
  <hyperlinks>
    <hyperlink ref="J55:P55" r:id="rId1" display="mail@hermann-baum.de" xr:uid="{00000000-0004-0000-0900-000000000000}"/>
    <hyperlink ref="B55:H55" r:id="rId2" display="mail@hermann-baum.de" xr:uid="{00000000-0004-0000-0900-000001000000}"/>
  </hyperlinks>
  <pageMargins left="0.7" right="0.7" top="0.78740157499999996" bottom="0.78740157499999996" header="0.3" footer="0.3"/>
  <pageSetup paperSize="9" orientation="portrait" horizontalDpi="0"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dimension ref="A1:W390"/>
  <sheetViews>
    <sheetView showGridLines="0" showRowColHeaders="0" zoomScaleNormal="100" workbookViewId="0">
      <selection activeCell="U8" sqref="U8"/>
    </sheetView>
  </sheetViews>
  <sheetFormatPr baseColWidth="10" defaultColWidth="0" defaultRowHeight="15" zeroHeight="1" x14ac:dyDescent="0.25"/>
  <cols>
    <col min="1" max="1" width="11.42578125" style="26" customWidth="1"/>
    <col min="2" max="2" width="11.42578125" style="26" hidden="1" customWidth="1"/>
    <col min="3" max="3" width="8" style="26" customWidth="1"/>
    <col min="4" max="4" width="29.85546875" style="26" customWidth="1"/>
    <col min="5" max="5" width="13" style="26" customWidth="1"/>
    <col min="6" max="9" width="11.42578125" style="26" hidden="1" customWidth="1"/>
    <col min="10" max="10" width="3.140625" style="269" customWidth="1"/>
    <col min="11" max="11" width="9.28515625" style="269" customWidth="1"/>
    <col min="12" max="12" width="11.42578125" style="267" customWidth="1"/>
    <col min="13" max="13" width="9.85546875" style="26" customWidth="1"/>
    <col min="14" max="14" width="4.7109375" style="366" customWidth="1"/>
    <col min="15" max="15" width="3" style="26" customWidth="1"/>
    <col min="16" max="16" width="4.7109375" style="366" customWidth="1"/>
    <col min="17" max="17" width="26.7109375" style="26" customWidth="1"/>
    <col min="18" max="18" width="3.85546875" style="26" customWidth="1"/>
    <col min="19" max="19" width="26.7109375" style="26" customWidth="1"/>
    <col min="20" max="20" width="14.42578125" style="26" customWidth="1"/>
    <col min="21" max="22" width="11.42578125" style="26" customWidth="1"/>
    <col min="23" max="23" width="0" style="26" hidden="1" customWidth="1"/>
    <col min="24" max="16384" width="11.42578125" style="26" hidden="1"/>
  </cols>
  <sheetData>
    <row r="1" spans="2:23" x14ac:dyDescent="0.25">
      <c r="B1" s="95"/>
    </row>
    <row r="2" spans="2:23" ht="37.5" customHeight="1" x14ac:dyDescent="0.5">
      <c r="B2" s="94"/>
      <c r="C2" s="131" t="str">
        <f>Language!$E$30</f>
        <v>Teilnehmer und Ablaufplan</v>
      </c>
      <c r="D2" s="131"/>
      <c r="E2" s="131"/>
      <c r="F2" s="131"/>
      <c r="G2" s="131"/>
      <c r="H2" s="131"/>
      <c r="I2" s="131"/>
      <c r="J2" s="270"/>
      <c r="K2" s="270"/>
      <c r="L2" s="268"/>
      <c r="Q2" s="432" t="str">
        <f>Language!$E$55</f>
        <v>Doppelte Spielpaarungen und Spiele gegen sich selbst
führen in der Gesamttabelle zu falschen Werten!</v>
      </c>
      <c r="R2" s="432"/>
      <c r="S2" s="432"/>
      <c r="T2" s="432"/>
      <c r="U2" s="247"/>
      <c r="V2" s="247"/>
      <c r="W2" s="247"/>
    </row>
    <row r="3" spans="2:23" ht="18.75" customHeight="1" x14ac:dyDescent="0.25"/>
    <row r="4" spans="2:23" ht="19.5" customHeight="1" x14ac:dyDescent="0.4">
      <c r="C4" s="23" t="str">
        <f>Language!$E$31</f>
        <v>Teilnehmer</v>
      </c>
      <c r="M4" s="23" t="str">
        <f>Language!$E$32</f>
        <v>Ablaufplan</v>
      </c>
      <c r="Q4" s="150"/>
      <c r="R4" s="150"/>
      <c r="S4" s="150"/>
    </row>
    <row r="5" spans="2:23" ht="19.5" customHeight="1" thickBot="1" x14ac:dyDescent="0.3">
      <c r="C5" s="429" t="str">
        <f>Language!$E$59</f>
        <v>Doppelte Namen</v>
      </c>
      <c r="D5" s="429"/>
      <c r="E5" s="263"/>
      <c r="F5" s="39"/>
    </row>
    <row r="6" spans="2:23" ht="21" customHeight="1" thickTop="1" x14ac:dyDescent="0.25">
      <c r="B6" s="88">
        <f>MAX($B$7:$B$26)</f>
        <v>1</v>
      </c>
      <c r="C6" s="287" t="str">
        <f>Language!$E$9</f>
        <v>Nr.</v>
      </c>
      <c r="D6" s="292" t="str">
        <f>Language!$E$10</f>
        <v>Teilnehmer bzw. Mannschaft</v>
      </c>
      <c r="E6" s="288" t="str">
        <f>Language!$E$42</f>
        <v>Abkürzung</v>
      </c>
      <c r="F6" s="89">
        <f>MAX($F$7:$F$386)</f>
        <v>2</v>
      </c>
      <c r="G6" s="39"/>
      <c r="H6" s="39"/>
      <c r="I6" s="39" t="s">
        <v>149</v>
      </c>
      <c r="J6" s="39"/>
      <c r="K6" s="39"/>
      <c r="L6" s="274" t="str">
        <f>Language!$E$17</f>
        <v>Spieltag</v>
      </c>
      <c r="M6" s="293" t="str">
        <f>Language!$E$33</f>
        <v>Spiel-Nr.</v>
      </c>
      <c r="N6" s="430" t="str">
        <f>Language!$E$34</f>
        <v>Paarungen</v>
      </c>
      <c r="O6" s="430"/>
      <c r="P6" s="430"/>
      <c r="Q6" s="430" t="str">
        <f>Language!$E$31</f>
        <v>Teilnehmer</v>
      </c>
      <c r="R6" s="430"/>
      <c r="S6" s="431"/>
      <c r="T6" s="293" t="str">
        <f>Language!$E$45</f>
        <v>Datum</v>
      </c>
      <c r="U6" s="294" t="str">
        <f>Language!$E$48</f>
        <v>Zeit</v>
      </c>
    </row>
    <row r="7" spans="2:23" ht="15.95" customHeight="1" x14ac:dyDescent="0.2">
      <c r="B7" s="88">
        <f t="shared" ref="B7:B14" si="0">COUNTIF($D$7:$D$26,$D7)</f>
        <v>1</v>
      </c>
      <c r="C7" s="363">
        <v>6068</v>
      </c>
      <c r="D7" s="289" t="s">
        <v>548</v>
      </c>
      <c r="E7" s="237" t="s">
        <v>535</v>
      </c>
      <c r="F7" s="88">
        <f>IF($G7="",0,IF(LEFT($G7,4)=RIGHT($G7,4),100,IF(COUNTIF($G$7:$G$386,$G7)&gt;1,101,COUNTIF($G$7:$G$386,$G7)+COUNTIF($H$7:$H$386,$G7))))</f>
        <v>2</v>
      </c>
      <c r="G7" s="88" t="str">
        <f>IF(OR($N7="",$P7=""),"",TEXT($N7,"0000")&amp;TEXT($P7,"0000"))</f>
        <v>60736072</v>
      </c>
      <c r="H7" s="88" t="str">
        <f>IF(OR($N7="",$P7=""),"",TEXT($P7,"0000")&amp;TEXT($N7,"0000"))</f>
        <v>60726073</v>
      </c>
      <c r="I7" s="88">
        <f>IF($G7="",0,COUNTIF($G$7:$G7,$H7))</f>
        <v>0</v>
      </c>
      <c r="J7" s="266"/>
      <c r="K7" s="297" t="str">
        <f>Language!$E$57</f>
        <v>doppelt</v>
      </c>
      <c r="L7" s="271">
        <f>IF(Calc!$F$26=0,"",IF(OR($M7&gt;Calc!$B$24,MOD($M7-1,Calc!$F$26)&gt;0),"",QUOTIENT($M7-1,Calc!$F$26)+1))</f>
        <v>1</v>
      </c>
      <c r="M7" s="112">
        <v>1</v>
      </c>
      <c r="N7" s="367">
        <v>6073</v>
      </c>
      <c r="O7" s="113" t="s">
        <v>4</v>
      </c>
      <c r="P7" s="370">
        <v>6072</v>
      </c>
      <c r="Q7" s="114" t="str">
        <f t="shared" ref="Q7:Q70" si="1">IF(ISBLANK($N7),"",IF(ISBLANK(VLOOKUP($N7,$C$7:$D$26,2,0)),"",VLOOKUP($N7,$C$7:$D$26,2,0)))</f>
        <v>Eintracht Frankfurt</v>
      </c>
      <c r="R7" s="115" t="s">
        <v>4</v>
      </c>
      <c r="S7" s="116" t="str">
        <f t="shared" ref="S7:S70" si="2">IF(ISBLANK($P7),"",IF(ISBLANK(VLOOKUP($P7,$C$7:$D$26,2,0)),"",VLOOKUP($P7,$C$7:$D$26,2,0)))</f>
        <v>SGS Essen</v>
      </c>
      <c r="T7" s="231">
        <v>45905</v>
      </c>
      <c r="U7" s="232">
        <v>0.77083333333333337</v>
      </c>
    </row>
    <row r="8" spans="2:23" ht="15.95" customHeight="1" x14ac:dyDescent="0.2">
      <c r="B8" s="88">
        <f t="shared" si="0"/>
        <v>1</v>
      </c>
      <c r="C8" s="364">
        <v>6066</v>
      </c>
      <c r="D8" s="290" t="s">
        <v>549</v>
      </c>
      <c r="E8" s="238" t="s">
        <v>536</v>
      </c>
      <c r="F8" s="88">
        <f t="shared" ref="F8:F71" si="3">IF($G8="",0,IF(LEFT($G8,4)=RIGHT($G8,4),100,IF(COUNTIF($G$7:$G$386,$G8)&gt;1,101,COUNTIF($G$7:$G$386,$G8)+COUNTIF($H$7:$H$386,$G8))))</f>
        <v>2</v>
      </c>
      <c r="G8" s="88" t="str">
        <f t="shared" ref="G8:G71" si="4">IF(OR($N8="",$P8=""),"",TEXT($N8,"0000")&amp;TEXT($P8,"0000"))</f>
        <v>60686069</v>
      </c>
      <c r="H8" s="88" t="str">
        <f t="shared" ref="H8:H71" si="5">IF(OR($N8="",$P8=""),"",TEXT($P8,"0000")&amp;TEXT($N8,"0000"))</f>
        <v>60696068</v>
      </c>
      <c r="I8" s="88">
        <f>IF($G8="",0,COUNTIF($G$7:$G8,$H8))</f>
        <v>0</v>
      </c>
      <c r="J8" s="266"/>
      <c r="K8" s="297" t="str">
        <f>Language!$E$57</f>
        <v>doppelt</v>
      </c>
      <c r="L8" s="271" t="str">
        <f>IF(Calc!$F$26=0,"",IF(OR($M8&gt;Calc!$B$24,MOD($M8-1,Calc!$F$26)&gt;0),"",QUOTIENT($M8-1,Calc!$F$26)+1))</f>
        <v/>
      </c>
      <c r="M8" s="107">
        <v>2</v>
      </c>
      <c r="N8" s="367">
        <v>6068</v>
      </c>
      <c r="O8" s="113" t="s">
        <v>4</v>
      </c>
      <c r="P8" s="370">
        <v>6069</v>
      </c>
      <c r="Q8" s="114" t="str">
        <f t="shared" si="1"/>
        <v>1. FC Köln</v>
      </c>
      <c r="R8" s="115" t="s">
        <v>4</v>
      </c>
      <c r="S8" s="116" t="str">
        <f t="shared" si="2"/>
        <v>RB Leipzig</v>
      </c>
      <c r="T8" s="233">
        <v>45906</v>
      </c>
      <c r="U8" s="234">
        <v>0.58333333333333337</v>
      </c>
    </row>
    <row r="9" spans="2:23" ht="15.95" customHeight="1" x14ac:dyDescent="0.2">
      <c r="B9" s="88">
        <f t="shared" si="0"/>
        <v>1</v>
      </c>
      <c r="C9" s="364">
        <v>6447</v>
      </c>
      <c r="D9" s="290" t="s">
        <v>550</v>
      </c>
      <c r="E9" s="238" t="s">
        <v>537</v>
      </c>
      <c r="F9" s="88">
        <f t="shared" si="3"/>
        <v>2</v>
      </c>
      <c r="G9" s="88" t="str">
        <f t="shared" si="4"/>
        <v>60636071</v>
      </c>
      <c r="H9" s="88" t="str">
        <f t="shared" si="5"/>
        <v>60716063</v>
      </c>
      <c r="I9" s="88">
        <f>IF($G9="",0,COUNTIF($G$7:$G9,$H9))</f>
        <v>0</v>
      </c>
      <c r="J9" s="266"/>
      <c r="K9" s="297">
        <v>7</v>
      </c>
      <c r="L9" s="271" t="str">
        <f>IF(Calc!$F$26=0,"",IF(OR($M9&gt;Calc!$B$24,MOD($M9-1,Calc!$F$26)&gt;0),"",QUOTIENT($M9-1,Calc!$F$26)+1))</f>
        <v/>
      </c>
      <c r="M9" s="107">
        <v>3</v>
      </c>
      <c r="N9" s="367">
        <v>6063</v>
      </c>
      <c r="O9" s="113" t="s">
        <v>4</v>
      </c>
      <c r="P9" s="370">
        <v>6071</v>
      </c>
      <c r="Q9" s="114" t="str">
        <f t="shared" si="1"/>
        <v>FC Bayern München</v>
      </c>
      <c r="R9" s="115" t="s">
        <v>4</v>
      </c>
      <c r="S9" s="116" t="str">
        <f t="shared" si="2"/>
        <v>Bayer 04 Leverkusen</v>
      </c>
      <c r="T9" s="233">
        <v>45906</v>
      </c>
      <c r="U9" s="234">
        <v>0.73958333333333337</v>
      </c>
    </row>
    <row r="10" spans="2:23" ht="15.95" customHeight="1" x14ac:dyDescent="0.2">
      <c r="B10" s="88">
        <f t="shared" si="0"/>
        <v>1</v>
      </c>
      <c r="C10" s="364">
        <v>6071</v>
      </c>
      <c r="D10" s="290" t="s">
        <v>551</v>
      </c>
      <c r="E10" s="238" t="s">
        <v>538</v>
      </c>
      <c r="F10" s="88">
        <f t="shared" si="3"/>
        <v>2</v>
      </c>
      <c r="G10" s="88" t="str">
        <f t="shared" si="4"/>
        <v>60676062</v>
      </c>
      <c r="H10" s="88" t="str">
        <f t="shared" si="5"/>
        <v>60626067</v>
      </c>
      <c r="I10" s="88">
        <f>IF($G10="",0,COUNTIF($G$7:$G10,$H10))</f>
        <v>0</v>
      </c>
      <c r="J10" s="266"/>
      <c r="K10" s="297" t="str">
        <f>Language!$E$57</f>
        <v>doppelt</v>
      </c>
      <c r="L10" s="271" t="str">
        <f>IF(Calc!$F$26=0,"",IF(OR($M10&gt;Calc!$B$24,MOD($M10-1,Calc!$F$26)&gt;0),"",QUOTIENT($M10-1,Calc!$F$26)+1))</f>
        <v/>
      </c>
      <c r="M10" s="107">
        <v>4</v>
      </c>
      <c r="N10" s="367">
        <v>6067</v>
      </c>
      <c r="O10" s="113" t="s">
        <v>4</v>
      </c>
      <c r="P10" s="370">
        <v>6062</v>
      </c>
      <c r="Q10" s="114" t="str">
        <f t="shared" si="1"/>
        <v>Werder Bremen</v>
      </c>
      <c r="R10" s="115" t="s">
        <v>4</v>
      </c>
      <c r="S10" s="116" t="str">
        <f t="shared" si="2"/>
        <v>SC Freiburg</v>
      </c>
      <c r="T10" s="233">
        <v>45907</v>
      </c>
      <c r="U10" s="234">
        <v>0.58333333333333337</v>
      </c>
    </row>
    <row r="11" spans="2:23" ht="15.95" customHeight="1" x14ac:dyDescent="0.2">
      <c r="B11" s="88">
        <f t="shared" si="0"/>
        <v>1</v>
      </c>
      <c r="C11" s="364">
        <v>6073</v>
      </c>
      <c r="D11" s="290" t="s">
        <v>552</v>
      </c>
      <c r="E11" s="238" t="s">
        <v>533</v>
      </c>
      <c r="F11" s="88">
        <f t="shared" si="3"/>
        <v>2</v>
      </c>
      <c r="G11" s="88" t="str">
        <f t="shared" si="4"/>
        <v>63246070</v>
      </c>
      <c r="H11" s="88" t="str">
        <f t="shared" si="5"/>
        <v>60706324</v>
      </c>
      <c r="I11" s="88">
        <f>IF($G11="",0,COUNTIF($G$7:$G11,$H11))</f>
        <v>0</v>
      </c>
      <c r="J11" s="266"/>
      <c r="K11" s="297" t="str">
        <f>Language!$E$57</f>
        <v>doppelt</v>
      </c>
      <c r="L11" s="271" t="str">
        <f>IF(Calc!$F$26=0,"",IF(OR($M11&gt;Calc!$B$24,MOD($M11-1,Calc!$F$26)&gt;0),"",QUOTIENT($M11-1,Calc!$F$26)+1))</f>
        <v/>
      </c>
      <c r="M11" s="107">
        <v>5</v>
      </c>
      <c r="N11" s="367">
        <v>6324</v>
      </c>
      <c r="O11" s="113" t="s">
        <v>4</v>
      </c>
      <c r="P11" s="370">
        <v>6070</v>
      </c>
      <c r="Q11" s="114" t="str">
        <f t="shared" si="1"/>
        <v>Hamburger SV</v>
      </c>
      <c r="R11" s="115" t="s">
        <v>4</v>
      </c>
      <c r="S11" s="116" t="str">
        <f t="shared" si="2"/>
        <v>VfL Wolfsburg</v>
      </c>
      <c r="T11" s="233">
        <v>45907</v>
      </c>
      <c r="U11" s="234">
        <v>0.66666666666666663</v>
      </c>
    </row>
    <row r="12" spans="2:23" ht="15.95" customHeight="1" x14ac:dyDescent="0.2">
      <c r="B12" s="88">
        <f t="shared" si="0"/>
        <v>1</v>
      </c>
      <c r="C12" s="364">
        <v>6063</v>
      </c>
      <c r="D12" s="290" t="s">
        <v>553</v>
      </c>
      <c r="E12" s="238" t="s">
        <v>539</v>
      </c>
      <c r="F12" s="88">
        <f t="shared" si="3"/>
        <v>2</v>
      </c>
      <c r="G12" s="88" t="str">
        <f t="shared" si="4"/>
        <v>64476066</v>
      </c>
      <c r="H12" s="88" t="str">
        <f t="shared" si="5"/>
        <v>60666447</v>
      </c>
      <c r="I12" s="88">
        <f>IF($G12="",0,COUNTIF($G$7:$G12,$H12))</f>
        <v>0</v>
      </c>
      <c r="J12" s="266"/>
      <c r="K12" s="297" t="str">
        <f>Language!$E$57</f>
        <v>doppelt</v>
      </c>
      <c r="L12" s="271" t="str">
        <f>IF(Calc!$F$26=0,"",IF(OR($M12&gt;Calc!$B$24,MOD($M12-1,Calc!$F$26)&gt;0),"",QUOTIENT($M12-1,Calc!$F$26)+1))</f>
        <v/>
      </c>
      <c r="M12" s="107">
        <v>6</v>
      </c>
      <c r="N12" s="367">
        <v>6447</v>
      </c>
      <c r="O12" s="113" t="s">
        <v>4</v>
      </c>
      <c r="P12" s="370">
        <v>6066</v>
      </c>
      <c r="Q12" s="114" t="str">
        <f t="shared" si="1"/>
        <v>1. FC Union Berlin</v>
      </c>
      <c r="R12" s="115" t="s">
        <v>4</v>
      </c>
      <c r="S12" s="116" t="str">
        <f t="shared" si="2"/>
        <v>1. FC Nürnberg</v>
      </c>
      <c r="T12" s="233">
        <v>45907</v>
      </c>
      <c r="U12" s="234">
        <v>0.77083333333333337</v>
      </c>
    </row>
    <row r="13" spans="2:23" ht="15.95" customHeight="1" x14ac:dyDescent="0.2">
      <c r="B13" s="88">
        <f t="shared" si="0"/>
        <v>1</v>
      </c>
      <c r="C13" s="364">
        <v>6317</v>
      </c>
      <c r="D13" s="290" t="s">
        <v>554</v>
      </c>
      <c r="E13" s="238" t="s">
        <v>540</v>
      </c>
      <c r="F13" s="88">
        <f t="shared" si="3"/>
        <v>2</v>
      </c>
      <c r="G13" s="88" t="str">
        <f t="shared" si="4"/>
        <v>63176064</v>
      </c>
      <c r="H13" s="88" t="str">
        <f t="shared" si="5"/>
        <v>60646317</v>
      </c>
      <c r="I13" s="88">
        <f>IF($G13="",0,COUNTIF($G$7:$G13,$H13))</f>
        <v>0</v>
      </c>
      <c r="J13" s="266"/>
      <c r="K13" s="297" t="str">
        <f>Language!$E$57</f>
        <v>doppelt</v>
      </c>
      <c r="L13" s="271" t="str">
        <f>IF(Calc!$F$26=0,"",IF(OR($M13&gt;Calc!$B$24,MOD($M13-1,Calc!$F$26)&gt;0),"",QUOTIENT($M13-1,Calc!$F$26)+1))</f>
        <v/>
      </c>
      <c r="M13" s="107">
        <v>7</v>
      </c>
      <c r="N13" s="367">
        <v>6317</v>
      </c>
      <c r="O13" s="113" t="s">
        <v>4</v>
      </c>
      <c r="P13" s="370">
        <v>6064</v>
      </c>
      <c r="Q13" s="114" t="str">
        <f t="shared" si="1"/>
        <v>FC Carl Zeiss Jena</v>
      </c>
      <c r="R13" s="115" t="s">
        <v>4</v>
      </c>
      <c r="S13" s="116" t="str">
        <f t="shared" si="2"/>
        <v>TSG 1899 Hoffenheim</v>
      </c>
      <c r="T13" s="233">
        <v>45908</v>
      </c>
      <c r="U13" s="234">
        <v>0.75</v>
      </c>
    </row>
    <row r="14" spans="2:23" ht="15.95" customHeight="1" x14ac:dyDescent="0.2">
      <c r="B14" s="88">
        <f t="shared" si="0"/>
        <v>1</v>
      </c>
      <c r="C14" s="364">
        <v>6324</v>
      </c>
      <c r="D14" s="290" t="s">
        <v>555</v>
      </c>
      <c r="E14" s="238" t="s">
        <v>541</v>
      </c>
      <c r="F14" s="88">
        <f t="shared" si="3"/>
        <v>2</v>
      </c>
      <c r="G14" s="88" t="str">
        <f t="shared" si="4"/>
        <v>60626068</v>
      </c>
      <c r="H14" s="88" t="str">
        <f t="shared" si="5"/>
        <v>60686062</v>
      </c>
      <c r="I14" s="88">
        <f>IF($G14="",0,COUNTIF($G$7:$G14,$H14))</f>
        <v>0</v>
      </c>
      <c r="J14" s="266"/>
      <c r="K14" s="297" t="str">
        <f>Language!$E$57</f>
        <v>doppelt</v>
      </c>
      <c r="L14" s="271">
        <f>IF(Calc!$F$26=0,"",IF(OR($M14&gt;Calc!$B$24,MOD($M14-1,Calc!$F$26)&gt;0),"",QUOTIENT($M14-1,Calc!$F$26)+1))</f>
        <v>2</v>
      </c>
      <c r="M14" s="107">
        <v>8</v>
      </c>
      <c r="N14" s="367">
        <v>6062</v>
      </c>
      <c r="O14" s="113" t="s">
        <v>4</v>
      </c>
      <c r="P14" s="370">
        <v>6068</v>
      </c>
      <c r="Q14" s="114" t="str">
        <f t="shared" si="1"/>
        <v>SC Freiburg</v>
      </c>
      <c r="R14" s="115" t="s">
        <v>4</v>
      </c>
      <c r="S14" s="116" t="str">
        <f t="shared" si="2"/>
        <v>1. FC Köln</v>
      </c>
      <c r="T14" s="233">
        <v>45912</v>
      </c>
      <c r="U14" s="234">
        <v>0.77083333333333337</v>
      </c>
    </row>
    <row r="15" spans="2:23" ht="15.95" customHeight="1" x14ac:dyDescent="0.2">
      <c r="B15" s="88">
        <f t="shared" ref="B15:B26" si="6">COUNTIF($D$7:$D$26,$D15)</f>
        <v>1</v>
      </c>
      <c r="C15" s="364">
        <v>6069</v>
      </c>
      <c r="D15" s="290" t="s">
        <v>556</v>
      </c>
      <c r="E15" s="238" t="s">
        <v>542</v>
      </c>
      <c r="F15" s="88">
        <f t="shared" si="3"/>
        <v>2</v>
      </c>
      <c r="G15" s="88" t="str">
        <f t="shared" si="4"/>
        <v>60666067</v>
      </c>
      <c r="H15" s="88" t="str">
        <f t="shared" si="5"/>
        <v>60676066</v>
      </c>
      <c r="I15" s="88">
        <f>IF($G15="",0,COUNTIF($G$7:$G15,$H15))</f>
        <v>0</v>
      </c>
      <c r="J15" s="266"/>
      <c r="K15" s="297" t="str">
        <f>Language!$E$57</f>
        <v>doppelt</v>
      </c>
      <c r="L15" s="271" t="str">
        <f>IF(Calc!$F$26=0,"",IF(OR($M15&gt;Calc!$B$24,MOD($M15-1,Calc!$F$26)&gt;0),"",QUOTIENT($M15-1,Calc!$F$26)+1))</f>
        <v/>
      </c>
      <c r="M15" s="107">
        <v>9</v>
      </c>
      <c r="N15" s="367">
        <v>6066</v>
      </c>
      <c r="O15" s="113" t="s">
        <v>4</v>
      </c>
      <c r="P15" s="370">
        <v>6067</v>
      </c>
      <c r="Q15" s="114" t="str">
        <f t="shared" si="1"/>
        <v>1. FC Nürnberg</v>
      </c>
      <c r="R15" s="115" t="s">
        <v>4</v>
      </c>
      <c r="S15" s="116" t="str">
        <f t="shared" si="2"/>
        <v>Werder Bremen</v>
      </c>
      <c r="T15" s="233">
        <v>45913</v>
      </c>
      <c r="U15" s="234">
        <v>0.5</v>
      </c>
    </row>
    <row r="16" spans="2:23" ht="15.95" customHeight="1" x14ac:dyDescent="0.2">
      <c r="B16" s="88">
        <f t="shared" si="6"/>
        <v>1</v>
      </c>
      <c r="C16" s="364">
        <v>6062</v>
      </c>
      <c r="D16" s="290" t="s">
        <v>557</v>
      </c>
      <c r="E16" s="238" t="s">
        <v>543</v>
      </c>
      <c r="F16" s="88">
        <f t="shared" si="3"/>
        <v>2</v>
      </c>
      <c r="G16" s="88" t="str">
        <f t="shared" si="4"/>
        <v>60726324</v>
      </c>
      <c r="H16" s="88" t="str">
        <f t="shared" si="5"/>
        <v>63246072</v>
      </c>
      <c r="I16" s="88">
        <f>IF($G16="",0,COUNTIF($G$7:$G16,$H16))</f>
        <v>0</v>
      </c>
      <c r="J16" s="88"/>
      <c r="K16" s="297" t="str">
        <f>Language!$E$57</f>
        <v>doppelt</v>
      </c>
      <c r="L16" s="271" t="str">
        <f>IF(Calc!$F$26=0,"",IF(OR($M16&gt;Calc!$B$24,MOD($M16-1,Calc!$F$26)&gt;0),"",QUOTIENT($M16-1,Calc!$F$26)+1))</f>
        <v/>
      </c>
      <c r="M16" s="107">
        <v>10</v>
      </c>
      <c r="N16" s="367">
        <v>6072</v>
      </c>
      <c r="O16" s="113" t="s">
        <v>4</v>
      </c>
      <c r="P16" s="370">
        <v>6324</v>
      </c>
      <c r="Q16" s="114" t="str">
        <f t="shared" si="1"/>
        <v>SGS Essen</v>
      </c>
      <c r="R16" s="115" t="s">
        <v>4</v>
      </c>
      <c r="S16" s="116" t="str">
        <f t="shared" si="2"/>
        <v>Hamburger SV</v>
      </c>
      <c r="T16" s="233">
        <v>45913</v>
      </c>
      <c r="U16" s="234">
        <v>0.58333333333333337</v>
      </c>
    </row>
    <row r="17" spans="2:21" ht="15.95" customHeight="1" x14ac:dyDescent="0.2">
      <c r="B17" s="88">
        <f t="shared" si="6"/>
        <v>1</v>
      </c>
      <c r="C17" s="364">
        <v>6072</v>
      </c>
      <c r="D17" s="290" t="s">
        <v>544</v>
      </c>
      <c r="E17" s="238" t="s">
        <v>544</v>
      </c>
      <c r="F17" s="88">
        <f t="shared" si="3"/>
        <v>2</v>
      </c>
      <c r="G17" s="88" t="str">
        <f t="shared" si="4"/>
        <v>60696063</v>
      </c>
      <c r="H17" s="88" t="str">
        <f t="shared" si="5"/>
        <v>60636069</v>
      </c>
      <c r="I17" s="88">
        <f>IF($G17="",0,COUNTIF($G$7:$G17,$H17))</f>
        <v>0</v>
      </c>
      <c r="J17" s="88"/>
      <c r="K17" s="297" t="str">
        <f>Language!$E$57</f>
        <v>doppelt</v>
      </c>
      <c r="L17" s="271" t="str">
        <f>IF(Calc!$F$26=0,"",IF(OR($M17&gt;Calc!$B$24,MOD($M17-1,Calc!$F$26)&gt;0),"",QUOTIENT($M17-1,Calc!$F$26)+1))</f>
        <v/>
      </c>
      <c r="M17" s="107">
        <v>11</v>
      </c>
      <c r="N17" s="367">
        <v>6069</v>
      </c>
      <c r="O17" s="113" t="s">
        <v>4</v>
      </c>
      <c r="P17" s="370">
        <v>6063</v>
      </c>
      <c r="Q17" s="114" t="str">
        <f t="shared" si="1"/>
        <v>RB Leipzig</v>
      </c>
      <c r="R17" s="115" t="s">
        <v>4</v>
      </c>
      <c r="S17" s="116" t="str">
        <f t="shared" si="2"/>
        <v>FC Bayern München</v>
      </c>
      <c r="T17" s="233">
        <v>45914</v>
      </c>
      <c r="U17" s="234">
        <v>0.58333333333333337</v>
      </c>
    </row>
    <row r="18" spans="2:21" ht="15.95" customHeight="1" x14ac:dyDescent="0.2">
      <c r="B18" s="88">
        <f t="shared" si="6"/>
        <v>1</v>
      </c>
      <c r="C18" s="364">
        <v>6064</v>
      </c>
      <c r="D18" s="290" t="s">
        <v>558</v>
      </c>
      <c r="E18" s="238" t="s">
        <v>545</v>
      </c>
      <c r="F18" s="88">
        <f t="shared" si="3"/>
        <v>2</v>
      </c>
      <c r="G18" s="88" t="str">
        <f t="shared" si="4"/>
        <v>60706317</v>
      </c>
      <c r="H18" s="88" t="str">
        <f t="shared" si="5"/>
        <v>63176070</v>
      </c>
      <c r="I18" s="88">
        <f>IF($G18="",0,COUNTIF($G$7:$G18,$H18))</f>
        <v>0</v>
      </c>
      <c r="J18" s="88"/>
      <c r="K18" s="297" t="str">
        <f>Language!$E$57</f>
        <v>doppelt</v>
      </c>
      <c r="L18" s="271" t="str">
        <f>IF(Calc!$F$26=0,"",IF(OR($M18&gt;Calc!$B$24,MOD($M18-1,Calc!$F$26)&gt;0),"",QUOTIENT($M18-1,Calc!$F$26)+1))</f>
        <v/>
      </c>
      <c r="M18" s="107">
        <v>12</v>
      </c>
      <c r="N18" s="367">
        <v>6070</v>
      </c>
      <c r="O18" s="113" t="s">
        <v>4</v>
      </c>
      <c r="P18" s="370">
        <v>6317</v>
      </c>
      <c r="Q18" s="114" t="str">
        <f t="shared" si="1"/>
        <v>VfL Wolfsburg</v>
      </c>
      <c r="R18" s="115" t="s">
        <v>4</v>
      </c>
      <c r="S18" s="116" t="str">
        <f t="shared" si="2"/>
        <v>FC Carl Zeiss Jena</v>
      </c>
      <c r="T18" s="233">
        <v>45914</v>
      </c>
      <c r="U18" s="234">
        <v>0.66666666666666663</v>
      </c>
    </row>
    <row r="19" spans="2:21" ht="15.95" customHeight="1" x14ac:dyDescent="0.2">
      <c r="B19" s="88">
        <f t="shared" si="6"/>
        <v>1</v>
      </c>
      <c r="C19" s="364">
        <v>6070</v>
      </c>
      <c r="D19" s="290" t="s">
        <v>559</v>
      </c>
      <c r="E19" s="238" t="s">
        <v>534</v>
      </c>
      <c r="F19" s="88">
        <f t="shared" si="3"/>
        <v>2</v>
      </c>
      <c r="G19" s="88" t="str">
        <f t="shared" si="4"/>
        <v>60646073</v>
      </c>
      <c r="H19" s="88" t="str">
        <f t="shared" si="5"/>
        <v>60736064</v>
      </c>
      <c r="I19" s="88">
        <f>IF($G19="",0,COUNTIF($G$7:$G19,$H19))</f>
        <v>0</v>
      </c>
      <c r="J19" s="88"/>
      <c r="K19" s="297" t="str">
        <f>Language!$E$57</f>
        <v>doppelt</v>
      </c>
      <c r="L19" s="271" t="str">
        <f>IF(Calc!$F$26=0,"",IF(OR($M19&gt;Calc!$B$24,MOD($M19-1,Calc!$F$26)&gt;0),"",QUOTIENT($M19-1,Calc!$F$26)+1))</f>
        <v/>
      </c>
      <c r="M19" s="107">
        <v>13</v>
      </c>
      <c r="N19" s="367">
        <v>6064</v>
      </c>
      <c r="O19" s="113" t="s">
        <v>4</v>
      </c>
      <c r="P19" s="370">
        <v>6073</v>
      </c>
      <c r="Q19" s="114" t="str">
        <f t="shared" si="1"/>
        <v>TSG 1899 Hoffenheim</v>
      </c>
      <c r="R19" s="115" t="s">
        <v>4</v>
      </c>
      <c r="S19" s="116" t="str">
        <f t="shared" si="2"/>
        <v>Eintracht Frankfurt</v>
      </c>
      <c r="T19" s="233">
        <v>45914</v>
      </c>
      <c r="U19" s="234">
        <v>0.77083333333333337</v>
      </c>
    </row>
    <row r="20" spans="2:21" ht="15.95" customHeight="1" x14ac:dyDescent="0.2">
      <c r="B20" s="88">
        <f t="shared" si="6"/>
        <v>1</v>
      </c>
      <c r="C20" s="364">
        <v>6067</v>
      </c>
      <c r="D20" s="290" t="s">
        <v>560</v>
      </c>
      <c r="E20" s="238" t="s">
        <v>546</v>
      </c>
      <c r="F20" s="88">
        <f t="shared" si="3"/>
        <v>2</v>
      </c>
      <c r="G20" s="88" t="str">
        <f t="shared" si="4"/>
        <v>60716447</v>
      </c>
      <c r="H20" s="88" t="str">
        <f t="shared" si="5"/>
        <v>64476071</v>
      </c>
      <c r="I20" s="88">
        <f>IF($G20="",0,COUNTIF($G$7:$G20,$H20))</f>
        <v>0</v>
      </c>
      <c r="J20" s="88"/>
      <c r="K20" s="297" t="str">
        <f>Language!$E$57</f>
        <v>doppelt</v>
      </c>
      <c r="L20" s="271" t="str">
        <f>IF(Calc!$F$26=0,"",IF(OR($M20&gt;Calc!$B$24,MOD($M20-1,Calc!$F$26)&gt;0),"",QUOTIENT($M20-1,Calc!$F$26)+1))</f>
        <v/>
      </c>
      <c r="M20" s="107">
        <v>14</v>
      </c>
      <c r="N20" s="367">
        <v>6071</v>
      </c>
      <c r="O20" s="113" t="s">
        <v>4</v>
      </c>
      <c r="P20" s="370">
        <v>6447</v>
      </c>
      <c r="Q20" s="114" t="str">
        <f t="shared" si="1"/>
        <v>Bayer 04 Leverkusen</v>
      </c>
      <c r="R20" s="115" t="s">
        <v>4</v>
      </c>
      <c r="S20" s="116" t="str">
        <f t="shared" si="2"/>
        <v>1. FC Union Berlin</v>
      </c>
      <c r="T20" s="233">
        <v>45915</v>
      </c>
      <c r="U20" s="234">
        <v>0.75</v>
      </c>
    </row>
    <row r="21" spans="2:21" ht="15.95" customHeight="1" x14ac:dyDescent="0.2">
      <c r="B21" s="88">
        <f t="shared" si="6"/>
        <v>0</v>
      </c>
      <c r="C21" s="364"/>
      <c r="D21" s="290"/>
      <c r="E21" s="238"/>
      <c r="F21" s="88">
        <f t="shared" si="3"/>
        <v>2</v>
      </c>
      <c r="G21" s="88" t="str">
        <f t="shared" si="4"/>
        <v>63246062</v>
      </c>
      <c r="H21" s="88" t="str">
        <f t="shared" si="5"/>
        <v>60626324</v>
      </c>
      <c r="I21" s="88">
        <f>IF($G21="",0,COUNTIF($G$7:$G21,$H21))</f>
        <v>0</v>
      </c>
      <c r="J21" s="88"/>
      <c r="K21" s="297" t="str">
        <f>Language!$E$57</f>
        <v>doppelt</v>
      </c>
      <c r="L21" s="271">
        <f>IF(Calc!$F$26=0,"",IF(OR($M21&gt;Calc!$B$24,MOD($M21-1,Calc!$F$26)&gt;0),"",QUOTIENT($M21-1,Calc!$F$26)+1))</f>
        <v>3</v>
      </c>
      <c r="M21" s="107">
        <v>15</v>
      </c>
      <c r="N21" s="367">
        <v>6324</v>
      </c>
      <c r="O21" s="113" t="s">
        <v>4</v>
      </c>
      <c r="P21" s="370">
        <v>6062</v>
      </c>
      <c r="Q21" s="114" t="str">
        <f t="shared" si="1"/>
        <v>Hamburger SV</v>
      </c>
      <c r="R21" s="115" t="s">
        <v>4</v>
      </c>
      <c r="S21" s="116" t="str">
        <f t="shared" si="2"/>
        <v>SC Freiburg</v>
      </c>
      <c r="T21" s="233">
        <v>45919</v>
      </c>
      <c r="U21" s="234">
        <v>0.77083333333333337</v>
      </c>
    </row>
    <row r="22" spans="2:21" ht="15.95" customHeight="1" x14ac:dyDescent="0.2">
      <c r="B22" s="88">
        <f t="shared" si="6"/>
        <v>0</v>
      </c>
      <c r="C22" s="364"/>
      <c r="D22" s="290"/>
      <c r="E22" s="238"/>
      <c r="F22" s="88">
        <f t="shared" si="3"/>
        <v>2</v>
      </c>
      <c r="G22" s="88" t="str">
        <f t="shared" si="4"/>
        <v>64476072</v>
      </c>
      <c r="H22" s="88" t="str">
        <f t="shared" si="5"/>
        <v>60726447</v>
      </c>
      <c r="I22" s="88">
        <f>IF($G22="",0,COUNTIF($G$7:$G22,$H22))</f>
        <v>0</v>
      </c>
      <c r="J22" s="88"/>
      <c r="K22" s="297" t="str">
        <f>Language!$E$57</f>
        <v>doppelt</v>
      </c>
      <c r="L22" s="271" t="str">
        <f>IF(Calc!$F$26=0,"",IF(OR($M22&gt;Calc!$B$24,MOD($M22-1,Calc!$F$26)&gt;0),"",QUOTIENT($M22-1,Calc!$F$26)+1))</f>
        <v/>
      </c>
      <c r="M22" s="107">
        <v>16</v>
      </c>
      <c r="N22" s="367">
        <v>6447</v>
      </c>
      <c r="O22" s="113" t="s">
        <v>4</v>
      </c>
      <c r="P22" s="370">
        <v>6072</v>
      </c>
      <c r="Q22" s="114" t="str">
        <f t="shared" si="1"/>
        <v>1. FC Union Berlin</v>
      </c>
      <c r="R22" s="115" t="s">
        <v>4</v>
      </c>
      <c r="S22" s="116" t="str">
        <f t="shared" si="2"/>
        <v>SGS Essen</v>
      </c>
      <c r="T22" s="233">
        <v>45920</v>
      </c>
      <c r="U22" s="234">
        <v>0.5</v>
      </c>
    </row>
    <row r="23" spans="2:21" ht="15.95" customHeight="1" x14ac:dyDescent="0.2">
      <c r="B23" s="88">
        <f t="shared" si="6"/>
        <v>0</v>
      </c>
      <c r="C23" s="364"/>
      <c r="D23" s="290"/>
      <c r="E23" s="238"/>
      <c r="F23" s="88">
        <f t="shared" si="3"/>
        <v>2</v>
      </c>
      <c r="G23" s="88" t="str">
        <f t="shared" si="4"/>
        <v>60636317</v>
      </c>
      <c r="H23" s="88" t="str">
        <f t="shared" si="5"/>
        <v>63176063</v>
      </c>
      <c r="I23" s="88">
        <f>IF($G23="",0,COUNTIF($G$7:$G23,$H23))</f>
        <v>0</v>
      </c>
      <c r="J23" s="88"/>
      <c r="K23" s="297" t="str">
        <f>Language!$E$57</f>
        <v>doppelt</v>
      </c>
      <c r="L23" s="271" t="str">
        <f>IF(Calc!$F$26=0,"",IF(OR($M23&gt;Calc!$B$24,MOD($M23-1,Calc!$F$26)&gt;0),"",QUOTIENT($M23-1,Calc!$F$26)+1))</f>
        <v/>
      </c>
      <c r="M23" s="107">
        <v>17</v>
      </c>
      <c r="N23" s="367">
        <v>6063</v>
      </c>
      <c r="O23" s="113" t="s">
        <v>4</v>
      </c>
      <c r="P23" s="370">
        <v>6317</v>
      </c>
      <c r="Q23" s="114" t="str">
        <f t="shared" si="1"/>
        <v>FC Bayern München</v>
      </c>
      <c r="R23" s="115" t="s">
        <v>4</v>
      </c>
      <c r="S23" s="116" t="str">
        <f t="shared" si="2"/>
        <v>FC Carl Zeiss Jena</v>
      </c>
      <c r="T23" s="233">
        <v>45920</v>
      </c>
      <c r="U23" s="234">
        <v>0.58333333333333337</v>
      </c>
    </row>
    <row r="24" spans="2:21" ht="15.95" customHeight="1" x14ac:dyDescent="0.2">
      <c r="B24" s="88">
        <f t="shared" si="6"/>
        <v>0</v>
      </c>
      <c r="C24" s="364"/>
      <c r="D24" s="290"/>
      <c r="E24" s="238"/>
      <c r="F24" s="88">
        <f t="shared" si="3"/>
        <v>2</v>
      </c>
      <c r="G24" s="88" t="str">
        <f t="shared" si="4"/>
        <v>60676064</v>
      </c>
      <c r="H24" s="88" t="str">
        <f t="shared" si="5"/>
        <v>60646067</v>
      </c>
      <c r="I24" s="88">
        <f>IF($G24="",0,COUNTIF($G$7:$G24,$H24))</f>
        <v>0</v>
      </c>
      <c r="J24" s="88"/>
      <c r="K24" s="297" t="str">
        <f>Language!$E$57</f>
        <v>doppelt</v>
      </c>
      <c r="L24" s="271" t="str">
        <f>IF(Calc!$F$26=0,"",IF(OR($M24&gt;Calc!$B$24,MOD($M24-1,Calc!$F$26)&gt;0),"",QUOTIENT($M24-1,Calc!$F$26)+1))</f>
        <v/>
      </c>
      <c r="M24" s="107">
        <v>18</v>
      </c>
      <c r="N24" s="367">
        <v>6067</v>
      </c>
      <c r="O24" s="113" t="s">
        <v>4</v>
      </c>
      <c r="P24" s="370">
        <v>6064</v>
      </c>
      <c r="Q24" s="114" t="str">
        <f t="shared" si="1"/>
        <v>Werder Bremen</v>
      </c>
      <c r="R24" s="115" t="s">
        <v>4</v>
      </c>
      <c r="S24" s="116" t="str">
        <f t="shared" si="2"/>
        <v>TSG 1899 Hoffenheim</v>
      </c>
      <c r="T24" s="233">
        <v>45921</v>
      </c>
      <c r="U24" s="234">
        <v>0.58333333333333337</v>
      </c>
    </row>
    <row r="25" spans="2:21" ht="15.95" customHeight="1" x14ac:dyDescent="0.2">
      <c r="B25" s="88">
        <f t="shared" si="6"/>
        <v>0</v>
      </c>
      <c r="C25" s="364"/>
      <c r="D25" s="290"/>
      <c r="E25" s="238"/>
      <c r="F25" s="88">
        <f t="shared" si="3"/>
        <v>2</v>
      </c>
      <c r="G25" s="88" t="str">
        <f t="shared" si="4"/>
        <v>60666071</v>
      </c>
      <c r="H25" s="88" t="str">
        <f t="shared" si="5"/>
        <v>60716066</v>
      </c>
      <c r="I25" s="88">
        <f>IF($G25="",0,COUNTIF($G$7:$G25,$H25))</f>
        <v>0</v>
      </c>
      <c r="J25" s="88"/>
      <c r="K25" s="297" t="str">
        <f>Language!$E$57</f>
        <v>doppelt</v>
      </c>
      <c r="L25" s="271" t="str">
        <f>IF(Calc!$F$26=0,"",IF(OR($M25&gt;Calc!$B$24,MOD($M25-1,Calc!$F$26)&gt;0),"",QUOTIENT($M25-1,Calc!$F$26)+1))</f>
        <v/>
      </c>
      <c r="M25" s="107">
        <v>19</v>
      </c>
      <c r="N25" s="367">
        <v>6066</v>
      </c>
      <c r="O25" s="113" t="s">
        <v>4</v>
      </c>
      <c r="P25" s="370">
        <v>6071</v>
      </c>
      <c r="Q25" s="114" t="str">
        <f t="shared" si="1"/>
        <v>1. FC Nürnberg</v>
      </c>
      <c r="R25" s="115" t="s">
        <v>4</v>
      </c>
      <c r="S25" s="116" t="str">
        <f t="shared" si="2"/>
        <v>Bayer 04 Leverkusen</v>
      </c>
      <c r="T25" s="233">
        <v>45921</v>
      </c>
      <c r="U25" s="234">
        <v>0.66666666666666663</v>
      </c>
    </row>
    <row r="26" spans="2:21" ht="15.95" customHeight="1" thickBot="1" x14ac:dyDescent="0.25">
      <c r="B26" s="88">
        <f t="shared" si="6"/>
        <v>0</v>
      </c>
      <c r="C26" s="365"/>
      <c r="D26" s="291"/>
      <c r="E26" s="239"/>
      <c r="F26" s="88">
        <f t="shared" si="3"/>
        <v>2</v>
      </c>
      <c r="G26" s="88" t="str">
        <f t="shared" si="4"/>
        <v>60686070</v>
      </c>
      <c r="H26" s="88" t="str">
        <f t="shared" si="5"/>
        <v>60706068</v>
      </c>
      <c r="I26" s="88">
        <f>IF($G26="",0,COUNTIF($G$7:$G26,$H26))</f>
        <v>0</v>
      </c>
      <c r="J26" s="88"/>
      <c r="K26" s="297" t="str">
        <f>Language!$E$57</f>
        <v>doppelt</v>
      </c>
      <c r="L26" s="271" t="str">
        <f>IF(Calc!$F$26=0,"",IF(OR($M26&gt;Calc!$B$24,MOD($M26-1,Calc!$F$26)&gt;0),"",QUOTIENT($M26-1,Calc!$F$26)+1))</f>
        <v/>
      </c>
      <c r="M26" s="107">
        <v>20</v>
      </c>
      <c r="N26" s="367">
        <v>6068</v>
      </c>
      <c r="O26" s="113" t="s">
        <v>4</v>
      </c>
      <c r="P26" s="370">
        <v>6070</v>
      </c>
      <c r="Q26" s="114" t="str">
        <f t="shared" si="1"/>
        <v>1. FC Köln</v>
      </c>
      <c r="R26" s="115" t="s">
        <v>4</v>
      </c>
      <c r="S26" s="116" t="str">
        <f t="shared" si="2"/>
        <v>VfL Wolfsburg</v>
      </c>
      <c r="T26" s="233">
        <v>45921</v>
      </c>
      <c r="U26" s="234">
        <v>0.77083333333333337</v>
      </c>
    </row>
    <row r="27" spans="2:21" ht="15.95" customHeight="1" thickTop="1" x14ac:dyDescent="0.2">
      <c r="C27" s="136"/>
      <c r="D27" s="136"/>
      <c r="E27" s="136"/>
      <c r="F27" s="88">
        <f t="shared" si="3"/>
        <v>2</v>
      </c>
      <c r="G27" s="88" t="str">
        <f t="shared" si="4"/>
        <v>60736069</v>
      </c>
      <c r="H27" s="88" t="str">
        <f t="shared" si="5"/>
        <v>60696073</v>
      </c>
      <c r="I27" s="88">
        <f>IF($G27="",0,COUNTIF($G$7:$G27,$H27))</f>
        <v>0</v>
      </c>
      <c r="J27" s="88"/>
      <c r="K27" s="297" t="str">
        <f>Language!$E$57</f>
        <v>doppelt</v>
      </c>
      <c r="L27" s="271" t="str">
        <f>IF(Calc!$F$26=0,"",IF(OR($M27&gt;Calc!$B$24,MOD($M27-1,Calc!$F$26)&gt;0),"",QUOTIENT($M27-1,Calc!$F$26)+1))</f>
        <v/>
      </c>
      <c r="M27" s="107">
        <v>21</v>
      </c>
      <c r="N27" s="367">
        <v>6073</v>
      </c>
      <c r="O27" s="113" t="s">
        <v>4</v>
      </c>
      <c r="P27" s="370">
        <v>6069</v>
      </c>
      <c r="Q27" s="114" t="str">
        <f t="shared" si="1"/>
        <v>Eintracht Frankfurt</v>
      </c>
      <c r="R27" s="115" t="s">
        <v>4</v>
      </c>
      <c r="S27" s="116" t="str">
        <f t="shared" si="2"/>
        <v>RB Leipzig</v>
      </c>
      <c r="T27" s="233">
        <v>45922</v>
      </c>
      <c r="U27" s="234">
        <v>0.75</v>
      </c>
    </row>
    <row r="28" spans="2:21" ht="15.95" customHeight="1" x14ac:dyDescent="0.2">
      <c r="C28" s="136"/>
      <c r="D28" s="136"/>
      <c r="E28" s="136"/>
      <c r="F28" s="88">
        <f t="shared" si="3"/>
        <v>2</v>
      </c>
      <c r="G28" s="88" t="str">
        <f t="shared" si="4"/>
        <v>60636062</v>
      </c>
      <c r="H28" s="88" t="str">
        <f t="shared" si="5"/>
        <v>60626063</v>
      </c>
      <c r="I28" s="88">
        <f>IF($G28="",0,COUNTIF($G$7:$G28,$H28))</f>
        <v>0</v>
      </c>
      <c r="J28" s="88"/>
      <c r="K28" s="297" t="str">
        <f>Language!$E$57</f>
        <v>doppelt</v>
      </c>
      <c r="L28" s="271">
        <f>IF(Calc!$F$26=0,"",IF(OR($M28&gt;Calc!$B$24,MOD($M28-1,Calc!$F$26)&gt;0),"",QUOTIENT($M28-1,Calc!$F$26)+1))</f>
        <v>4</v>
      </c>
      <c r="M28" s="107">
        <v>22</v>
      </c>
      <c r="N28" s="367">
        <v>6063</v>
      </c>
      <c r="O28" s="113" t="s">
        <v>4</v>
      </c>
      <c r="P28" s="370">
        <v>6062</v>
      </c>
      <c r="Q28" s="114" t="str">
        <f t="shared" si="1"/>
        <v>FC Bayern München</v>
      </c>
      <c r="R28" s="115" t="s">
        <v>4</v>
      </c>
      <c r="S28" s="116" t="str">
        <f t="shared" si="2"/>
        <v>SC Freiburg</v>
      </c>
      <c r="T28" s="233">
        <v>45923</v>
      </c>
      <c r="U28" s="234">
        <v>0.75</v>
      </c>
    </row>
    <row r="29" spans="2:21" ht="15.95" customHeight="1" x14ac:dyDescent="0.2">
      <c r="C29" s="136"/>
      <c r="D29" s="136"/>
      <c r="E29" s="136"/>
      <c r="F29" s="88">
        <f t="shared" si="3"/>
        <v>2</v>
      </c>
      <c r="G29" s="88" t="str">
        <f t="shared" si="4"/>
        <v>63176447</v>
      </c>
      <c r="H29" s="88" t="str">
        <f t="shared" si="5"/>
        <v>64476317</v>
      </c>
      <c r="I29" s="88">
        <f>IF($G29="",0,COUNTIF($G$7:$G29,$H29))</f>
        <v>0</v>
      </c>
      <c r="J29" s="88"/>
      <c r="K29" s="297" t="str">
        <f>Language!$E$57</f>
        <v>doppelt</v>
      </c>
      <c r="L29" s="271" t="str">
        <f>IF(Calc!$F$26=0,"",IF(OR($M29&gt;Calc!$B$24,MOD($M29-1,Calc!$F$26)&gt;0),"",QUOTIENT($M29-1,Calc!$F$26)+1))</f>
        <v/>
      </c>
      <c r="M29" s="107">
        <v>23</v>
      </c>
      <c r="N29" s="367">
        <v>6317</v>
      </c>
      <c r="O29" s="113" t="s">
        <v>4</v>
      </c>
      <c r="P29" s="370">
        <v>6447</v>
      </c>
      <c r="Q29" s="114" t="str">
        <f t="shared" si="1"/>
        <v>FC Carl Zeiss Jena</v>
      </c>
      <c r="R29" s="115" t="s">
        <v>4</v>
      </c>
      <c r="S29" s="116" t="str">
        <f t="shared" si="2"/>
        <v>1. FC Union Berlin</v>
      </c>
      <c r="T29" s="233">
        <v>45923</v>
      </c>
      <c r="U29" s="234">
        <v>0.79166666666666663</v>
      </c>
    </row>
    <row r="30" spans="2:21" ht="15.95" customHeight="1" x14ac:dyDescent="0.2">
      <c r="F30" s="88">
        <f t="shared" si="3"/>
        <v>2</v>
      </c>
      <c r="G30" s="88" t="str">
        <f t="shared" si="4"/>
        <v>60726068</v>
      </c>
      <c r="H30" s="88" t="str">
        <f t="shared" si="5"/>
        <v>60686072</v>
      </c>
      <c r="I30" s="88">
        <f>IF($G30="",0,COUNTIF($G$7:$G30,$H30))</f>
        <v>0</v>
      </c>
      <c r="J30" s="88"/>
      <c r="K30" s="297" t="str">
        <f>Language!$E$57</f>
        <v>doppelt</v>
      </c>
      <c r="L30" s="271" t="str">
        <f>IF(Calc!$F$26=0,"",IF(OR($M30&gt;Calc!$B$24,MOD($M30-1,Calc!$F$26)&gt;0),"",QUOTIENT($M30-1,Calc!$F$26)+1))</f>
        <v/>
      </c>
      <c r="M30" s="107">
        <v>24</v>
      </c>
      <c r="N30" s="367">
        <v>6072</v>
      </c>
      <c r="O30" s="113" t="s">
        <v>4</v>
      </c>
      <c r="P30" s="370">
        <v>6068</v>
      </c>
      <c r="Q30" s="114" t="str">
        <f t="shared" si="1"/>
        <v>SGS Essen</v>
      </c>
      <c r="R30" s="115" t="s">
        <v>4</v>
      </c>
      <c r="S30" s="116" t="str">
        <f t="shared" si="2"/>
        <v>1. FC Köln</v>
      </c>
      <c r="T30" s="233">
        <v>45924</v>
      </c>
      <c r="U30" s="234">
        <v>0.79166666666666663</v>
      </c>
    </row>
    <row r="31" spans="2:21" ht="15.95" customHeight="1" x14ac:dyDescent="0.2">
      <c r="F31" s="88">
        <f t="shared" si="3"/>
        <v>2</v>
      </c>
      <c r="G31" s="88" t="str">
        <f t="shared" si="4"/>
        <v>60646066</v>
      </c>
      <c r="H31" s="88" t="str">
        <f t="shared" si="5"/>
        <v>60666064</v>
      </c>
      <c r="I31" s="88">
        <f>IF($G31="",0,COUNTIF($G$7:$G31,$H31))</f>
        <v>0</v>
      </c>
      <c r="J31" s="88"/>
      <c r="K31" s="297" t="str">
        <f>Language!$E$57</f>
        <v>doppelt</v>
      </c>
      <c r="L31" s="271" t="str">
        <f>IF(Calc!$F$26=0,"",IF(OR($M31&gt;Calc!$B$24,MOD($M31-1,Calc!$F$26)&gt;0),"",QUOTIENT($M31-1,Calc!$F$26)+1))</f>
        <v/>
      </c>
      <c r="M31" s="107">
        <v>25</v>
      </c>
      <c r="N31" s="367">
        <v>6064</v>
      </c>
      <c r="O31" s="113" t="s">
        <v>4</v>
      </c>
      <c r="P31" s="370">
        <v>6066</v>
      </c>
      <c r="Q31" s="114" t="str">
        <f t="shared" si="1"/>
        <v>TSG 1899 Hoffenheim</v>
      </c>
      <c r="R31" s="115" t="s">
        <v>4</v>
      </c>
      <c r="S31" s="116" t="str">
        <f t="shared" si="2"/>
        <v>1. FC Nürnberg</v>
      </c>
      <c r="T31" s="233">
        <v>45924</v>
      </c>
      <c r="U31" s="234">
        <v>0.79166666666666663</v>
      </c>
    </row>
    <row r="32" spans="2:21" ht="15.95" customHeight="1" x14ac:dyDescent="0.2">
      <c r="F32" s="88">
        <f t="shared" si="3"/>
        <v>2</v>
      </c>
      <c r="G32" s="88" t="str">
        <f t="shared" si="4"/>
        <v>60706067</v>
      </c>
      <c r="H32" s="88" t="str">
        <f t="shared" si="5"/>
        <v>60676070</v>
      </c>
      <c r="I32" s="88">
        <f>IF($G32="",0,COUNTIF($G$7:$G32,$H32))</f>
        <v>0</v>
      </c>
      <c r="J32" s="88"/>
      <c r="K32" s="297" t="str">
        <f>Language!$E$57</f>
        <v>doppelt</v>
      </c>
      <c r="L32" s="271" t="str">
        <f>IF(Calc!$F$26=0,"",IF(OR($M32&gt;Calc!$B$24,MOD($M32-1,Calc!$F$26)&gt;0),"",QUOTIENT($M32-1,Calc!$F$26)+1))</f>
        <v/>
      </c>
      <c r="M32" s="107">
        <v>26</v>
      </c>
      <c r="N32" s="367">
        <v>6070</v>
      </c>
      <c r="O32" s="113" t="s">
        <v>4</v>
      </c>
      <c r="P32" s="370">
        <v>6067</v>
      </c>
      <c r="Q32" s="114" t="str">
        <f t="shared" si="1"/>
        <v>VfL Wolfsburg</v>
      </c>
      <c r="R32" s="115" t="s">
        <v>4</v>
      </c>
      <c r="S32" s="116" t="str">
        <f t="shared" si="2"/>
        <v>Werder Bremen</v>
      </c>
      <c r="T32" s="233">
        <v>45924</v>
      </c>
      <c r="U32" s="234">
        <v>0.79166666666666663</v>
      </c>
    </row>
    <row r="33" spans="6:21" ht="15.95" customHeight="1" x14ac:dyDescent="0.2">
      <c r="F33" s="88">
        <f t="shared" si="3"/>
        <v>2</v>
      </c>
      <c r="G33" s="88" t="str">
        <f t="shared" si="4"/>
        <v>60696324</v>
      </c>
      <c r="H33" s="88" t="str">
        <f t="shared" si="5"/>
        <v>63246069</v>
      </c>
      <c r="I33" s="88">
        <f>IF($G33="",0,COUNTIF($G$7:$G33,$H33))</f>
        <v>0</v>
      </c>
      <c r="J33" s="88"/>
      <c r="K33" s="297" t="str">
        <f>Language!$E$57</f>
        <v>doppelt</v>
      </c>
      <c r="L33" s="271" t="str">
        <f>IF(Calc!$F$26=0,"",IF(OR($M33&gt;Calc!$B$24,MOD($M33-1,Calc!$F$26)&gt;0),"",QUOTIENT($M33-1,Calc!$F$26)+1))</f>
        <v/>
      </c>
      <c r="M33" s="107">
        <v>27</v>
      </c>
      <c r="N33" s="367">
        <v>6069</v>
      </c>
      <c r="O33" s="113" t="s">
        <v>4</v>
      </c>
      <c r="P33" s="370">
        <v>6324</v>
      </c>
      <c r="Q33" s="114" t="str">
        <f t="shared" si="1"/>
        <v>RB Leipzig</v>
      </c>
      <c r="R33" s="115" t="s">
        <v>4</v>
      </c>
      <c r="S33" s="116" t="str">
        <f t="shared" si="2"/>
        <v>Hamburger SV</v>
      </c>
      <c r="T33" s="233">
        <v>45925</v>
      </c>
      <c r="U33" s="234">
        <v>0.79166666666666663</v>
      </c>
    </row>
    <row r="34" spans="6:21" ht="15.95" customHeight="1" x14ac:dyDescent="0.2">
      <c r="F34" s="88">
        <f t="shared" si="3"/>
        <v>2</v>
      </c>
      <c r="G34" s="88" t="str">
        <f t="shared" si="4"/>
        <v>60716073</v>
      </c>
      <c r="H34" s="88" t="str">
        <f t="shared" si="5"/>
        <v>60736071</v>
      </c>
      <c r="I34" s="88">
        <f>IF($G34="",0,COUNTIF($G$7:$G34,$H34))</f>
        <v>0</v>
      </c>
      <c r="J34" s="88"/>
      <c r="K34" s="297" t="str">
        <f>Language!$E$57</f>
        <v>doppelt</v>
      </c>
      <c r="L34" s="271" t="str">
        <f>IF(Calc!$F$26=0,"",IF(OR($M34&gt;Calc!$B$24,MOD($M34-1,Calc!$F$26)&gt;0),"",QUOTIENT($M34-1,Calc!$F$26)+1))</f>
        <v/>
      </c>
      <c r="M34" s="107">
        <v>28</v>
      </c>
      <c r="N34" s="367">
        <v>6071</v>
      </c>
      <c r="O34" s="113" t="s">
        <v>4</v>
      </c>
      <c r="P34" s="370">
        <v>6073</v>
      </c>
      <c r="Q34" s="114" t="str">
        <f t="shared" si="1"/>
        <v>Bayer 04 Leverkusen</v>
      </c>
      <c r="R34" s="115" t="s">
        <v>4</v>
      </c>
      <c r="S34" s="116" t="str">
        <f t="shared" si="2"/>
        <v>Eintracht Frankfurt</v>
      </c>
      <c r="T34" s="233">
        <v>45925</v>
      </c>
      <c r="U34" s="234">
        <v>0.79166666666666663</v>
      </c>
    </row>
    <row r="35" spans="6:21" ht="15.95" customHeight="1" x14ac:dyDescent="0.2">
      <c r="F35" s="88">
        <f t="shared" si="3"/>
        <v>2</v>
      </c>
      <c r="G35" s="88" t="str">
        <f t="shared" si="4"/>
        <v>64476062</v>
      </c>
      <c r="H35" s="88" t="str">
        <f t="shared" si="5"/>
        <v>60626447</v>
      </c>
      <c r="I35" s="88">
        <f>IF($G35="",0,COUNTIF($G$7:$G35,$H35))</f>
        <v>0</v>
      </c>
      <c r="J35" s="88"/>
      <c r="K35" s="297" t="str">
        <f>Language!$E$57</f>
        <v>doppelt</v>
      </c>
      <c r="L35" s="271">
        <f>IF(Calc!$F$26=0,"",IF(OR($M35&gt;Calc!$B$24,MOD($M35-1,Calc!$F$26)&gt;0),"",QUOTIENT($M35-1,Calc!$F$26)+1))</f>
        <v>5</v>
      </c>
      <c r="M35" s="107">
        <v>29</v>
      </c>
      <c r="N35" s="367">
        <v>6447</v>
      </c>
      <c r="O35" s="113" t="s">
        <v>4</v>
      </c>
      <c r="P35" s="370">
        <v>6062</v>
      </c>
      <c r="Q35" s="114" t="str">
        <f t="shared" si="1"/>
        <v>1. FC Union Berlin</v>
      </c>
      <c r="R35" s="115" t="s">
        <v>4</v>
      </c>
      <c r="S35" s="116" t="str">
        <f t="shared" si="2"/>
        <v>SC Freiburg</v>
      </c>
      <c r="T35" s="233">
        <v>45935</v>
      </c>
      <c r="U35" s="234">
        <v>0.64583333333333337</v>
      </c>
    </row>
    <row r="36" spans="6:21" ht="15.95" customHeight="1" x14ac:dyDescent="0.2">
      <c r="F36" s="88">
        <f t="shared" si="3"/>
        <v>2</v>
      </c>
      <c r="G36" s="88" t="str">
        <f t="shared" si="4"/>
        <v>60736317</v>
      </c>
      <c r="H36" s="88" t="str">
        <f t="shared" si="5"/>
        <v>63176073</v>
      </c>
      <c r="I36" s="88">
        <f>IF($G36="",0,COUNTIF($G$7:$G36,$H36))</f>
        <v>0</v>
      </c>
      <c r="J36" s="88"/>
      <c r="K36" s="297" t="str">
        <f>Language!$E$57</f>
        <v>doppelt</v>
      </c>
      <c r="L36" s="271" t="str">
        <f>IF(Calc!$F$26=0,"",IF(OR($M36&gt;Calc!$B$24,MOD($M36-1,Calc!$F$26)&gt;0),"",QUOTIENT($M36-1,Calc!$F$26)+1))</f>
        <v/>
      </c>
      <c r="M36" s="107">
        <v>30</v>
      </c>
      <c r="N36" s="367">
        <v>6073</v>
      </c>
      <c r="O36" s="113" t="s">
        <v>4</v>
      </c>
      <c r="P36" s="370">
        <v>6317</v>
      </c>
      <c r="Q36" s="114" t="str">
        <f t="shared" si="1"/>
        <v>Eintracht Frankfurt</v>
      </c>
      <c r="R36" s="115" t="s">
        <v>4</v>
      </c>
      <c r="S36" s="116" t="str">
        <f t="shared" si="2"/>
        <v>FC Carl Zeiss Jena</v>
      </c>
      <c r="T36" s="233">
        <v>45935</v>
      </c>
      <c r="U36" s="234">
        <v>0.64583333333333337</v>
      </c>
    </row>
    <row r="37" spans="6:21" ht="15.95" customHeight="1" x14ac:dyDescent="0.2">
      <c r="F37" s="88">
        <f t="shared" si="3"/>
        <v>2</v>
      </c>
      <c r="G37" s="88" t="str">
        <f t="shared" si="4"/>
        <v>63246064</v>
      </c>
      <c r="H37" s="88" t="str">
        <f t="shared" si="5"/>
        <v>60646324</v>
      </c>
      <c r="I37" s="88">
        <f>IF($G37="",0,COUNTIF($G$7:$G37,$H37))</f>
        <v>0</v>
      </c>
      <c r="J37" s="88"/>
      <c r="K37" s="297" t="str">
        <f>Language!$E$57</f>
        <v>doppelt</v>
      </c>
      <c r="L37" s="271" t="str">
        <f>IF(Calc!$F$26=0,"",IF(OR($M37&gt;Calc!$B$24,MOD($M37-1,Calc!$F$26)&gt;0),"",QUOTIENT($M37-1,Calc!$F$26)+1))</f>
        <v/>
      </c>
      <c r="M37" s="107">
        <v>31</v>
      </c>
      <c r="N37" s="367">
        <v>6324</v>
      </c>
      <c r="O37" s="113" t="s">
        <v>4</v>
      </c>
      <c r="P37" s="370">
        <v>6064</v>
      </c>
      <c r="Q37" s="114" t="str">
        <f t="shared" si="1"/>
        <v>Hamburger SV</v>
      </c>
      <c r="R37" s="115" t="s">
        <v>4</v>
      </c>
      <c r="S37" s="116" t="str">
        <f t="shared" si="2"/>
        <v>TSG 1899 Hoffenheim</v>
      </c>
      <c r="T37" s="233">
        <v>45935</v>
      </c>
      <c r="U37" s="234">
        <v>0.64583333333333337</v>
      </c>
    </row>
    <row r="38" spans="6:21" ht="15.95" customHeight="1" x14ac:dyDescent="0.2">
      <c r="F38" s="88">
        <f t="shared" si="3"/>
        <v>2</v>
      </c>
      <c r="G38" s="88" t="str">
        <f t="shared" si="4"/>
        <v>60686071</v>
      </c>
      <c r="H38" s="88" t="str">
        <f t="shared" si="5"/>
        <v>60716068</v>
      </c>
      <c r="I38" s="88">
        <f>IF($G38="",0,COUNTIF($G$7:$G38,$H38))</f>
        <v>0</v>
      </c>
      <c r="J38" s="88"/>
      <c r="K38" s="297" t="str">
        <f>Language!$E$57</f>
        <v>doppelt</v>
      </c>
      <c r="L38" s="271" t="str">
        <f>IF(Calc!$F$26=0,"",IF(OR($M38&gt;Calc!$B$24,MOD($M38-1,Calc!$F$26)&gt;0),"",QUOTIENT($M38-1,Calc!$F$26)+1))</f>
        <v/>
      </c>
      <c r="M38" s="107">
        <v>32</v>
      </c>
      <c r="N38" s="367">
        <v>6068</v>
      </c>
      <c r="O38" s="113" t="s">
        <v>4</v>
      </c>
      <c r="P38" s="370">
        <v>6071</v>
      </c>
      <c r="Q38" s="114" t="str">
        <f t="shared" si="1"/>
        <v>1. FC Köln</v>
      </c>
      <c r="R38" s="115" t="s">
        <v>4</v>
      </c>
      <c r="S38" s="116" t="str">
        <f t="shared" si="2"/>
        <v>Bayer 04 Leverkusen</v>
      </c>
      <c r="T38" s="233">
        <v>45935</v>
      </c>
      <c r="U38" s="234">
        <v>0.64583333333333337</v>
      </c>
    </row>
    <row r="39" spans="6:21" ht="15.95" customHeight="1" x14ac:dyDescent="0.2">
      <c r="F39" s="88">
        <f t="shared" si="3"/>
        <v>2</v>
      </c>
      <c r="G39" s="88" t="str">
        <f t="shared" si="4"/>
        <v>60666069</v>
      </c>
      <c r="H39" s="88" t="str">
        <f t="shared" si="5"/>
        <v>60696066</v>
      </c>
      <c r="I39" s="88">
        <f>IF($G39="",0,COUNTIF($G$7:$G39,$H39))</f>
        <v>0</v>
      </c>
      <c r="J39" s="88"/>
      <c r="K39" s="297" t="str">
        <f>Language!$E$57</f>
        <v>doppelt</v>
      </c>
      <c r="L39" s="271" t="str">
        <f>IF(Calc!$F$26=0,"",IF(OR($M39&gt;Calc!$B$24,MOD($M39-1,Calc!$F$26)&gt;0),"",QUOTIENT($M39-1,Calc!$F$26)+1))</f>
        <v/>
      </c>
      <c r="M39" s="107">
        <v>33</v>
      </c>
      <c r="N39" s="367">
        <v>6066</v>
      </c>
      <c r="O39" s="113" t="s">
        <v>4</v>
      </c>
      <c r="P39" s="370">
        <v>6069</v>
      </c>
      <c r="Q39" s="114" t="str">
        <f t="shared" si="1"/>
        <v>1. FC Nürnberg</v>
      </c>
      <c r="R39" s="115" t="s">
        <v>4</v>
      </c>
      <c r="S39" s="116" t="str">
        <f t="shared" si="2"/>
        <v>RB Leipzig</v>
      </c>
      <c r="T39" s="233">
        <v>45935</v>
      </c>
      <c r="U39" s="234">
        <v>0.64583333333333337</v>
      </c>
    </row>
    <row r="40" spans="6:21" ht="15.95" customHeight="1" x14ac:dyDescent="0.2">
      <c r="F40" s="88">
        <f t="shared" si="3"/>
        <v>2</v>
      </c>
      <c r="G40" s="88" t="str">
        <f t="shared" si="4"/>
        <v>60726070</v>
      </c>
      <c r="H40" s="88" t="str">
        <f t="shared" si="5"/>
        <v>60706072</v>
      </c>
      <c r="I40" s="88">
        <f>IF($G40="",0,COUNTIF($G$7:$G40,$H40))</f>
        <v>0</v>
      </c>
      <c r="J40" s="88"/>
      <c r="K40" s="297" t="str">
        <f>Language!$E$57</f>
        <v>doppelt</v>
      </c>
      <c r="L40" s="271" t="str">
        <f>IF(Calc!$F$26=0,"",IF(OR($M40&gt;Calc!$B$24,MOD($M40-1,Calc!$F$26)&gt;0),"",QUOTIENT($M40-1,Calc!$F$26)+1))</f>
        <v/>
      </c>
      <c r="M40" s="107">
        <v>34</v>
      </c>
      <c r="N40" s="367">
        <v>6072</v>
      </c>
      <c r="O40" s="113" t="s">
        <v>4</v>
      </c>
      <c r="P40" s="370">
        <v>6070</v>
      </c>
      <c r="Q40" s="114" t="str">
        <f t="shared" si="1"/>
        <v>SGS Essen</v>
      </c>
      <c r="R40" s="115" t="s">
        <v>4</v>
      </c>
      <c r="S40" s="116" t="str">
        <f t="shared" si="2"/>
        <v>VfL Wolfsburg</v>
      </c>
      <c r="T40" s="233">
        <v>45935</v>
      </c>
      <c r="U40" s="234">
        <v>0.64583333333333337</v>
      </c>
    </row>
    <row r="41" spans="6:21" ht="15.95" customHeight="1" x14ac:dyDescent="0.2">
      <c r="F41" s="88">
        <f t="shared" si="3"/>
        <v>2</v>
      </c>
      <c r="G41" s="88" t="str">
        <f t="shared" si="4"/>
        <v>60636067</v>
      </c>
      <c r="H41" s="88" t="str">
        <f t="shared" si="5"/>
        <v>60676063</v>
      </c>
      <c r="I41" s="88">
        <f>IF($G41="",0,COUNTIF($G$7:$G41,$H41))</f>
        <v>0</v>
      </c>
      <c r="J41" s="88"/>
      <c r="K41" s="297" t="str">
        <f>Language!$E$57</f>
        <v>doppelt</v>
      </c>
      <c r="L41" s="271" t="str">
        <f>IF(Calc!$F$26=0,"",IF(OR($M41&gt;Calc!$B$24,MOD($M41-1,Calc!$F$26)&gt;0),"",QUOTIENT($M41-1,Calc!$F$26)+1))</f>
        <v/>
      </c>
      <c r="M41" s="107">
        <v>35</v>
      </c>
      <c r="N41" s="367">
        <v>6063</v>
      </c>
      <c r="O41" s="113" t="s">
        <v>4</v>
      </c>
      <c r="P41" s="370">
        <v>6067</v>
      </c>
      <c r="Q41" s="114" t="str">
        <f t="shared" si="1"/>
        <v>FC Bayern München</v>
      </c>
      <c r="R41" s="115" t="s">
        <v>4</v>
      </c>
      <c r="S41" s="116" t="str">
        <f t="shared" si="2"/>
        <v>Werder Bremen</v>
      </c>
      <c r="T41" s="233">
        <v>45935</v>
      </c>
      <c r="U41" s="234">
        <v>0.64583333333333337</v>
      </c>
    </row>
    <row r="42" spans="6:21" ht="15.95" customHeight="1" x14ac:dyDescent="0.2">
      <c r="F42" s="88">
        <f t="shared" si="3"/>
        <v>2</v>
      </c>
      <c r="G42" s="88" t="str">
        <f t="shared" si="4"/>
        <v>60676324</v>
      </c>
      <c r="H42" s="88" t="str">
        <f t="shared" si="5"/>
        <v>63246067</v>
      </c>
      <c r="I42" s="88">
        <f>IF($G42="",0,COUNTIF($G$7:$G42,$H42))</f>
        <v>0</v>
      </c>
      <c r="J42" s="88"/>
      <c r="K42" s="297" t="str">
        <f>Language!$E$57</f>
        <v>doppelt</v>
      </c>
      <c r="L42" s="271">
        <f>IF(Calc!$F$26=0,"",IF(OR($M42&gt;Calc!$B$24,MOD($M42-1,Calc!$F$26)&gt;0),"",QUOTIENT($M42-1,Calc!$F$26)+1))</f>
        <v>6</v>
      </c>
      <c r="M42" s="107">
        <v>36</v>
      </c>
      <c r="N42" s="367">
        <v>6067</v>
      </c>
      <c r="O42" s="113" t="s">
        <v>4</v>
      </c>
      <c r="P42" s="370">
        <v>6324</v>
      </c>
      <c r="Q42" s="114" t="str">
        <f t="shared" si="1"/>
        <v>Werder Bremen</v>
      </c>
      <c r="R42" s="115" t="s">
        <v>4</v>
      </c>
      <c r="S42" s="116" t="str">
        <f t="shared" si="2"/>
        <v>Hamburger SV</v>
      </c>
      <c r="T42" s="233">
        <v>45942</v>
      </c>
      <c r="U42" s="234">
        <v>0.64583333333333337</v>
      </c>
    </row>
    <row r="43" spans="6:21" ht="17.25" x14ac:dyDescent="0.2">
      <c r="F43" s="88">
        <f t="shared" si="3"/>
        <v>2</v>
      </c>
      <c r="G43" s="88" t="str">
        <f t="shared" si="4"/>
        <v>60646071</v>
      </c>
      <c r="H43" s="88" t="str">
        <f t="shared" si="5"/>
        <v>60716064</v>
      </c>
      <c r="I43" s="88">
        <f>IF($G43="",0,COUNTIF($G$7:$G43,$H43))</f>
        <v>0</v>
      </c>
      <c r="J43" s="88"/>
      <c r="K43" s="297" t="str">
        <f>Language!$E$57</f>
        <v>doppelt</v>
      </c>
      <c r="L43" s="271" t="str">
        <f>IF(Calc!$F$26=0,"",IF(OR($M43&gt;Calc!$B$24,MOD($M43-1,Calc!$F$26)&gt;0),"",QUOTIENT($M43-1,Calc!$F$26)+1))</f>
        <v/>
      </c>
      <c r="M43" s="107">
        <v>37</v>
      </c>
      <c r="N43" s="367">
        <v>6064</v>
      </c>
      <c r="O43" s="113" t="s">
        <v>4</v>
      </c>
      <c r="P43" s="370">
        <v>6071</v>
      </c>
      <c r="Q43" s="114" t="str">
        <f t="shared" si="1"/>
        <v>TSG 1899 Hoffenheim</v>
      </c>
      <c r="R43" s="115" t="s">
        <v>4</v>
      </c>
      <c r="S43" s="116" t="str">
        <f t="shared" si="2"/>
        <v>Bayer 04 Leverkusen</v>
      </c>
      <c r="T43" s="233">
        <v>45942</v>
      </c>
      <c r="U43" s="234">
        <v>0.64583333333333337</v>
      </c>
    </row>
    <row r="44" spans="6:21" ht="17.25" x14ac:dyDescent="0.2">
      <c r="F44" s="88">
        <f t="shared" si="3"/>
        <v>2</v>
      </c>
      <c r="G44" s="88" t="str">
        <f t="shared" si="4"/>
        <v>63176066</v>
      </c>
      <c r="H44" s="88" t="str">
        <f t="shared" si="5"/>
        <v>60666317</v>
      </c>
      <c r="I44" s="88">
        <f>IF($G44="",0,COUNTIF($G$7:$G44,$H44))</f>
        <v>0</v>
      </c>
      <c r="J44" s="88"/>
      <c r="K44" s="297" t="str">
        <f>Language!$E$57</f>
        <v>doppelt</v>
      </c>
      <c r="L44" s="271" t="str">
        <f>IF(Calc!$F$26=0,"",IF(OR($M44&gt;Calc!$B$24,MOD($M44-1,Calc!$F$26)&gt;0),"",QUOTIENT($M44-1,Calc!$F$26)+1))</f>
        <v/>
      </c>
      <c r="M44" s="107">
        <v>38</v>
      </c>
      <c r="N44" s="367">
        <v>6317</v>
      </c>
      <c r="O44" s="113" t="s">
        <v>4</v>
      </c>
      <c r="P44" s="370">
        <v>6066</v>
      </c>
      <c r="Q44" s="114" t="str">
        <f t="shared" si="1"/>
        <v>FC Carl Zeiss Jena</v>
      </c>
      <c r="R44" s="115" t="s">
        <v>4</v>
      </c>
      <c r="S44" s="116" t="str">
        <f t="shared" si="2"/>
        <v>1. FC Nürnberg</v>
      </c>
      <c r="T44" s="233">
        <v>45942</v>
      </c>
      <c r="U44" s="234">
        <v>0.64583333333333337</v>
      </c>
    </row>
    <row r="45" spans="6:21" ht="17.25" x14ac:dyDescent="0.2">
      <c r="F45" s="88">
        <f t="shared" si="3"/>
        <v>2</v>
      </c>
      <c r="G45" s="88" t="str">
        <f t="shared" si="4"/>
        <v>60686447</v>
      </c>
      <c r="H45" s="88" t="str">
        <f t="shared" si="5"/>
        <v>64476068</v>
      </c>
      <c r="I45" s="88">
        <f>IF($G45="",0,COUNTIF($G$7:$G45,$H45))</f>
        <v>0</v>
      </c>
      <c r="J45" s="88"/>
      <c r="K45" s="297" t="str">
        <f>Language!$E$57</f>
        <v>doppelt</v>
      </c>
      <c r="L45" s="271" t="str">
        <f>IF(Calc!$F$26=0,"",IF(OR($M45&gt;Calc!$B$24,MOD($M45-1,Calc!$F$26)&gt;0),"",QUOTIENT($M45-1,Calc!$F$26)+1))</f>
        <v/>
      </c>
      <c r="M45" s="107">
        <v>39</v>
      </c>
      <c r="N45" s="367">
        <v>6068</v>
      </c>
      <c r="O45" s="113" t="s">
        <v>4</v>
      </c>
      <c r="P45" s="370">
        <v>6447</v>
      </c>
      <c r="Q45" s="114" t="str">
        <f t="shared" si="1"/>
        <v>1. FC Köln</v>
      </c>
      <c r="R45" s="115" t="s">
        <v>4</v>
      </c>
      <c r="S45" s="116" t="str">
        <f t="shared" si="2"/>
        <v>1. FC Union Berlin</v>
      </c>
      <c r="T45" s="233">
        <v>45942</v>
      </c>
      <c r="U45" s="234">
        <v>0.64583333333333337</v>
      </c>
    </row>
    <row r="46" spans="6:21" ht="17.25" x14ac:dyDescent="0.2">
      <c r="F46" s="88">
        <f t="shared" si="3"/>
        <v>2</v>
      </c>
      <c r="G46" s="88" t="str">
        <f t="shared" si="4"/>
        <v>60696072</v>
      </c>
      <c r="H46" s="88" t="str">
        <f t="shared" si="5"/>
        <v>60726069</v>
      </c>
      <c r="I46" s="88">
        <f>IF($G46="",0,COUNTIF($G$7:$G46,$H46))</f>
        <v>0</v>
      </c>
      <c r="J46" s="88"/>
      <c r="K46" s="297" t="str">
        <f>Language!$E$57</f>
        <v>doppelt</v>
      </c>
      <c r="L46" s="271" t="str">
        <f>IF(Calc!$F$26=0,"",IF(OR($M46&gt;Calc!$B$24,MOD($M46-1,Calc!$F$26)&gt;0),"",QUOTIENT($M46-1,Calc!$F$26)+1))</f>
        <v/>
      </c>
      <c r="M46" s="107">
        <v>40</v>
      </c>
      <c r="N46" s="367">
        <v>6069</v>
      </c>
      <c r="O46" s="113" t="s">
        <v>4</v>
      </c>
      <c r="P46" s="370">
        <v>6072</v>
      </c>
      <c r="Q46" s="114" t="str">
        <f t="shared" si="1"/>
        <v>RB Leipzig</v>
      </c>
      <c r="R46" s="115" t="s">
        <v>4</v>
      </c>
      <c r="S46" s="116" t="str">
        <f t="shared" si="2"/>
        <v>SGS Essen</v>
      </c>
      <c r="T46" s="233">
        <v>45942</v>
      </c>
      <c r="U46" s="234">
        <v>0.64583333333333337</v>
      </c>
    </row>
    <row r="47" spans="6:21" ht="17.25" x14ac:dyDescent="0.2">
      <c r="F47" s="88">
        <f t="shared" si="3"/>
        <v>2</v>
      </c>
      <c r="G47" s="88" t="str">
        <f t="shared" si="4"/>
        <v>60626073</v>
      </c>
      <c r="H47" s="88" t="str">
        <f t="shared" si="5"/>
        <v>60736062</v>
      </c>
      <c r="I47" s="88">
        <f>IF($G47="",0,COUNTIF($G$7:$G47,$H47))</f>
        <v>0</v>
      </c>
      <c r="J47" s="88"/>
      <c r="K47" s="297" t="str">
        <f>Language!$E$57</f>
        <v>doppelt</v>
      </c>
      <c r="L47" s="271" t="str">
        <f>IF(Calc!$F$26=0,"",IF(OR($M47&gt;Calc!$B$24,MOD($M47-1,Calc!$F$26)&gt;0),"",QUOTIENT($M47-1,Calc!$F$26)+1))</f>
        <v/>
      </c>
      <c r="M47" s="107">
        <v>41</v>
      </c>
      <c r="N47" s="367">
        <v>6062</v>
      </c>
      <c r="O47" s="113" t="s">
        <v>4</v>
      </c>
      <c r="P47" s="370">
        <v>6073</v>
      </c>
      <c r="Q47" s="114" t="str">
        <f t="shared" si="1"/>
        <v>SC Freiburg</v>
      </c>
      <c r="R47" s="115" t="s">
        <v>4</v>
      </c>
      <c r="S47" s="116" t="str">
        <f t="shared" si="2"/>
        <v>Eintracht Frankfurt</v>
      </c>
      <c r="T47" s="233">
        <v>45942</v>
      </c>
      <c r="U47" s="234">
        <v>0.64583333333333337</v>
      </c>
    </row>
    <row r="48" spans="6:21" ht="17.25" x14ac:dyDescent="0.2">
      <c r="F48" s="88">
        <f t="shared" si="3"/>
        <v>2</v>
      </c>
      <c r="G48" s="88" t="str">
        <f t="shared" si="4"/>
        <v>60706063</v>
      </c>
      <c r="H48" s="88" t="str">
        <f t="shared" si="5"/>
        <v>60636070</v>
      </c>
      <c r="I48" s="88">
        <f>IF($G48="",0,COUNTIF($G$7:$G48,$H48))</f>
        <v>0</v>
      </c>
      <c r="J48" s="88"/>
      <c r="K48" s="297" t="str">
        <f>Language!$E$57</f>
        <v>doppelt</v>
      </c>
      <c r="L48" s="271" t="str">
        <f>IF(Calc!$F$26=0,"",IF(OR($M48&gt;Calc!$B$24,MOD($M48-1,Calc!$F$26)&gt;0),"",QUOTIENT($M48-1,Calc!$F$26)+1))</f>
        <v/>
      </c>
      <c r="M48" s="107">
        <v>42</v>
      </c>
      <c r="N48" s="367">
        <v>6070</v>
      </c>
      <c r="O48" s="113" t="s">
        <v>4</v>
      </c>
      <c r="P48" s="370">
        <v>6063</v>
      </c>
      <c r="Q48" s="114" t="str">
        <f t="shared" si="1"/>
        <v>VfL Wolfsburg</v>
      </c>
      <c r="R48" s="115" t="s">
        <v>4</v>
      </c>
      <c r="S48" s="116" t="str">
        <f t="shared" si="2"/>
        <v>FC Bayern München</v>
      </c>
      <c r="T48" s="233">
        <v>45942</v>
      </c>
      <c r="U48" s="234">
        <v>0.64583333333333337</v>
      </c>
    </row>
    <row r="49" spans="6:21" ht="17.25" x14ac:dyDescent="0.2">
      <c r="F49" s="88">
        <f t="shared" si="3"/>
        <v>2</v>
      </c>
      <c r="G49" s="88" t="str">
        <f t="shared" si="4"/>
        <v>64476069</v>
      </c>
      <c r="H49" s="88" t="str">
        <f t="shared" si="5"/>
        <v>60696447</v>
      </c>
      <c r="I49" s="88">
        <f>IF($G49="",0,COUNTIF($G$7:$G49,$H49))</f>
        <v>0</v>
      </c>
      <c r="J49" s="88"/>
      <c r="K49" s="297" t="str">
        <f>Language!$E$57</f>
        <v>doppelt</v>
      </c>
      <c r="L49" s="271">
        <f>IF(Calc!$F$26=0,"",IF(OR($M49&gt;Calc!$B$24,MOD($M49-1,Calc!$F$26)&gt;0),"",QUOTIENT($M49-1,Calc!$F$26)+1))</f>
        <v>7</v>
      </c>
      <c r="M49" s="107">
        <v>43</v>
      </c>
      <c r="N49" s="367">
        <v>6447</v>
      </c>
      <c r="O49" s="113" t="s">
        <v>4</v>
      </c>
      <c r="P49" s="370">
        <v>6069</v>
      </c>
      <c r="Q49" s="114" t="str">
        <f t="shared" si="1"/>
        <v>1. FC Union Berlin</v>
      </c>
      <c r="R49" s="115" t="s">
        <v>4</v>
      </c>
      <c r="S49" s="116" t="str">
        <f t="shared" si="2"/>
        <v>RB Leipzig</v>
      </c>
      <c r="T49" s="233">
        <v>45949</v>
      </c>
      <c r="U49" s="234">
        <v>0.64583333333333337</v>
      </c>
    </row>
    <row r="50" spans="6:21" ht="17.25" x14ac:dyDescent="0.2">
      <c r="F50" s="88">
        <f t="shared" si="3"/>
        <v>2</v>
      </c>
      <c r="G50" s="88" t="str">
        <f t="shared" si="4"/>
        <v>60726064</v>
      </c>
      <c r="H50" s="88" t="str">
        <f t="shared" si="5"/>
        <v>60646072</v>
      </c>
      <c r="I50" s="88">
        <f>IF($G50="",0,COUNTIF($G$7:$G50,$H50))</f>
        <v>0</v>
      </c>
      <c r="J50" s="88"/>
      <c r="K50" s="297" t="str">
        <f>Language!$E$57</f>
        <v>doppelt</v>
      </c>
      <c r="L50" s="271" t="str">
        <f>IF(Calc!$F$26=0,"",IF(OR($M50&gt;Calc!$B$24,MOD($M50-1,Calc!$F$26)&gt;0),"",QUOTIENT($M50-1,Calc!$F$26)+1))</f>
        <v/>
      </c>
      <c r="M50" s="107">
        <v>44</v>
      </c>
      <c r="N50" s="367">
        <v>6072</v>
      </c>
      <c r="O50" s="113" t="s">
        <v>4</v>
      </c>
      <c r="P50" s="370">
        <v>6064</v>
      </c>
      <c r="Q50" s="114" t="str">
        <f t="shared" si="1"/>
        <v>SGS Essen</v>
      </c>
      <c r="R50" s="115" t="s">
        <v>4</v>
      </c>
      <c r="S50" s="116" t="str">
        <f t="shared" si="2"/>
        <v>TSG 1899 Hoffenheim</v>
      </c>
      <c r="T50" s="233">
        <v>45949</v>
      </c>
      <c r="U50" s="234">
        <v>0.64583333333333337</v>
      </c>
    </row>
    <row r="51" spans="6:21" ht="17.25" x14ac:dyDescent="0.2">
      <c r="F51" s="88">
        <f t="shared" si="3"/>
        <v>2</v>
      </c>
      <c r="G51" s="88" t="str">
        <f t="shared" si="4"/>
        <v>63246317</v>
      </c>
      <c r="H51" s="88" t="str">
        <f t="shared" si="5"/>
        <v>63176324</v>
      </c>
      <c r="I51" s="88">
        <f>IF($G51="",0,COUNTIF($G$7:$G51,$H51))</f>
        <v>0</v>
      </c>
      <c r="J51" s="88"/>
      <c r="K51" s="297" t="str">
        <f>Language!$E$57</f>
        <v>doppelt</v>
      </c>
      <c r="L51" s="271" t="str">
        <f>IF(Calc!$F$26=0,"",IF(OR($M51&gt;Calc!$B$24,MOD($M51-1,Calc!$F$26)&gt;0),"",QUOTIENT($M51-1,Calc!$F$26)+1))</f>
        <v/>
      </c>
      <c r="M51" s="107">
        <v>45</v>
      </c>
      <c r="N51" s="367">
        <v>6324</v>
      </c>
      <c r="O51" s="113" t="s">
        <v>4</v>
      </c>
      <c r="P51" s="370">
        <v>6317</v>
      </c>
      <c r="Q51" s="114" t="str">
        <f t="shared" si="1"/>
        <v>Hamburger SV</v>
      </c>
      <c r="R51" s="115" t="s">
        <v>4</v>
      </c>
      <c r="S51" s="116" t="str">
        <f t="shared" si="2"/>
        <v>FC Carl Zeiss Jena</v>
      </c>
      <c r="T51" s="233">
        <v>45949</v>
      </c>
      <c r="U51" s="234">
        <v>0.64583333333333337</v>
      </c>
    </row>
    <row r="52" spans="6:21" ht="17.25" x14ac:dyDescent="0.2">
      <c r="F52" s="88">
        <f t="shared" si="3"/>
        <v>2</v>
      </c>
      <c r="G52" s="88" t="str">
        <f t="shared" si="4"/>
        <v>60666062</v>
      </c>
      <c r="H52" s="88" t="str">
        <f t="shared" si="5"/>
        <v>60626066</v>
      </c>
      <c r="I52" s="88">
        <f>IF($G52="",0,COUNTIF($G$7:$G52,$H52))</f>
        <v>0</v>
      </c>
      <c r="J52" s="88"/>
      <c r="K52" s="297" t="str">
        <f>Language!$E$57</f>
        <v>doppelt</v>
      </c>
      <c r="L52" s="271" t="str">
        <f>IF(Calc!$F$26=0,"",IF(OR($M52&gt;Calc!$B$24,MOD($M52-1,Calc!$F$26)&gt;0),"",QUOTIENT($M52-1,Calc!$F$26)+1))</f>
        <v/>
      </c>
      <c r="M52" s="107">
        <v>46</v>
      </c>
      <c r="N52" s="367">
        <v>6066</v>
      </c>
      <c r="O52" s="113" t="s">
        <v>4</v>
      </c>
      <c r="P52" s="370">
        <v>6062</v>
      </c>
      <c r="Q52" s="114" t="str">
        <f t="shared" si="1"/>
        <v>1. FC Nürnberg</v>
      </c>
      <c r="R52" s="115" t="s">
        <v>4</v>
      </c>
      <c r="S52" s="116" t="str">
        <f t="shared" si="2"/>
        <v>SC Freiburg</v>
      </c>
      <c r="T52" s="233">
        <v>45949</v>
      </c>
      <c r="U52" s="234">
        <v>0.64583333333333337</v>
      </c>
    </row>
    <row r="53" spans="6:21" ht="17.25" x14ac:dyDescent="0.2">
      <c r="F53" s="88">
        <f t="shared" si="3"/>
        <v>2</v>
      </c>
      <c r="G53" s="88" t="str">
        <f t="shared" si="4"/>
        <v>60736067</v>
      </c>
      <c r="H53" s="88" t="str">
        <f t="shared" si="5"/>
        <v>60676073</v>
      </c>
      <c r="I53" s="88">
        <f>IF($G53="",0,COUNTIF($G$7:$G53,$H53))</f>
        <v>0</v>
      </c>
      <c r="J53" s="88"/>
      <c r="K53" s="297" t="str">
        <f>Language!$E$57</f>
        <v>doppelt</v>
      </c>
      <c r="L53" s="271" t="str">
        <f>IF(Calc!$F$26=0,"",IF(OR($M53&gt;Calc!$B$24,MOD($M53-1,Calc!$F$26)&gt;0),"",QUOTIENT($M53-1,Calc!$F$26)+1))</f>
        <v/>
      </c>
      <c r="M53" s="107">
        <v>47</v>
      </c>
      <c r="N53" s="367">
        <v>6073</v>
      </c>
      <c r="O53" s="113" t="s">
        <v>4</v>
      </c>
      <c r="P53" s="370">
        <v>6067</v>
      </c>
      <c r="Q53" s="114" t="str">
        <f t="shared" si="1"/>
        <v>Eintracht Frankfurt</v>
      </c>
      <c r="R53" s="115" t="s">
        <v>4</v>
      </c>
      <c r="S53" s="116" t="str">
        <f t="shared" si="2"/>
        <v>Werder Bremen</v>
      </c>
      <c r="T53" s="233">
        <v>45949</v>
      </c>
      <c r="U53" s="234">
        <v>0.64583333333333337</v>
      </c>
    </row>
    <row r="54" spans="6:21" ht="17.25" x14ac:dyDescent="0.2">
      <c r="F54" s="88">
        <f t="shared" si="3"/>
        <v>2</v>
      </c>
      <c r="G54" s="88" t="str">
        <f t="shared" si="4"/>
        <v>60716070</v>
      </c>
      <c r="H54" s="88" t="str">
        <f t="shared" si="5"/>
        <v>60706071</v>
      </c>
      <c r="I54" s="88">
        <f>IF($G54="",0,COUNTIF($G$7:$G54,$H54))</f>
        <v>0</v>
      </c>
      <c r="J54" s="88"/>
      <c r="K54" s="297" t="str">
        <f>Language!$E$57</f>
        <v>doppelt</v>
      </c>
      <c r="L54" s="271" t="str">
        <f>IF(Calc!$F$26=0,"",IF(OR($M54&gt;Calc!$B$24,MOD($M54-1,Calc!$F$26)&gt;0),"",QUOTIENT($M54-1,Calc!$F$26)+1))</f>
        <v/>
      </c>
      <c r="M54" s="107">
        <v>48</v>
      </c>
      <c r="N54" s="367">
        <v>6071</v>
      </c>
      <c r="O54" s="113" t="s">
        <v>4</v>
      </c>
      <c r="P54" s="370">
        <v>6070</v>
      </c>
      <c r="Q54" s="114" t="str">
        <f t="shared" si="1"/>
        <v>Bayer 04 Leverkusen</v>
      </c>
      <c r="R54" s="115" t="s">
        <v>4</v>
      </c>
      <c r="S54" s="116" t="str">
        <f t="shared" si="2"/>
        <v>VfL Wolfsburg</v>
      </c>
      <c r="T54" s="233">
        <v>45949</v>
      </c>
      <c r="U54" s="234">
        <v>0.64583333333333337</v>
      </c>
    </row>
    <row r="55" spans="6:21" ht="17.25" x14ac:dyDescent="0.2">
      <c r="F55" s="88">
        <f t="shared" si="3"/>
        <v>2</v>
      </c>
      <c r="G55" s="88" t="str">
        <f t="shared" si="4"/>
        <v>60636068</v>
      </c>
      <c r="H55" s="88" t="str">
        <f t="shared" si="5"/>
        <v>60686063</v>
      </c>
      <c r="I55" s="88">
        <f>IF($G55="",0,COUNTIF($G$7:$G55,$H55))</f>
        <v>0</v>
      </c>
      <c r="J55" s="88"/>
      <c r="K55" s="297" t="str">
        <f>Language!$E$57</f>
        <v>doppelt</v>
      </c>
      <c r="L55" s="271" t="str">
        <f>IF(Calc!$F$26=0,"",IF(OR($M55&gt;Calc!$B$24,MOD($M55-1,Calc!$F$26)&gt;0),"",QUOTIENT($M55-1,Calc!$F$26)+1))</f>
        <v/>
      </c>
      <c r="M55" s="107">
        <v>49</v>
      </c>
      <c r="N55" s="367">
        <v>6063</v>
      </c>
      <c r="O55" s="113" t="s">
        <v>4</v>
      </c>
      <c r="P55" s="370">
        <v>6068</v>
      </c>
      <c r="Q55" s="114" t="str">
        <f t="shared" si="1"/>
        <v>FC Bayern München</v>
      </c>
      <c r="R55" s="115" t="s">
        <v>4</v>
      </c>
      <c r="S55" s="116" t="str">
        <f t="shared" si="2"/>
        <v>1. FC Köln</v>
      </c>
      <c r="T55" s="233">
        <v>45949</v>
      </c>
      <c r="U55" s="234">
        <v>0.64583333333333337</v>
      </c>
    </row>
    <row r="56" spans="6:21" ht="17.25" x14ac:dyDescent="0.2">
      <c r="F56" s="88">
        <f t="shared" si="3"/>
        <v>2</v>
      </c>
      <c r="G56" s="88" t="str">
        <f t="shared" si="4"/>
        <v>60676447</v>
      </c>
      <c r="H56" s="88" t="str">
        <f t="shared" si="5"/>
        <v>64476067</v>
      </c>
      <c r="I56" s="88">
        <f>IF($G56="",0,COUNTIF($G$7:$G56,$H56))</f>
        <v>0</v>
      </c>
      <c r="J56" s="88"/>
      <c r="K56" s="297" t="str">
        <f>Language!$E$57</f>
        <v>doppelt</v>
      </c>
      <c r="L56" s="271">
        <f>IF(Calc!$F$26=0,"",IF(OR($M56&gt;Calc!$B$24,MOD($M56-1,Calc!$F$26)&gt;0),"",QUOTIENT($M56-1,Calc!$F$26)+1))</f>
        <v>8</v>
      </c>
      <c r="M56" s="107">
        <v>50</v>
      </c>
      <c r="N56" s="367">
        <v>6067</v>
      </c>
      <c r="O56" s="113" t="s">
        <v>4</v>
      </c>
      <c r="P56" s="370">
        <v>6447</v>
      </c>
      <c r="Q56" s="114" t="str">
        <f t="shared" si="1"/>
        <v>Werder Bremen</v>
      </c>
      <c r="R56" s="115" t="s">
        <v>4</v>
      </c>
      <c r="S56" s="116" t="str">
        <f t="shared" si="2"/>
        <v>1. FC Union Berlin</v>
      </c>
      <c r="T56" s="233">
        <v>45963</v>
      </c>
      <c r="U56" s="234">
        <v>0.64583333333333337</v>
      </c>
    </row>
    <row r="57" spans="6:21" ht="17.25" x14ac:dyDescent="0.2">
      <c r="F57" s="88">
        <f t="shared" si="3"/>
        <v>2</v>
      </c>
      <c r="G57" s="88" t="str">
        <f t="shared" si="4"/>
        <v>60626069</v>
      </c>
      <c r="H57" s="88" t="str">
        <f t="shared" si="5"/>
        <v>60696062</v>
      </c>
      <c r="I57" s="88">
        <f>IF($G57="",0,COUNTIF($G$7:$G57,$H57))</f>
        <v>0</v>
      </c>
      <c r="J57" s="88"/>
      <c r="K57" s="297" t="str">
        <f>Language!$E$57</f>
        <v>doppelt</v>
      </c>
      <c r="L57" s="271" t="str">
        <f>IF(Calc!$F$26=0,"",IF(OR($M57&gt;Calc!$B$24,MOD($M57-1,Calc!$F$26)&gt;0),"",QUOTIENT($M57-1,Calc!$F$26)+1))</f>
        <v/>
      </c>
      <c r="M57" s="107">
        <v>51</v>
      </c>
      <c r="N57" s="367">
        <v>6062</v>
      </c>
      <c r="O57" s="113" t="s">
        <v>4</v>
      </c>
      <c r="P57" s="370">
        <v>6069</v>
      </c>
      <c r="Q57" s="114" t="str">
        <f t="shared" si="1"/>
        <v>SC Freiburg</v>
      </c>
      <c r="R57" s="115" t="s">
        <v>4</v>
      </c>
      <c r="S57" s="116" t="str">
        <f t="shared" si="2"/>
        <v>RB Leipzig</v>
      </c>
      <c r="T57" s="233">
        <v>45963</v>
      </c>
      <c r="U57" s="234">
        <v>0.64583333333333337</v>
      </c>
    </row>
    <row r="58" spans="6:21" ht="17.25" x14ac:dyDescent="0.2">
      <c r="F58" s="88">
        <f t="shared" si="3"/>
        <v>2</v>
      </c>
      <c r="G58" s="88" t="str">
        <f t="shared" si="4"/>
        <v>63246073</v>
      </c>
      <c r="H58" s="88" t="str">
        <f t="shared" si="5"/>
        <v>60736324</v>
      </c>
      <c r="I58" s="88">
        <f>IF($G58="",0,COUNTIF($G$7:$G58,$H58))</f>
        <v>0</v>
      </c>
      <c r="J58" s="88"/>
      <c r="K58" s="297" t="str">
        <f>Language!$E$57</f>
        <v>doppelt</v>
      </c>
      <c r="L58" s="271" t="str">
        <f>IF(Calc!$F$26=0,"",IF(OR($M58&gt;Calc!$B$24,MOD($M58-1,Calc!$F$26)&gt;0),"",QUOTIENT($M58-1,Calc!$F$26)+1))</f>
        <v/>
      </c>
      <c r="M58" s="107">
        <v>52</v>
      </c>
      <c r="N58" s="367">
        <v>6324</v>
      </c>
      <c r="O58" s="113" t="s">
        <v>4</v>
      </c>
      <c r="P58" s="370">
        <v>6073</v>
      </c>
      <c r="Q58" s="114" t="str">
        <f t="shared" si="1"/>
        <v>Hamburger SV</v>
      </c>
      <c r="R58" s="115" t="s">
        <v>4</v>
      </c>
      <c r="S58" s="116" t="str">
        <f t="shared" si="2"/>
        <v>Eintracht Frankfurt</v>
      </c>
      <c r="T58" s="233">
        <v>45963</v>
      </c>
      <c r="U58" s="234">
        <v>0.64583333333333337</v>
      </c>
    </row>
    <row r="59" spans="6:21" ht="17.25" x14ac:dyDescent="0.2">
      <c r="F59" s="88">
        <f t="shared" si="3"/>
        <v>2</v>
      </c>
      <c r="G59" s="88" t="str">
        <f t="shared" si="4"/>
        <v>63176071</v>
      </c>
      <c r="H59" s="88" t="str">
        <f t="shared" si="5"/>
        <v>60716317</v>
      </c>
      <c r="I59" s="88">
        <f>IF($G59="",0,COUNTIF($G$7:$G59,$H59))</f>
        <v>0</v>
      </c>
      <c r="J59" s="88"/>
      <c r="K59" s="297" t="str">
        <f>Language!$E$57</f>
        <v>doppelt</v>
      </c>
      <c r="L59" s="271" t="str">
        <f>IF(Calc!$F$26=0,"",IF(OR($M59&gt;Calc!$B$24,MOD($M59-1,Calc!$F$26)&gt;0),"",QUOTIENT($M59-1,Calc!$F$26)+1))</f>
        <v/>
      </c>
      <c r="M59" s="107">
        <v>53</v>
      </c>
      <c r="N59" s="367">
        <v>6317</v>
      </c>
      <c r="O59" s="113" t="s">
        <v>4</v>
      </c>
      <c r="P59" s="370">
        <v>6071</v>
      </c>
      <c r="Q59" s="114" t="str">
        <f t="shared" si="1"/>
        <v>FC Carl Zeiss Jena</v>
      </c>
      <c r="R59" s="115" t="s">
        <v>4</v>
      </c>
      <c r="S59" s="116" t="str">
        <f t="shared" si="2"/>
        <v>Bayer 04 Leverkusen</v>
      </c>
      <c r="T59" s="233">
        <v>45963</v>
      </c>
      <c r="U59" s="234">
        <v>0.64583333333333337</v>
      </c>
    </row>
    <row r="60" spans="6:21" ht="17.25" x14ac:dyDescent="0.2">
      <c r="F60" s="88">
        <f t="shared" si="3"/>
        <v>2</v>
      </c>
      <c r="G60" s="88" t="str">
        <f t="shared" si="4"/>
        <v>60686066</v>
      </c>
      <c r="H60" s="88" t="str">
        <f t="shared" si="5"/>
        <v>60666068</v>
      </c>
      <c r="I60" s="88">
        <f>IF($G60="",0,COUNTIF($G$7:$G60,$H60))</f>
        <v>0</v>
      </c>
      <c r="J60" s="88"/>
      <c r="K60" s="297" t="str">
        <f>Language!$E$57</f>
        <v>doppelt</v>
      </c>
      <c r="L60" s="271" t="str">
        <f>IF(Calc!$F$26=0,"",IF(OR($M60&gt;Calc!$B$24,MOD($M60-1,Calc!$F$26)&gt;0),"",QUOTIENT($M60-1,Calc!$F$26)+1))</f>
        <v/>
      </c>
      <c r="M60" s="107">
        <v>54</v>
      </c>
      <c r="N60" s="367">
        <v>6068</v>
      </c>
      <c r="O60" s="113" t="s">
        <v>4</v>
      </c>
      <c r="P60" s="370">
        <v>6066</v>
      </c>
      <c r="Q60" s="114" t="str">
        <f t="shared" si="1"/>
        <v>1. FC Köln</v>
      </c>
      <c r="R60" s="115" t="s">
        <v>4</v>
      </c>
      <c r="S60" s="116" t="str">
        <f t="shared" si="2"/>
        <v>1. FC Nürnberg</v>
      </c>
      <c r="T60" s="233">
        <v>45963</v>
      </c>
      <c r="U60" s="234">
        <v>0.64583333333333337</v>
      </c>
    </row>
    <row r="61" spans="6:21" ht="17.25" x14ac:dyDescent="0.2">
      <c r="F61" s="88">
        <f t="shared" si="3"/>
        <v>2</v>
      </c>
      <c r="G61" s="88" t="str">
        <f t="shared" si="4"/>
        <v>60636072</v>
      </c>
      <c r="H61" s="88" t="str">
        <f t="shared" si="5"/>
        <v>60726063</v>
      </c>
      <c r="I61" s="88">
        <f>IF($G61="",0,COUNTIF($G$7:$G61,$H61))</f>
        <v>0</v>
      </c>
      <c r="J61" s="88"/>
      <c r="K61" s="297" t="str">
        <f>Language!$E$57</f>
        <v>doppelt</v>
      </c>
      <c r="L61" s="271" t="str">
        <f>IF(Calc!$F$26=0,"",IF(OR($M61&gt;Calc!$B$24,MOD($M61-1,Calc!$F$26)&gt;0),"",QUOTIENT($M61-1,Calc!$F$26)+1))</f>
        <v/>
      </c>
      <c r="M61" s="107">
        <v>55</v>
      </c>
      <c r="N61" s="367">
        <v>6063</v>
      </c>
      <c r="O61" s="113" t="s">
        <v>4</v>
      </c>
      <c r="P61" s="370">
        <v>6072</v>
      </c>
      <c r="Q61" s="114" t="str">
        <f t="shared" si="1"/>
        <v>FC Bayern München</v>
      </c>
      <c r="R61" s="115" t="s">
        <v>4</v>
      </c>
      <c r="S61" s="116" t="str">
        <f t="shared" si="2"/>
        <v>SGS Essen</v>
      </c>
      <c r="T61" s="233">
        <v>45963</v>
      </c>
      <c r="U61" s="234">
        <v>0.64583333333333337</v>
      </c>
    </row>
    <row r="62" spans="6:21" ht="17.25" x14ac:dyDescent="0.2">
      <c r="F62" s="88">
        <f t="shared" si="3"/>
        <v>2</v>
      </c>
      <c r="G62" s="88" t="str">
        <f t="shared" si="4"/>
        <v>60706064</v>
      </c>
      <c r="H62" s="88" t="str">
        <f t="shared" si="5"/>
        <v>60646070</v>
      </c>
      <c r="I62" s="88">
        <f>IF($G62="",0,COUNTIF($G$7:$G62,$H62))</f>
        <v>0</v>
      </c>
      <c r="J62" s="88"/>
      <c r="K62" s="297" t="str">
        <f>Language!$E$57</f>
        <v>doppelt</v>
      </c>
      <c r="L62" s="271" t="str">
        <f>IF(Calc!$F$26=0,"",IF(OR($M62&gt;Calc!$B$24,MOD($M62-1,Calc!$F$26)&gt;0),"",QUOTIENT($M62-1,Calc!$F$26)+1))</f>
        <v/>
      </c>
      <c r="M62" s="107">
        <v>56</v>
      </c>
      <c r="N62" s="367">
        <v>6070</v>
      </c>
      <c r="O62" s="113" t="s">
        <v>4</v>
      </c>
      <c r="P62" s="370">
        <v>6064</v>
      </c>
      <c r="Q62" s="114" t="str">
        <f t="shared" si="1"/>
        <v>VfL Wolfsburg</v>
      </c>
      <c r="R62" s="115" t="s">
        <v>4</v>
      </c>
      <c r="S62" s="116" t="str">
        <f t="shared" si="2"/>
        <v>TSG 1899 Hoffenheim</v>
      </c>
      <c r="T62" s="233">
        <v>45963</v>
      </c>
      <c r="U62" s="234">
        <v>0.64583333333333337</v>
      </c>
    </row>
    <row r="63" spans="6:21" ht="17.25" x14ac:dyDescent="0.2">
      <c r="F63" s="88">
        <f t="shared" si="3"/>
        <v>2</v>
      </c>
      <c r="G63" s="88" t="str">
        <f t="shared" si="4"/>
        <v>64476070</v>
      </c>
      <c r="H63" s="88" t="str">
        <f t="shared" si="5"/>
        <v>60706447</v>
      </c>
      <c r="I63" s="88">
        <f>IF($G63="",0,COUNTIF($G$7:$G63,$H63))</f>
        <v>0</v>
      </c>
      <c r="J63" s="88"/>
      <c r="K63" s="297" t="str">
        <f>Language!$E$57</f>
        <v>doppelt</v>
      </c>
      <c r="L63" s="271">
        <f>IF(Calc!$F$26=0,"",IF(OR($M63&gt;Calc!$B$24,MOD($M63-1,Calc!$F$26)&gt;0),"",QUOTIENT($M63-1,Calc!$F$26)+1))</f>
        <v>9</v>
      </c>
      <c r="M63" s="107">
        <v>57</v>
      </c>
      <c r="N63" s="367">
        <v>6447</v>
      </c>
      <c r="O63" s="113" t="s">
        <v>4</v>
      </c>
      <c r="P63" s="370">
        <v>6070</v>
      </c>
      <c r="Q63" s="114" t="str">
        <f t="shared" si="1"/>
        <v>1. FC Union Berlin</v>
      </c>
      <c r="R63" s="115" t="s">
        <v>4</v>
      </c>
      <c r="S63" s="116" t="str">
        <f t="shared" si="2"/>
        <v>VfL Wolfsburg</v>
      </c>
      <c r="T63" s="233">
        <v>45966</v>
      </c>
      <c r="U63" s="234">
        <v>0.64583333333333337</v>
      </c>
    </row>
    <row r="64" spans="6:21" ht="17.25" x14ac:dyDescent="0.2">
      <c r="F64" s="88">
        <f t="shared" si="3"/>
        <v>2</v>
      </c>
      <c r="G64" s="88" t="str">
        <f t="shared" si="4"/>
        <v>60726067</v>
      </c>
      <c r="H64" s="88" t="str">
        <f t="shared" si="5"/>
        <v>60676072</v>
      </c>
      <c r="I64" s="88">
        <f>IF($G64="",0,COUNTIF($G$7:$G64,$H64))</f>
        <v>0</v>
      </c>
      <c r="J64" s="88"/>
      <c r="K64" s="297" t="str">
        <f>Language!$E$57</f>
        <v>doppelt</v>
      </c>
      <c r="L64" s="271" t="str">
        <f>IF(Calc!$F$26=0,"",IF(OR($M64&gt;Calc!$B$24,MOD($M64-1,Calc!$F$26)&gt;0),"",QUOTIENT($M64-1,Calc!$F$26)+1))</f>
        <v/>
      </c>
      <c r="M64" s="107">
        <v>58</v>
      </c>
      <c r="N64" s="367">
        <v>6072</v>
      </c>
      <c r="O64" s="113" t="s">
        <v>4</v>
      </c>
      <c r="P64" s="370">
        <v>6067</v>
      </c>
      <c r="Q64" s="114" t="str">
        <f t="shared" si="1"/>
        <v>SGS Essen</v>
      </c>
      <c r="R64" s="115" t="s">
        <v>4</v>
      </c>
      <c r="S64" s="116" t="str">
        <f t="shared" si="2"/>
        <v>Werder Bremen</v>
      </c>
      <c r="T64" s="233">
        <v>45966</v>
      </c>
      <c r="U64" s="234">
        <v>0.64583333333333337</v>
      </c>
    </row>
    <row r="65" spans="6:21" ht="17.25" x14ac:dyDescent="0.2">
      <c r="F65" s="88">
        <f t="shared" si="3"/>
        <v>2</v>
      </c>
      <c r="G65" s="88" t="str">
        <f t="shared" si="4"/>
        <v>60736068</v>
      </c>
      <c r="H65" s="88" t="str">
        <f t="shared" si="5"/>
        <v>60686073</v>
      </c>
      <c r="I65" s="88">
        <f>IF($G65="",0,COUNTIF($G$7:$G65,$H65))</f>
        <v>0</v>
      </c>
      <c r="J65" s="88"/>
      <c r="K65" s="297" t="str">
        <f>Language!$E$57</f>
        <v>doppelt</v>
      </c>
      <c r="L65" s="271" t="str">
        <f>IF(Calc!$F$26=0,"",IF(OR($M65&gt;Calc!$B$24,MOD($M65-1,Calc!$F$26)&gt;0),"",QUOTIENT($M65-1,Calc!$F$26)+1))</f>
        <v/>
      </c>
      <c r="M65" s="107">
        <v>59</v>
      </c>
      <c r="N65" s="367">
        <v>6073</v>
      </c>
      <c r="O65" s="113" t="s">
        <v>4</v>
      </c>
      <c r="P65" s="370">
        <v>6068</v>
      </c>
      <c r="Q65" s="114" t="str">
        <f t="shared" si="1"/>
        <v>Eintracht Frankfurt</v>
      </c>
      <c r="R65" s="115" t="s">
        <v>4</v>
      </c>
      <c r="S65" s="116" t="str">
        <f t="shared" si="2"/>
        <v>1. FC Köln</v>
      </c>
      <c r="T65" s="233">
        <v>45966</v>
      </c>
      <c r="U65" s="234">
        <v>0.64583333333333337</v>
      </c>
    </row>
    <row r="66" spans="6:21" ht="17.25" x14ac:dyDescent="0.2">
      <c r="F66" s="88">
        <f t="shared" si="3"/>
        <v>2</v>
      </c>
      <c r="G66" s="88" t="str">
        <f t="shared" si="4"/>
        <v>60646062</v>
      </c>
      <c r="H66" s="88" t="str">
        <f t="shared" si="5"/>
        <v>60626064</v>
      </c>
      <c r="I66" s="88">
        <f>IF($G66="",0,COUNTIF($G$7:$G66,$H66))</f>
        <v>0</v>
      </c>
      <c r="J66" s="88"/>
      <c r="K66" s="297" t="str">
        <f>Language!$E$57</f>
        <v>doppelt</v>
      </c>
      <c r="L66" s="271" t="str">
        <f>IF(Calc!$F$26=0,"",IF(OR($M66&gt;Calc!$B$24,MOD($M66-1,Calc!$F$26)&gt;0),"",QUOTIENT($M66-1,Calc!$F$26)+1))</f>
        <v/>
      </c>
      <c r="M66" s="107">
        <v>60</v>
      </c>
      <c r="N66" s="367">
        <v>6064</v>
      </c>
      <c r="O66" s="113" t="s">
        <v>4</v>
      </c>
      <c r="P66" s="370">
        <v>6062</v>
      </c>
      <c r="Q66" s="114" t="str">
        <f t="shared" si="1"/>
        <v>TSG 1899 Hoffenheim</v>
      </c>
      <c r="R66" s="115" t="s">
        <v>4</v>
      </c>
      <c r="S66" s="116" t="str">
        <f t="shared" si="2"/>
        <v>SC Freiburg</v>
      </c>
      <c r="T66" s="233">
        <v>45966</v>
      </c>
      <c r="U66" s="234">
        <v>0.64583333333333337</v>
      </c>
    </row>
    <row r="67" spans="6:21" ht="17.25" x14ac:dyDescent="0.2">
      <c r="F67" s="88">
        <f t="shared" si="3"/>
        <v>2</v>
      </c>
      <c r="G67" s="88" t="str">
        <f t="shared" si="4"/>
        <v>60696317</v>
      </c>
      <c r="H67" s="88" t="str">
        <f t="shared" si="5"/>
        <v>63176069</v>
      </c>
      <c r="I67" s="88">
        <f>IF($G67="",0,COUNTIF($G$7:$G67,$H67))</f>
        <v>0</v>
      </c>
      <c r="J67" s="88"/>
      <c r="K67" s="297" t="str">
        <f>Language!$E$57</f>
        <v>doppelt</v>
      </c>
      <c r="L67" s="271" t="str">
        <f>IF(Calc!$F$26=0,"",IF(OR($M67&gt;Calc!$B$24,MOD($M67-1,Calc!$F$26)&gt;0),"",QUOTIENT($M67-1,Calc!$F$26)+1))</f>
        <v/>
      </c>
      <c r="M67" s="107">
        <v>61</v>
      </c>
      <c r="N67" s="367">
        <v>6069</v>
      </c>
      <c r="O67" s="113" t="s">
        <v>4</v>
      </c>
      <c r="P67" s="370">
        <v>6317</v>
      </c>
      <c r="Q67" s="114" t="str">
        <f t="shared" si="1"/>
        <v>RB Leipzig</v>
      </c>
      <c r="R67" s="115" t="s">
        <v>4</v>
      </c>
      <c r="S67" s="116" t="str">
        <f t="shared" si="2"/>
        <v>FC Carl Zeiss Jena</v>
      </c>
      <c r="T67" s="233">
        <v>45966</v>
      </c>
      <c r="U67" s="234">
        <v>0.64583333333333337</v>
      </c>
    </row>
    <row r="68" spans="6:21" ht="17.25" x14ac:dyDescent="0.2">
      <c r="F68" s="88">
        <f t="shared" si="3"/>
        <v>2</v>
      </c>
      <c r="G68" s="88" t="str">
        <f t="shared" si="4"/>
        <v>60716324</v>
      </c>
      <c r="H68" s="88" t="str">
        <f t="shared" si="5"/>
        <v>63246071</v>
      </c>
      <c r="I68" s="88">
        <f>IF($G68="",0,COUNTIF($G$7:$G68,$H68))</f>
        <v>0</v>
      </c>
      <c r="J68" s="88"/>
      <c r="K68" s="297" t="str">
        <f>Language!$E$57</f>
        <v>doppelt</v>
      </c>
      <c r="L68" s="271" t="str">
        <f>IF(Calc!$F$26=0,"",IF(OR($M68&gt;Calc!$B$24,MOD($M68-1,Calc!$F$26)&gt;0),"",QUOTIENT($M68-1,Calc!$F$26)+1))</f>
        <v/>
      </c>
      <c r="M68" s="107">
        <v>62</v>
      </c>
      <c r="N68" s="367">
        <v>6071</v>
      </c>
      <c r="O68" s="113" t="s">
        <v>4</v>
      </c>
      <c r="P68" s="370">
        <v>6324</v>
      </c>
      <c r="Q68" s="114" t="str">
        <f t="shared" si="1"/>
        <v>Bayer 04 Leverkusen</v>
      </c>
      <c r="R68" s="115" t="s">
        <v>4</v>
      </c>
      <c r="S68" s="116" t="str">
        <f t="shared" si="2"/>
        <v>Hamburger SV</v>
      </c>
      <c r="T68" s="233">
        <v>45966</v>
      </c>
      <c r="U68" s="234">
        <v>0.64583333333333337</v>
      </c>
    </row>
    <row r="69" spans="6:21" ht="17.25" x14ac:dyDescent="0.2">
      <c r="F69" s="88">
        <f t="shared" si="3"/>
        <v>2</v>
      </c>
      <c r="G69" s="88" t="str">
        <f t="shared" si="4"/>
        <v>60666063</v>
      </c>
      <c r="H69" s="88" t="str">
        <f t="shared" si="5"/>
        <v>60636066</v>
      </c>
      <c r="I69" s="88">
        <f>IF($G69="",0,COUNTIF($G$7:$G69,$H69))</f>
        <v>0</v>
      </c>
      <c r="J69" s="88"/>
      <c r="K69" s="297" t="str">
        <f>Language!$E$57</f>
        <v>doppelt</v>
      </c>
      <c r="L69" s="271" t="str">
        <f>IF(Calc!$F$26=0,"",IF(OR($M69&gt;Calc!$B$24,MOD($M69-1,Calc!$F$26)&gt;0),"",QUOTIENT($M69-1,Calc!$F$26)+1))</f>
        <v/>
      </c>
      <c r="M69" s="107">
        <v>63</v>
      </c>
      <c r="N69" s="367">
        <v>6066</v>
      </c>
      <c r="O69" s="113" t="s">
        <v>4</v>
      </c>
      <c r="P69" s="370">
        <v>6063</v>
      </c>
      <c r="Q69" s="114" t="str">
        <f t="shared" si="1"/>
        <v>1. FC Nürnberg</v>
      </c>
      <c r="R69" s="115" t="s">
        <v>4</v>
      </c>
      <c r="S69" s="116" t="str">
        <f t="shared" si="2"/>
        <v>FC Bayern München</v>
      </c>
      <c r="T69" s="233">
        <v>45966</v>
      </c>
      <c r="U69" s="234">
        <v>0.64583333333333337</v>
      </c>
    </row>
    <row r="70" spans="6:21" ht="17.25" x14ac:dyDescent="0.2">
      <c r="F70" s="88">
        <f t="shared" si="3"/>
        <v>2</v>
      </c>
      <c r="G70" s="88" t="str">
        <f t="shared" si="4"/>
        <v>60676069</v>
      </c>
      <c r="H70" s="88" t="str">
        <f t="shared" si="5"/>
        <v>60696067</v>
      </c>
      <c r="I70" s="88">
        <f>IF($G70="",0,COUNTIF($G$7:$G70,$H70))</f>
        <v>0</v>
      </c>
      <c r="J70" s="88"/>
      <c r="K70" s="297" t="str">
        <f>Language!$E$57</f>
        <v>doppelt</v>
      </c>
      <c r="L70" s="271">
        <f>IF(Calc!$F$26=0,"",IF(OR($M70&gt;Calc!$B$24,MOD($M70-1,Calc!$F$26)&gt;0),"",QUOTIENT($M70-1,Calc!$F$26)+1))</f>
        <v>10</v>
      </c>
      <c r="M70" s="107">
        <v>64</v>
      </c>
      <c r="N70" s="367">
        <v>6067</v>
      </c>
      <c r="O70" s="113" t="s">
        <v>4</v>
      </c>
      <c r="P70" s="370">
        <v>6069</v>
      </c>
      <c r="Q70" s="114" t="str">
        <f t="shared" si="1"/>
        <v>Werder Bremen</v>
      </c>
      <c r="R70" s="115" t="s">
        <v>4</v>
      </c>
      <c r="S70" s="116" t="str">
        <f t="shared" si="2"/>
        <v>RB Leipzig</v>
      </c>
      <c r="T70" s="233">
        <v>45970</v>
      </c>
      <c r="U70" s="234">
        <v>0.64583333333333337</v>
      </c>
    </row>
    <row r="71" spans="6:21" ht="17.25" x14ac:dyDescent="0.2">
      <c r="F71" s="88">
        <f t="shared" si="3"/>
        <v>2</v>
      </c>
      <c r="G71" s="88" t="str">
        <f t="shared" si="4"/>
        <v>60626071</v>
      </c>
      <c r="H71" s="88" t="str">
        <f t="shared" si="5"/>
        <v>60716062</v>
      </c>
      <c r="I71" s="88">
        <f>IF($G71="",0,COUNTIF($G$7:$G71,$H71))</f>
        <v>0</v>
      </c>
      <c r="J71" s="88"/>
      <c r="K71" s="297" t="str">
        <f>Language!$E$57</f>
        <v>doppelt</v>
      </c>
      <c r="L71" s="271" t="str">
        <f>IF(Calc!$F$26=0,"",IF(OR($M71&gt;Calc!$B$24,MOD($M71-1,Calc!$F$26)&gt;0),"",QUOTIENT($M71-1,Calc!$F$26)+1))</f>
        <v/>
      </c>
      <c r="M71" s="107">
        <v>65</v>
      </c>
      <c r="N71" s="367">
        <v>6062</v>
      </c>
      <c r="O71" s="113" t="s">
        <v>4</v>
      </c>
      <c r="P71" s="370">
        <v>6071</v>
      </c>
      <c r="Q71" s="114" t="str">
        <f t="shared" ref="Q71:Q134" si="7">IF(ISBLANK($N71),"",IF(ISBLANK(VLOOKUP($N71,$C$7:$D$26,2,0)),"",VLOOKUP($N71,$C$7:$D$26,2,0)))</f>
        <v>SC Freiburg</v>
      </c>
      <c r="R71" s="115" t="s">
        <v>4</v>
      </c>
      <c r="S71" s="116" t="str">
        <f t="shared" ref="S71:S134" si="8">IF(ISBLANK($P71),"",IF(ISBLANK(VLOOKUP($P71,$C$7:$D$26,2,0)),"",VLOOKUP($P71,$C$7:$D$26,2,0)))</f>
        <v>Bayer 04 Leverkusen</v>
      </c>
      <c r="T71" s="233">
        <v>45970</v>
      </c>
      <c r="U71" s="234">
        <v>0.64583333333333337</v>
      </c>
    </row>
    <row r="72" spans="6:21" ht="17.25" x14ac:dyDescent="0.2">
      <c r="F72" s="88">
        <f t="shared" ref="F72:F135" si="9">IF($G72="",0,IF(LEFT($G72,4)=RIGHT($G72,4),100,IF(COUNTIF($G$7:$G$386,$G72)&gt;1,101,COUNTIF($G$7:$G$386,$G72)+COUNTIF($H$7:$H$386,$G72))))</f>
        <v>2</v>
      </c>
      <c r="G72" s="88" t="str">
        <f t="shared" ref="G72:G135" si="10">IF(OR($N72="",$P72=""),"",TEXT($N72,"0000")&amp;TEXT($P72,"0000"))</f>
        <v>63246066</v>
      </c>
      <c r="H72" s="88" t="str">
        <f t="shared" ref="H72:H135" si="11">IF(OR($N72="",$P72=""),"",TEXT($P72,"0000")&amp;TEXT($N72,"0000"))</f>
        <v>60666324</v>
      </c>
      <c r="I72" s="88">
        <f>IF($G72="",0,COUNTIF($G$7:$G72,$H72))</f>
        <v>0</v>
      </c>
      <c r="J72" s="88"/>
      <c r="K72" s="297" t="str">
        <f>Language!$E$57</f>
        <v>doppelt</v>
      </c>
      <c r="L72" s="271" t="str">
        <f>IF(Calc!$F$26=0,"",IF(OR($M72&gt;Calc!$B$24,MOD($M72-1,Calc!$F$26)&gt;0),"",QUOTIENT($M72-1,Calc!$F$26)+1))</f>
        <v/>
      </c>
      <c r="M72" s="107">
        <v>66</v>
      </c>
      <c r="N72" s="367">
        <v>6324</v>
      </c>
      <c r="O72" s="113" t="s">
        <v>4</v>
      </c>
      <c r="P72" s="370">
        <v>6066</v>
      </c>
      <c r="Q72" s="114" t="str">
        <f t="shared" si="7"/>
        <v>Hamburger SV</v>
      </c>
      <c r="R72" s="115" t="s">
        <v>4</v>
      </c>
      <c r="S72" s="116" t="str">
        <f t="shared" si="8"/>
        <v>1. FC Nürnberg</v>
      </c>
      <c r="T72" s="233">
        <v>45970</v>
      </c>
      <c r="U72" s="234">
        <v>0.64583333333333337</v>
      </c>
    </row>
    <row r="73" spans="6:21" ht="17.25" x14ac:dyDescent="0.2">
      <c r="F73" s="88">
        <f t="shared" si="9"/>
        <v>2</v>
      </c>
      <c r="G73" s="88" t="str">
        <f t="shared" si="10"/>
        <v>63176072</v>
      </c>
      <c r="H73" s="88" t="str">
        <f t="shared" si="11"/>
        <v>60726317</v>
      </c>
      <c r="I73" s="88">
        <f>IF($G73="",0,COUNTIF($G$7:$G73,$H73))</f>
        <v>0</v>
      </c>
      <c r="J73" s="88"/>
      <c r="K73" s="297" t="str">
        <f>Language!$E$57</f>
        <v>doppelt</v>
      </c>
      <c r="L73" s="271" t="str">
        <f>IF(Calc!$F$26=0,"",IF(OR($M73&gt;Calc!$B$24,MOD($M73-1,Calc!$F$26)&gt;0),"",QUOTIENT($M73-1,Calc!$F$26)+1))</f>
        <v/>
      </c>
      <c r="M73" s="107">
        <v>67</v>
      </c>
      <c r="N73" s="367">
        <v>6317</v>
      </c>
      <c r="O73" s="113" t="s">
        <v>4</v>
      </c>
      <c r="P73" s="370">
        <v>6072</v>
      </c>
      <c r="Q73" s="114" t="str">
        <f t="shared" si="7"/>
        <v>FC Carl Zeiss Jena</v>
      </c>
      <c r="R73" s="115" t="s">
        <v>4</v>
      </c>
      <c r="S73" s="116" t="str">
        <f t="shared" si="8"/>
        <v>SGS Essen</v>
      </c>
      <c r="T73" s="233">
        <v>45970</v>
      </c>
      <c r="U73" s="234">
        <v>0.64583333333333337</v>
      </c>
    </row>
    <row r="74" spans="6:21" ht="17.25" x14ac:dyDescent="0.2">
      <c r="F74" s="88">
        <f t="shared" si="9"/>
        <v>2</v>
      </c>
      <c r="G74" s="88" t="str">
        <f t="shared" si="10"/>
        <v>60636447</v>
      </c>
      <c r="H74" s="88" t="str">
        <f t="shared" si="11"/>
        <v>64476063</v>
      </c>
      <c r="I74" s="88">
        <f>IF($G74="",0,COUNTIF($G$7:$G74,$H74))</f>
        <v>0</v>
      </c>
      <c r="J74" s="88"/>
      <c r="K74" s="297" t="str">
        <f>Language!$E$57</f>
        <v>doppelt</v>
      </c>
      <c r="L74" s="271" t="str">
        <f>IF(Calc!$F$26=0,"",IF(OR($M74&gt;Calc!$B$24,MOD($M74-1,Calc!$F$26)&gt;0),"",QUOTIENT($M74-1,Calc!$F$26)+1))</f>
        <v/>
      </c>
      <c r="M74" s="107">
        <v>68</v>
      </c>
      <c r="N74" s="367">
        <v>6063</v>
      </c>
      <c r="O74" s="113" t="s">
        <v>4</v>
      </c>
      <c r="P74" s="370">
        <v>6447</v>
      </c>
      <c r="Q74" s="114" t="str">
        <f t="shared" si="7"/>
        <v>FC Bayern München</v>
      </c>
      <c r="R74" s="115" t="s">
        <v>4</v>
      </c>
      <c r="S74" s="116" t="str">
        <f t="shared" si="8"/>
        <v>1. FC Union Berlin</v>
      </c>
      <c r="T74" s="233">
        <v>45970</v>
      </c>
      <c r="U74" s="234">
        <v>0.64583333333333337</v>
      </c>
    </row>
    <row r="75" spans="6:21" ht="17.25" x14ac:dyDescent="0.2">
      <c r="F75" s="88">
        <f t="shared" si="9"/>
        <v>2</v>
      </c>
      <c r="G75" s="88" t="str">
        <f t="shared" si="10"/>
        <v>60686064</v>
      </c>
      <c r="H75" s="88" t="str">
        <f t="shared" si="11"/>
        <v>60646068</v>
      </c>
      <c r="I75" s="88">
        <f>IF($G75="",0,COUNTIF($G$7:$G75,$H75))</f>
        <v>0</v>
      </c>
      <c r="J75" s="88"/>
      <c r="K75" s="297" t="str">
        <f>Language!$E$57</f>
        <v>doppelt</v>
      </c>
      <c r="L75" s="271" t="str">
        <f>IF(Calc!$F$26=0,"",IF(OR($M75&gt;Calc!$B$24,MOD($M75-1,Calc!$F$26)&gt;0),"",QUOTIENT($M75-1,Calc!$F$26)+1))</f>
        <v/>
      </c>
      <c r="M75" s="107">
        <v>69</v>
      </c>
      <c r="N75" s="367">
        <v>6068</v>
      </c>
      <c r="O75" s="113" t="s">
        <v>4</v>
      </c>
      <c r="P75" s="370">
        <v>6064</v>
      </c>
      <c r="Q75" s="114" t="str">
        <f t="shared" si="7"/>
        <v>1. FC Köln</v>
      </c>
      <c r="R75" s="115" t="s">
        <v>4</v>
      </c>
      <c r="S75" s="116" t="str">
        <f t="shared" si="8"/>
        <v>TSG 1899 Hoffenheim</v>
      </c>
      <c r="T75" s="233">
        <v>45970</v>
      </c>
      <c r="U75" s="234">
        <v>0.64583333333333337</v>
      </c>
    </row>
    <row r="76" spans="6:21" ht="17.25" x14ac:dyDescent="0.2">
      <c r="F76" s="88">
        <f t="shared" si="9"/>
        <v>2</v>
      </c>
      <c r="G76" s="88" t="str">
        <f t="shared" si="10"/>
        <v>60706073</v>
      </c>
      <c r="H76" s="88" t="str">
        <f t="shared" si="11"/>
        <v>60736070</v>
      </c>
      <c r="I76" s="88">
        <f>IF($G76="",0,COUNTIF($G$7:$G76,$H76))</f>
        <v>0</v>
      </c>
      <c r="J76" s="88"/>
      <c r="K76" s="297" t="str">
        <f>Language!$E$57</f>
        <v>doppelt</v>
      </c>
      <c r="L76" s="271" t="str">
        <f>IF(Calc!$F$26=0,"",IF(OR($M76&gt;Calc!$B$24,MOD($M76-1,Calc!$F$26)&gt;0),"",QUOTIENT($M76-1,Calc!$F$26)+1))</f>
        <v/>
      </c>
      <c r="M76" s="107">
        <v>70</v>
      </c>
      <c r="N76" s="367">
        <v>6070</v>
      </c>
      <c r="O76" s="113" t="s">
        <v>4</v>
      </c>
      <c r="P76" s="370">
        <v>6073</v>
      </c>
      <c r="Q76" s="114" t="str">
        <f t="shared" si="7"/>
        <v>VfL Wolfsburg</v>
      </c>
      <c r="R76" s="115" t="s">
        <v>4</v>
      </c>
      <c r="S76" s="116" t="str">
        <f t="shared" si="8"/>
        <v>Eintracht Frankfurt</v>
      </c>
      <c r="T76" s="233">
        <v>45970</v>
      </c>
      <c r="U76" s="234">
        <v>0.64583333333333337</v>
      </c>
    </row>
    <row r="77" spans="6:21" ht="17.25" x14ac:dyDescent="0.2">
      <c r="F77" s="88">
        <f t="shared" si="9"/>
        <v>2</v>
      </c>
      <c r="G77" s="88" t="str">
        <f t="shared" si="10"/>
        <v>64476324</v>
      </c>
      <c r="H77" s="88" t="str">
        <f t="shared" si="11"/>
        <v>63246447</v>
      </c>
      <c r="I77" s="88">
        <f>IF($G77="",0,COUNTIF($G$7:$G77,$H77))</f>
        <v>0</v>
      </c>
      <c r="J77" s="88"/>
      <c r="K77" s="297" t="str">
        <f>Language!$E$57</f>
        <v>doppelt</v>
      </c>
      <c r="L77" s="271">
        <f>IF(Calc!$F$26=0,"",IF(OR($M77&gt;Calc!$B$24,MOD($M77-1,Calc!$F$26)&gt;0),"",QUOTIENT($M77-1,Calc!$F$26)+1))</f>
        <v>11</v>
      </c>
      <c r="M77" s="107">
        <v>71</v>
      </c>
      <c r="N77" s="367">
        <v>6447</v>
      </c>
      <c r="O77" s="113" t="s">
        <v>4</v>
      </c>
      <c r="P77" s="370">
        <v>6324</v>
      </c>
      <c r="Q77" s="114" t="str">
        <f t="shared" si="7"/>
        <v>1. FC Union Berlin</v>
      </c>
      <c r="R77" s="115" t="s">
        <v>4</v>
      </c>
      <c r="S77" s="116" t="str">
        <f t="shared" si="8"/>
        <v>Hamburger SV</v>
      </c>
      <c r="T77" s="233">
        <v>45984</v>
      </c>
      <c r="U77" s="234">
        <v>0.64583333333333337</v>
      </c>
    </row>
    <row r="78" spans="6:21" ht="17.25" x14ac:dyDescent="0.2">
      <c r="F78" s="88">
        <f t="shared" si="9"/>
        <v>2</v>
      </c>
      <c r="G78" s="88" t="str">
        <f t="shared" si="10"/>
        <v>60676068</v>
      </c>
      <c r="H78" s="88" t="str">
        <f t="shared" si="11"/>
        <v>60686067</v>
      </c>
      <c r="I78" s="88">
        <f>IF($G78="",0,COUNTIF($G$7:$G78,$H78))</f>
        <v>0</v>
      </c>
      <c r="J78" s="88"/>
      <c r="K78" s="297" t="str">
        <f>Language!$E$57</f>
        <v>doppelt</v>
      </c>
      <c r="L78" s="271" t="str">
        <f>IF(Calc!$F$26=0,"",IF(OR($M78&gt;Calc!$B$24,MOD($M78-1,Calc!$F$26)&gt;0),"",QUOTIENT($M78-1,Calc!$F$26)+1))</f>
        <v/>
      </c>
      <c r="M78" s="107">
        <v>72</v>
      </c>
      <c r="N78" s="367">
        <v>6067</v>
      </c>
      <c r="O78" s="113" t="s">
        <v>4</v>
      </c>
      <c r="P78" s="370">
        <v>6068</v>
      </c>
      <c r="Q78" s="114" t="str">
        <f t="shared" si="7"/>
        <v>Werder Bremen</v>
      </c>
      <c r="R78" s="115" t="s">
        <v>4</v>
      </c>
      <c r="S78" s="116" t="str">
        <f t="shared" si="8"/>
        <v>1. FC Köln</v>
      </c>
      <c r="T78" s="233">
        <v>45984</v>
      </c>
      <c r="U78" s="234">
        <v>0.64583333333333337</v>
      </c>
    </row>
    <row r="79" spans="6:21" ht="17.25" x14ac:dyDescent="0.2">
      <c r="F79" s="88">
        <f t="shared" si="9"/>
        <v>2</v>
      </c>
      <c r="G79" s="88" t="str">
        <f t="shared" si="10"/>
        <v>60626317</v>
      </c>
      <c r="H79" s="88" t="str">
        <f t="shared" si="11"/>
        <v>63176062</v>
      </c>
      <c r="I79" s="88">
        <f>IF($G79="",0,COUNTIF($G$7:$G79,$H79))</f>
        <v>0</v>
      </c>
      <c r="J79" s="88"/>
      <c r="K79" s="297" t="str">
        <f>Language!$E$57</f>
        <v>doppelt</v>
      </c>
      <c r="L79" s="271" t="str">
        <f>IF(Calc!$F$26=0,"",IF(OR($M79&gt;Calc!$B$24,MOD($M79-1,Calc!$F$26)&gt;0),"",QUOTIENT($M79-1,Calc!$F$26)+1))</f>
        <v/>
      </c>
      <c r="M79" s="107">
        <v>73</v>
      </c>
      <c r="N79" s="367">
        <v>6062</v>
      </c>
      <c r="O79" s="113" t="s">
        <v>4</v>
      </c>
      <c r="P79" s="370">
        <v>6317</v>
      </c>
      <c r="Q79" s="114" t="str">
        <f t="shared" si="7"/>
        <v>SC Freiburg</v>
      </c>
      <c r="R79" s="115" t="s">
        <v>4</v>
      </c>
      <c r="S79" s="116" t="str">
        <f t="shared" si="8"/>
        <v>FC Carl Zeiss Jena</v>
      </c>
      <c r="T79" s="233">
        <v>45984</v>
      </c>
      <c r="U79" s="234">
        <v>0.64583333333333337</v>
      </c>
    </row>
    <row r="80" spans="6:21" ht="17.25" x14ac:dyDescent="0.2">
      <c r="F80" s="88">
        <f t="shared" si="9"/>
        <v>2</v>
      </c>
      <c r="G80" s="88" t="str">
        <f t="shared" si="10"/>
        <v>60716072</v>
      </c>
      <c r="H80" s="88" t="str">
        <f t="shared" si="11"/>
        <v>60726071</v>
      </c>
      <c r="I80" s="88">
        <f>IF($G80="",0,COUNTIF($G$7:$G80,$H80))</f>
        <v>0</v>
      </c>
      <c r="J80" s="88"/>
      <c r="K80" s="297" t="str">
        <f>Language!$E$57</f>
        <v>doppelt</v>
      </c>
      <c r="L80" s="271" t="str">
        <f>IF(Calc!$F$26=0,"",IF(OR($M80&gt;Calc!$B$24,MOD($M80-1,Calc!$F$26)&gt;0),"",QUOTIENT($M80-1,Calc!$F$26)+1))</f>
        <v/>
      </c>
      <c r="M80" s="107">
        <v>74</v>
      </c>
      <c r="N80" s="367">
        <v>6071</v>
      </c>
      <c r="O80" s="113" t="s">
        <v>4</v>
      </c>
      <c r="P80" s="370">
        <v>6072</v>
      </c>
      <c r="Q80" s="114" t="str">
        <f t="shared" si="7"/>
        <v>Bayer 04 Leverkusen</v>
      </c>
      <c r="R80" s="115" t="s">
        <v>4</v>
      </c>
      <c r="S80" s="116" t="str">
        <f t="shared" si="8"/>
        <v>SGS Essen</v>
      </c>
      <c r="T80" s="233">
        <v>45984</v>
      </c>
      <c r="U80" s="234">
        <v>0.64583333333333337</v>
      </c>
    </row>
    <row r="81" spans="6:21" ht="17.25" x14ac:dyDescent="0.2">
      <c r="F81" s="88">
        <f t="shared" si="9"/>
        <v>2</v>
      </c>
      <c r="G81" s="88" t="str">
        <f t="shared" si="10"/>
        <v>60646063</v>
      </c>
      <c r="H81" s="88" t="str">
        <f t="shared" si="11"/>
        <v>60636064</v>
      </c>
      <c r="I81" s="88">
        <f>IF($G81="",0,COUNTIF($G$7:$G81,$H81))</f>
        <v>0</v>
      </c>
      <c r="J81" s="88"/>
      <c r="K81" s="297" t="str">
        <f>Language!$E$57</f>
        <v>doppelt</v>
      </c>
      <c r="L81" s="271" t="str">
        <f>IF(Calc!$F$26=0,"",IF(OR($M81&gt;Calc!$B$24,MOD($M81-1,Calc!$F$26)&gt;0),"",QUOTIENT($M81-1,Calc!$F$26)+1))</f>
        <v/>
      </c>
      <c r="M81" s="107">
        <v>75</v>
      </c>
      <c r="N81" s="367">
        <v>6064</v>
      </c>
      <c r="O81" s="113" t="s">
        <v>4</v>
      </c>
      <c r="P81" s="370">
        <v>6063</v>
      </c>
      <c r="Q81" s="114" t="str">
        <f t="shared" si="7"/>
        <v>TSG 1899 Hoffenheim</v>
      </c>
      <c r="R81" s="115" t="s">
        <v>4</v>
      </c>
      <c r="S81" s="116" t="str">
        <f t="shared" si="8"/>
        <v>FC Bayern München</v>
      </c>
      <c r="T81" s="233">
        <v>45984</v>
      </c>
      <c r="U81" s="234">
        <v>0.64583333333333337</v>
      </c>
    </row>
    <row r="82" spans="6:21" ht="17.25" x14ac:dyDescent="0.2">
      <c r="F82" s="88">
        <f t="shared" si="9"/>
        <v>2</v>
      </c>
      <c r="G82" s="88" t="str">
        <f t="shared" si="10"/>
        <v>60696070</v>
      </c>
      <c r="H82" s="88" t="str">
        <f t="shared" si="11"/>
        <v>60706069</v>
      </c>
      <c r="I82" s="88">
        <f>IF($G82="",0,COUNTIF($G$7:$G82,$H82))</f>
        <v>0</v>
      </c>
      <c r="J82" s="88"/>
      <c r="K82" s="297" t="str">
        <f>Language!$E$57</f>
        <v>doppelt</v>
      </c>
      <c r="L82" s="271" t="str">
        <f>IF(Calc!$F$26=0,"",IF(OR($M82&gt;Calc!$B$24,MOD($M82-1,Calc!$F$26)&gt;0),"",QUOTIENT($M82-1,Calc!$F$26)+1))</f>
        <v/>
      </c>
      <c r="M82" s="107">
        <v>76</v>
      </c>
      <c r="N82" s="367">
        <v>6069</v>
      </c>
      <c r="O82" s="113" t="s">
        <v>4</v>
      </c>
      <c r="P82" s="370">
        <v>6070</v>
      </c>
      <c r="Q82" s="114" t="str">
        <f t="shared" si="7"/>
        <v>RB Leipzig</v>
      </c>
      <c r="R82" s="115" t="s">
        <v>4</v>
      </c>
      <c r="S82" s="116" t="str">
        <f t="shared" si="8"/>
        <v>VfL Wolfsburg</v>
      </c>
      <c r="T82" s="233">
        <v>45984</v>
      </c>
      <c r="U82" s="234">
        <v>0.64583333333333337</v>
      </c>
    </row>
    <row r="83" spans="6:21" ht="17.25" x14ac:dyDescent="0.2">
      <c r="F83" s="88">
        <f t="shared" si="9"/>
        <v>2</v>
      </c>
      <c r="G83" s="88" t="str">
        <f t="shared" si="10"/>
        <v>60666073</v>
      </c>
      <c r="H83" s="88" t="str">
        <f t="shared" si="11"/>
        <v>60736066</v>
      </c>
      <c r="I83" s="88">
        <f>IF($G83="",0,COUNTIF($G$7:$G83,$H83))</f>
        <v>0</v>
      </c>
      <c r="J83" s="88"/>
      <c r="K83" s="297" t="str">
        <f>Language!$E$57</f>
        <v>doppelt</v>
      </c>
      <c r="L83" s="271" t="str">
        <f>IF(Calc!$F$26=0,"",IF(OR($M83&gt;Calc!$B$24,MOD($M83-1,Calc!$F$26)&gt;0),"",QUOTIENT($M83-1,Calc!$F$26)+1))</f>
        <v/>
      </c>
      <c r="M83" s="107">
        <v>77</v>
      </c>
      <c r="N83" s="367">
        <v>6066</v>
      </c>
      <c r="O83" s="113" t="s">
        <v>4</v>
      </c>
      <c r="P83" s="370">
        <v>6073</v>
      </c>
      <c r="Q83" s="114" t="str">
        <f t="shared" si="7"/>
        <v>1. FC Nürnberg</v>
      </c>
      <c r="R83" s="115" t="s">
        <v>4</v>
      </c>
      <c r="S83" s="116" t="str">
        <f t="shared" si="8"/>
        <v>Eintracht Frankfurt</v>
      </c>
      <c r="T83" s="233">
        <v>45984</v>
      </c>
      <c r="U83" s="234">
        <v>0.64583333333333337</v>
      </c>
    </row>
    <row r="84" spans="6:21" ht="17.25" x14ac:dyDescent="0.2">
      <c r="F84" s="88">
        <f t="shared" si="9"/>
        <v>2</v>
      </c>
      <c r="G84" s="88" t="str">
        <f t="shared" si="10"/>
        <v>60726066</v>
      </c>
      <c r="H84" s="88" t="str">
        <f t="shared" si="11"/>
        <v>60666072</v>
      </c>
      <c r="I84" s="88">
        <f>IF($G84="",0,COUNTIF($G$7:$G84,$H84))</f>
        <v>0</v>
      </c>
      <c r="J84" s="88"/>
      <c r="K84" s="297" t="str">
        <f>Language!$E$57</f>
        <v>doppelt</v>
      </c>
      <c r="L84" s="271">
        <f>IF(Calc!$F$26=0,"",IF(OR($M84&gt;Calc!$B$24,MOD($M84-1,Calc!$F$26)&gt;0),"",QUOTIENT($M84-1,Calc!$F$26)+1))</f>
        <v>12</v>
      </c>
      <c r="M84" s="107">
        <v>78</v>
      </c>
      <c r="N84" s="367">
        <v>6072</v>
      </c>
      <c r="O84" s="113" t="s">
        <v>4</v>
      </c>
      <c r="P84" s="370">
        <v>6066</v>
      </c>
      <c r="Q84" s="114" t="str">
        <f t="shared" si="7"/>
        <v>SGS Essen</v>
      </c>
      <c r="R84" s="115" t="s">
        <v>4</v>
      </c>
      <c r="S84" s="116" t="str">
        <f t="shared" si="8"/>
        <v>1. FC Nürnberg</v>
      </c>
      <c r="T84" s="233">
        <v>46000</v>
      </c>
      <c r="U84" s="234">
        <v>0.64583333333333337</v>
      </c>
    </row>
    <row r="85" spans="6:21" ht="17.25" x14ac:dyDescent="0.2">
      <c r="F85" s="88">
        <f t="shared" si="9"/>
        <v>2</v>
      </c>
      <c r="G85" s="88" t="str">
        <f t="shared" si="10"/>
        <v>63246068</v>
      </c>
      <c r="H85" s="88" t="str">
        <f t="shared" si="11"/>
        <v>60686324</v>
      </c>
      <c r="I85" s="88">
        <f>IF($G85="",0,COUNTIF($G$7:$G85,$H85))</f>
        <v>0</v>
      </c>
      <c r="J85" s="88"/>
      <c r="K85" s="297" t="str">
        <f>Language!$E$57</f>
        <v>doppelt</v>
      </c>
      <c r="L85" s="271" t="str">
        <f>IF(Calc!$F$26=0,"",IF(OR($M85&gt;Calc!$B$24,MOD($M85-1,Calc!$F$26)&gt;0),"",QUOTIENT($M85-1,Calc!$F$26)+1))</f>
        <v/>
      </c>
      <c r="M85" s="107">
        <v>79</v>
      </c>
      <c r="N85" s="367">
        <v>6324</v>
      </c>
      <c r="O85" s="113" t="s">
        <v>4</v>
      </c>
      <c r="P85" s="370">
        <v>6068</v>
      </c>
      <c r="Q85" s="114" t="str">
        <f t="shared" si="7"/>
        <v>Hamburger SV</v>
      </c>
      <c r="R85" s="115" t="s">
        <v>4</v>
      </c>
      <c r="S85" s="116" t="str">
        <f t="shared" si="8"/>
        <v>1. FC Köln</v>
      </c>
      <c r="T85" s="233">
        <v>46000</v>
      </c>
      <c r="U85" s="234">
        <v>0.64583333333333337</v>
      </c>
    </row>
    <row r="86" spans="6:21" ht="17.25" x14ac:dyDescent="0.2">
      <c r="F86" s="88">
        <f t="shared" si="9"/>
        <v>2</v>
      </c>
      <c r="G86" s="88" t="str">
        <f t="shared" si="10"/>
        <v>60646447</v>
      </c>
      <c r="H86" s="88" t="str">
        <f t="shared" si="11"/>
        <v>64476064</v>
      </c>
      <c r="I86" s="88">
        <f>IF($G86="",0,COUNTIF($G$7:$G86,$H86))</f>
        <v>0</v>
      </c>
      <c r="J86" s="88"/>
      <c r="K86" s="297" t="str">
        <f>Language!$E$57</f>
        <v>doppelt</v>
      </c>
      <c r="L86" s="271" t="str">
        <f>IF(Calc!$F$26=0,"",IF(OR($M86&gt;Calc!$B$24,MOD($M86-1,Calc!$F$26)&gt;0),"",QUOTIENT($M86-1,Calc!$F$26)+1))</f>
        <v/>
      </c>
      <c r="M86" s="107">
        <v>80</v>
      </c>
      <c r="N86" s="367">
        <v>6064</v>
      </c>
      <c r="O86" s="113" t="s">
        <v>4</v>
      </c>
      <c r="P86" s="370">
        <v>6447</v>
      </c>
      <c r="Q86" s="114" t="str">
        <f t="shared" si="7"/>
        <v>TSG 1899 Hoffenheim</v>
      </c>
      <c r="R86" s="115" t="s">
        <v>4</v>
      </c>
      <c r="S86" s="116" t="str">
        <f t="shared" si="8"/>
        <v>1. FC Union Berlin</v>
      </c>
      <c r="T86" s="233">
        <v>46000</v>
      </c>
      <c r="U86" s="234">
        <v>0.64583333333333337</v>
      </c>
    </row>
    <row r="87" spans="6:21" ht="17.25" x14ac:dyDescent="0.2">
      <c r="F87" s="88">
        <f t="shared" si="9"/>
        <v>2</v>
      </c>
      <c r="G87" s="88" t="str">
        <f t="shared" si="10"/>
        <v>63176067</v>
      </c>
      <c r="H87" s="88" t="str">
        <f t="shared" si="11"/>
        <v>60676317</v>
      </c>
      <c r="I87" s="88">
        <f>IF($G87="",0,COUNTIF($G$7:$G87,$H87))</f>
        <v>0</v>
      </c>
      <c r="J87" s="88"/>
      <c r="K87" s="297" t="str">
        <f>Language!$E$57</f>
        <v>doppelt</v>
      </c>
      <c r="L87" s="271" t="str">
        <f>IF(Calc!$F$26=0,"",IF(OR($M87&gt;Calc!$B$24,MOD($M87-1,Calc!$F$26)&gt;0),"",QUOTIENT($M87-1,Calc!$F$26)+1))</f>
        <v/>
      </c>
      <c r="M87" s="107">
        <v>81</v>
      </c>
      <c r="N87" s="367">
        <v>6317</v>
      </c>
      <c r="O87" s="113" t="s">
        <v>4</v>
      </c>
      <c r="P87" s="370">
        <v>6067</v>
      </c>
      <c r="Q87" s="114" t="str">
        <f t="shared" si="7"/>
        <v>FC Carl Zeiss Jena</v>
      </c>
      <c r="R87" s="115" t="s">
        <v>4</v>
      </c>
      <c r="S87" s="116" t="str">
        <f t="shared" si="8"/>
        <v>Werder Bremen</v>
      </c>
      <c r="T87" s="233">
        <v>46000</v>
      </c>
      <c r="U87" s="234">
        <v>0.64583333333333337</v>
      </c>
    </row>
    <row r="88" spans="6:21" ht="17.25" x14ac:dyDescent="0.2">
      <c r="F88" s="88">
        <f t="shared" si="9"/>
        <v>2</v>
      </c>
      <c r="G88" s="88" t="str">
        <f t="shared" si="10"/>
        <v>60716069</v>
      </c>
      <c r="H88" s="88" t="str">
        <f t="shared" si="11"/>
        <v>60696071</v>
      </c>
      <c r="I88" s="88">
        <f>IF($G88="",0,COUNTIF($G$7:$G88,$H88))</f>
        <v>0</v>
      </c>
      <c r="J88" s="88"/>
      <c r="K88" s="297" t="str">
        <f>Language!$E$57</f>
        <v>doppelt</v>
      </c>
      <c r="L88" s="271" t="str">
        <f>IF(Calc!$F$26=0,"",IF(OR($M88&gt;Calc!$B$24,MOD($M88-1,Calc!$F$26)&gt;0),"",QUOTIENT($M88-1,Calc!$F$26)+1))</f>
        <v/>
      </c>
      <c r="M88" s="107">
        <v>82</v>
      </c>
      <c r="N88" s="367">
        <v>6071</v>
      </c>
      <c r="O88" s="113" t="s">
        <v>4</v>
      </c>
      <c r="P88" s="370">
        <v>6069</v>
      </c>
      <c r="Q88" s="114" t="str">
        <f t="shared" si="7"/>
        <v>Bayer 04 Leverkusen</v>
      </c>
      <c r="R88" s="115" t="s">
        <v>4</v>
      </c>
      <c r="S88" s="116" t="str">
        <f t="shared" si="8"/>
        <v>RB Leipzig</v>
      </c>
      <c r="T88" s="233">
        <v>46000</v>
      </c>
      <c r="U88" s="234">
        <v>0.64583333333333337</v>
      </c>
    </row>
    <row r="89" spans="6:21" ht="17.25" x14ac:dyDescent="0.2">
      <c r="F89" s="88">
        <f t="shared" si="9"/>
        <v>2</v>
      </c>
      <c r="G89" s="88" t="str">
        <f t="shared" si="10"/>
        <v>60706062</v>
      </c>
      <c r="H89" s="88" t="str">
        <f t="shared" si="11"/>
        <v>60626070</v>
      </c>
      <c r="I89" s="88">
        <f>IF($G89="",0,COUNTIF($G$7:$G89,$H89))</f>
        <v>0</v>
      </c>
      <c r="J89" s="88"/>
      <c r="K89" s="297" t="str">
        <f>Language!$E$57</f>
        <v>doppelt</v>
      </c>
      <c r="L89" s="271" t="str">
        <f>IF(Calc!$F$26=0,"",IF(OR($M89&gt;Calc!$B$24,MOD($M89-1,Calc!$F$26)&gt;0),"",QUOTIENT($M89-1,Calc!$F$26)+1))</f>
        <v/>
      </c>
      <c r="M89" s="107">
        <v>83</v>
      </c>
      <c r="N89" s="367">
        <v>6070</v>
      </c>
      <c r="O89" s="113" t="s">
        <v>4</v>
      </c>
      <c r="P89" s="370">
        <v>6062</v>
      </c>
      <c r="Q89" s="114" t="str">
        <f t="shared" si="7"/>
        <v>VfL Wolfsburg</v>
      </c>
      <c r="R89" s="115" t="s">
        <v>4</v>
      </c>
      <c r="S89" s="116" t="str">
        <f t="shared" si="8"/>
        <v>SC Freiburg</v>
      </c>
      <c r="T89" s="233">
        <v>46000</v>
      </c>
      <c r="U89" s="234">
        <v>0.64583333333333337</v>
      </c>
    </row>
    <row r="90" spans="6:21" ht="17.25" x14ac:dyDescent="0.2">
      <c r="F90" s="88">
        <f t="shared" si="9"/>
        <v>2</v>
      </c>
      <c r="G90" s="88" t="str">
        <f t="shared" si="10"/>
        <v>60736063</v>
      </c>
      <c r="H90" s="88" t="str">
        <f t="shared" si="11"/>
        <v>60636073</v>
      </c>
      <c r="I90" s="88">
        <f>IF($G90="",0,COUNTIF($G$7:$G90,$H90))</f>
        <v>0</v>
      </c>
      <c r="J90" s="88"/>
      <c r="K90" s="297" t="str">
        <f>Language!$E$57</f>
        <v>doppelt</v>
      </c>
      <c r="L90" s="271" t="str">
        <f>IF(Calc!$F$26=0,"",IF(OR($M90&gt;Calc!$B$24,MOD($M90-1,Calc!$F$26)&gt;0),"",QUOTIENT($M90-1,Calc!$F$26)+1))</f>
        <v/>
      </c>
      <c r="M90" s="107">
        <v>84</v>
      </c>
      <c r="N90" s="367">
        <v>6073</v>
      </c>
      <c r="O90" s="113" t="s">
        <v>4</v>
      </c>
      <c r="P90" s="370">
        <v>6063</v>
      </c>
      <c r="Q90" s="114" t="str">
        <f t="shared" si="7"/>
        <v>Eintracht Frankfurt</v>
      </c>
      <c r="R90" s="115" t="s">
        <v>4</v>
      </c>
      <c r="S90" s="116" t="str">
        <f t="shared" si="8"/>
        <v>FC Bayern München</v>
      </c>
      <c r="T90" s="233">
        <v>46000</v>
      </c>
      <c r="U90" s="234">
        <v>0.64583333333333337</v>
      </c>
    </row>
    <row r="91" spans="6:21" ht="17.25" x14ac:dyDescent="0.2">
      <c r="F91" s="88">
        <f t="shared" si="9"/>
        <v>2</v>
      </c>
      <c r="G91" s="88" t="str">
        <f t="shared" si="10"/>
        <v>60626072</v>
      </c>
      <c r="H91" s="88" t="str">
        <f t="shared" si="11"/>
        <v>60726062</v>
      </c>
      <c r="I91" s="88">
        <f>IF($G91="",0,COUNTIF($G$7:$G91,$H91))</f>
        <v>0</v>
      </c>
      <c r="J91" s="88"/>
      <c r="K91" s="297" t="str">
        <f>Language!$E$57</f>
        <v>doppelt</v>
      </c>
      <c r="L91" s="271">
        <f>IF(Calc!$F$26=0,"",IF(OR($M91&gt;Calc!$B$24,MOD($M91-1,Calc!$F$26)&gt;0),"",QUOTIENT($M91-1,Calc!$F$26)+1))</f>
        <v>13</v>
      </c>
      <c r="M91" s="107">
        <v>85</v>
      </c>
      <c r="N91" s="367">
        <v>6062</v>
      </c>
      <c r="O91" s="113" t="s">
        <v>4</v>
      </c>
      <c r="P91" s="370">
        <v>6072</v>
      </c>
      <c r="Q91" s="114" t="str">
        <f t="shared" si="7"/>
        <v>SC Freiburg</v>
      </c>
      <c r="R91" s="115" t="s">
        <v>4</v>
      </c>
      <c r="S91" s="116" t="str">
        <f t="shared" si="8"/>
        <v>SGS Essen</v>
      </c>
      <c r="T91" s="233">
        <v>46005</v>
      </c>
      <c r="U91" s="234">
        <v>0.64583333333333337</v>
      </c>
    </row>
    <row r="92" spans="6:21" ht="17.25" x14ac:dyDescent="0.2">
      <c r="F92" s="88">
        <f t="shared" si="9"/>
        <v>2</v>
      </c>
      <c r="G92" s="88" t="str">
        <f t="shared" si="10"/>
        <v>60686317</v>
      </c>
      <c r="H92" s="88" t="str">
        <f t="shared" si="11"/>
        <v>63176068</v>
      </c>
      <c r="I92" s="88">
        <f>IF($G92="",0,COUNTIF($G$7:$G92,$H92))</f>
        <v>0</v>
      </c>
      <c r="J92" s="88"/>
      <c r="K92" s="297" t="str">
        <f>Language!$E$57</f>
        <v>doppelt</v>
      </c>
      <c r="L92" s="271" t="str">
        <f>IF(Calc!$F$26=0,"",IF(OR($M92&gt;Calc!$B$24,MOD($M92-1,Calc!$F$26)&gt;0),"",QUOTIENT($M92-1,Calc!$F$26)+1))</f>
        <v/>
      </c>
      <c r="M92" s="107">
        <v>86</v>
      </c>
      <c r="N92" s="367">
        <v>6068</v>
      </c>
      <c r="O92" s="113" t="s">
        <v>4</v>
      </c>
      <c r="P92" s="370">
        <v>6317</v>
      </c>
      <c r="Q92" s="114" t="str">
        <f t="shared" si="7"/>
        <v>1. FC Köln</v>
      </c>
      <c r="R92" s="115" t="s">
        <v>4</v>
      </c>
      <c r="S92" s="116" t="str">
        <f t="shared" si="8"/>
        <v>FC Carl Zeiss Jena</v>
      </c>
      <c r="T92" s="233">
        <v>46005</v>
      </c>
      <c r="U92" s="234">
        <v>0.64583333333333337</v>
      </c>
    </row>
    <row r="93" spans="6:21" ht="17.25" x14ac:dyDescent="0.2">
      <c r="F93" s="88">
        <f t="shared" si="9"/>
        <v>2</v>
      </c>
      <c r="G93" s="88" t="str">
        <f t="shared" si="10"/>
        <v>60696064</v>
      </c>
      <c r="H93" s="88" t="str">
        <f t="shared" si="11"/>
        <v>60646069</v>
      </c>
      <c r="I93" s="88">
        <f>IF($G93="",0,COUNTIF($G$7:$G93,$H93))</f>
        <v>0</v>
      </c>
      <c r="J93" s="88"/>
      <c r="K93" s="297" t="str">
        <f>Language!$E$57</f>
        <v>doppelt</v>
      </c>
      <c r="L93" s="271" t="str">
        <f>IF(Calc!$F$26=0,"",IF(OR($M93&gt;Calc!$B$24,MOD($M93-1,Calc!$F$26)&gt;0),"",QUOTIENT($M93-1,Calc!$F$26)+1))</f>
        <v/>
      </c>
      <c r="M93" s="107">
        <v>87</v>
      </c>
      <c r="N93" s="367">
        <v>6069</v>
      </c>
      <c r="O93" s="113" t="s">
        <v>4</v>
      </c>
      <c r="P93" s="370">
        <v>6064</v>
      </c>
      <c r="Q93" s="114" t="str">
        <f t="shared" si="7"/>
        <v>RB Leipzig</v>
      </c>
      <c r="R93" s="115" t="s">
        <v>4</v>
      </c>
      <c r="S93" s="116" t="str">
        <f t="shared" si="8"/>
        <v>TSG 1899 Hoffenheim</v>
      </c>
      <c r="T93" s="233">
        <v>46005</v>
      </c>
      <c r="U93" s="234">
        <v>0.64583333333333337</v>
      </c>
    </row>
    <row r="94" spans="6:21" ht="17.25" x14ac:dyDescent="0.2">
      <c r="F94" s="88">
        <f t="shared" si="9"/>
        <v>2</v>
      </c>
      <c r="G94" s="88" t="str">
        <f t="shared" si="10"/>
        <v>60636324</v>
      </c>
      <c r="H94" s="88" t="str">
        <f t="shared" si="11"/>
        <v>63246063</v>
      </c>
      <c r="I94" s="88">
        <f>IF($G94="",0,COUNTIF($G$7:$G94,$H94))</f>
        <v>0</v>
      </c>
      <c r="J94" s="88"/>
      <c r="K94" s="297" t="str">
        <f>Language!$E$57</f>
        <v>doppelt</v>
      </c>
      <c r="L94" s="271" t="str">
        <f>IF(Calc!$F$26=0,"",IF(OR($M94&gt;Calc!$B$24,MOD($M94-1,Calc!$F$26)&gt;0),"",QUOTIENT($M94-1,Calc!$F$26)+1))</f>
        <v/>
      </c>
      <c r="M94" s="107">
        <v>88</v>
      </c>
      <c r="N94" s="367">
        <v>6063</v>
      </c>
      <c r="O94" s="113" t="s">
        <v>4</v>
      </c>
      <c r="P94" s="370">
        <v>6324</v>
      </c>
      <c r="Q94" s="114" t="str">
        <f t="shared" si="7"/>
        <v>FC Bayern München</v>
      </c>
      <c r="R94" s="115" t="s">
        <v>4</v>
      </c>
      <c r="S94" s="116" t="str">
        <f t="shared" si="8"/>
        <v>Hamburger SV</v>
      </c>
      <c r="T94" s="233">
        <v>46005</v>
      </c>
      <c r="U94" s="234">
        <v>0.64583333333333337</v>
      </c>
    </row>
    <row r="95" spans="6:21" ht="17.25" x14ac:dyDescent="0.2">
      <c r="F95" s="88">
        <f t="shared" si="9"/>
        <v>2</v>
      </c>
      <c r="G95" s="88" t="str">
        <f t="shared" si="10"/>
        <v>60666070</v>
      </c>
      <c r="H95" s="88" t="str">
        <f t="shared" si="11"/>
        <v>60706066</v>
      </c>
      <c r="I95" s="88">
        <f>IF($G95="",0,COUNTIF($G$7:$G95,$H95))</f>
        <v>0</v>
      </c>
      <c r="J95" s="88"/>
      <c r="K95" s="297" t="str">
        <f>Language!$E$57</f>
        <v>doppelt</v>
      </c>
      <c r="L95" s="271" t="str">
        <f>IF(Calc!$F$26=0,"",IF(OR($M95&gt;Calc!$B$24,MOD($M95-1,Calc!$F$26)&gt;0),"",QUOTIENT($M95-1,Calc!$F$26)+1))</f>
        <v/>
      </c>
      <c r="M95" s="107">
        <v>89</v>
      </c>
      <c r="N95" s="367">
        <v>6066</v>
      </c>
      <c r="O95" s="113" t="s">
        <v>4</v>
      </c>
      <c r="P95" s="370">
        <v>6070</v>
      </c>
      <c r="Q95" s="114" t="str">
        <f t="shared" si="7"/>
        <v>1. FC Nürnberg</v>
      </c>
      <c r="R95" s="115" t="s">
        <v>4</v>
      </c>
      <c r="S95" s="116" t="str">
        <f t="shared" si="8"/>
        <v>VfL Wolfsburg</v>
      </c>
      <c r="T95" s="233">
        <v>46005</v>
      </c>
      <c r="U95" s="234">
        <v>0.64583333333333337</v>
      </c>
    </row>
    <row r="96" spans="6:21" ht="17.25" x14ac:dyDescent="0.2">
      <c r="F96" s="88">
        <f t="shared" si="9"/>
        <v>2</v>
      </c>
      <c r="G96" s="88" t="str">
        <f t="shared" si="10"/>
        <v>64476073</v>
      </c>
      <c r="H96" s="88" t="str">
        <f t="shared" si="11"/>
        <v>60736447</v>
      </c>
      <c r="I96" s="88">
        <f>IF($G96="",0,COUNTIF($G$7:$G96,$H96))</f>
        <v>0</v>
      </c>
      <c r="J96" s="88"/>
      <c r="K96" s="297" t="str">
        <f>Language!$E$57</f>
        <v>doppelt</v>
      </c>
      <c r="L96" s="271" t="str">
        <f>IF(Calc!$F$26=0,"",IF(OR($M96&gt;Calc!$B$24,MOD($M96-1,Calc!$F$26)&gt;0),"",QUOTIENT($M96-1,Calc!$F$26)+1))</f>
        <v/>
      </c>
      <c r="M96" s="107">
        <v>90</v>
      </c>
      <c r="N96" s="367">
        <v>6447</v>
      </c>
      <c r="O96" s="113" t="s">
        <v>4</v>
      </c>
      <c r="P96" s="370">
        <v>6073</v>
      </c>
      <c r="Q96" s="114" t="str">
        <f t="shared" si="7"/>
        <v>1. FC Union Berlin</v>
      </c>
      <c r="R96" s="115" t="s">
        <v>4</v>
      </c>
      <c r="S96" s="116" t="str">
        <f t="shared" si="8"/>
        <v>Eintracht Frankfurt</v>
      </c>
      <c r="T96" s="233">
        <v>46005</v>
      </c>
      <c r="U96" s="234">
        <v>0.64583333333333337</v>
      </c>
    </row>
    <row r="97" spans="6:21" ht="17.25" x14ac:dyDescent="0.2">
      <c r="F97" s="88">
        <f t="shared" si="9"/>
        <v>2</v>
      </c>
      <c r="G97" s="88" t="str">
        <f t="shared" si="10"/>
        <v>60676071</v>
      </c>
      <c r="H97" s="88" t="str">
        <f t="shared" si="11"/>
        <v>60716067</v>
      </c>
      <c r="I97" s="88">
        <f>IF($G97="",0,COUNTIF($G$7:$G97,$H97))</f>
        <v>0</v>
      </c>
      <c r="J97" s="88"/>
      <c r="K97" s="297" t="str">
        <f>Language!$E$57</f>
        <v>doppelt</v>
      </c>
      <c r="L97" s="271" t="str">
        <f>IF(Calc!$F$26=0,"",IF(OR($M97&gt;Calc!$B$24,MOD($M97-1,Calc!$F$26)&gt;0),"",QUOTIENT($M97-1,Calc!$F$26)+1))</f>
        <v/>
      </c>
      <c r="M97" s="107">
        <v>91</v>
      </c>
      <c r="N97" s="367">
        <v>6067</v>
      </c>
      <c r="O97" s="113" t="s">
        <v>4</v>
      </c>
      <c r="P97" s="370">
        <v>6071</v>
      </c>
      <c r="Q97" s="114" t="str">
        <f t="shared" si="7"/>
        <v>Werder Bremen</v>
      </c>
      <c r="R97" s="115" t="s">
        <v>4</v>
      </c>
      <c r="S97" s="116" t="str">
        <f t="shared" si="8"/>
        <v>Bayer 04 Leverkusen</v>
      </c>
      <c r="T97" s="233">
        <v>46005</v>
      </c>
      <c r="U97" s="234">
        <v>0.64583333333333337</v>
      </c>
    </row>
    <row r="98" spans="6:21" ht="17.25" x14ac:dyDescent="0.2">
      <c r="F98" s="88">
        <f t="shared" si="9"/>
        <v>2</v>
      </c>
      <c r="G98" s="88" t="str">
        <f t="shared" si="10"/>
        <v>60626067</v>
      </c>
      <c r="H98" s="88" t="str">
        <f t="shared" si="11"/>
        <v>60676062</v>
      </c>
      <c r="I98" s="88">
        <f>IF($G98="",0,COUNTIF($G$7:$G98,$H98))</f>
        <v>1</v>
      </c>
      <c r="J98" s="88"/>
      <c r="K98" s="297" t="str">
        <f>Language!$E$57</f>
        <v>doppelt</v>
      </c>
      <c r="L98" s="271">
        <f>IF(Calc!$F$26=0,"",IF(OR($M98&gt;Calc!$B$24,MOD($M98-1,Calc!$F$26)&gt;0),"",QUOTIENT($M98-1,Calc!$F$26)+1))</f>
        <v>14</v>
      </c>
      <c r="M98" s="107">
        <v>92</v>
      </c>
      <c r="N98" s="367">
        <v>6062</v>
      </c>
      <c r="O98" s="113" t="s">
        <v>4</v>
      </c>
      <c r="P98" s="370">
        <v>6067</v>
      </c>
      <c r="Q98" s="114" t="str">
        <f t="shared" si="7"/>
        <v>SC Freiburg</v>
      </c>
      <c r="R98" s="115" t="s">
        <v>4</v>
      </c>
      <c r="S98" s="116" t="str">
        <f t="shared" si="8"/>
        <v>Werder Bremen</v>
      </c>
      <c r="T98" s="233">
        <v>46012</v>
      </c>
      <c r="U98" s="234">
        <v>0.64583333333333337</v>
      </c>
    </row>
    <row r="99" spans="6:21" ht="17.25" x14ac:dyDescent="0.2">
      <c r="F99" s="88">
        <f t="shared" si="9"/>
        <v>2</v>
      </c>
      <c r="G99" s="88" t="str">
        <f t="shared" si="10"/>
        <v>60646317</v>
      </c>
      <c r="H99" s="88" t="str">
        <f t="shared" si="11"/>
        <v>63176064</v>
      </c>
      <c r="I99" s="88">
        <f>IF($G99="",0,COUNTIF($G$7:$G99,$H99))</f>
        <v>1</v>
      </c>
      <c r="J99" s="88"/>
      <c r="K99" s="297" t="str">
        <f>Language!$E$57</f>
        <v>doppelt</v>
      </c>
      <c r="L99" s="271" t="str">
        <f>IF(Calc!$F$26=0,"",IF(OR($M99&gt;Calc!$B$24,MOD($M99-1,Calc!$F$26)&gt;0),"",QUOTIENT($M99-1,Calc!$F$26)+1))</f>
        <v/>
      </c>
      <c r="M99" s="107">
        <v>93</v>
      </c>
      <c r="N99" s="367">
        <v>6064</v>
      </c>
      <c r="O99" s="113" t="s">
        <v>4</v>
      </c>
      <c r="P99" s="370">
        <v>6317</v>
      </c>
      <c r="Q99" s="114" t="str">
        <f t="shared" si="7"/>
        <v>TSG 1899 Hoffenheim</v>
      </c>
      <c r="R99" s="115" t="s">
        <v>4</v>
      </c>
      <c r="S99" s="116" t="str">
        <f t="shared" si="8"/>
        <v>FC Carl Zeiss Jena</v>
      </c>
      <c r="T99" s="233">
        <v>46012</v>
      </c>
      <c r="U99" s="234">
        <v>0.64583333333333337</v>
      </c>
    </row>
    <row r="100" spans="6:21" ht="17.25" x14ac:dyDescent="0.2">
      <c r="F100" s="88">
        <f t="shared" si="9"/>
        <v>2</v>
      </c>
      <c r="G100" s="88" t="str">
        <f t="shared" si="10"/>
        <v>60696068</v>
      </c>
      <c r="H100" s="88" t="str">
        <f t="shared" si="11"/>
        <v>60686069</v>
      </c>
      <c r="I100" s="88">
        <f>IF($G100="",0,COUNTIF($G$7:$G100,$H100))</f>
        <v>1</v>
      </c>
      <c r="J100" s="88"/>
      <c r="K100" s="297" t="str">
        <f>Language!$E$57</f>
        <v>doppelt</v>
      </c>
      <c r="L100" s="271" t="str">
        <f>IF(Calc!$F$26=0,"",IF(OR($M100&gt;Calc!$B$24,MOD($M100-1,Calc!$F$26)&gt;0),"",QUOTIENT($M100-1,Calc!$F$26)+1))</f>
        <v/>
      </c>
      <c r="M100" s="107">
        <v>94</v>
      </c>
      <c r="N100" s="367">
        <v>6069</v>
      </c>
      <c r="O100" s="113" t="s">
        <v>4</v>
      </c>
      <c r="P100" s="370">
        <v>6068</v>
      </c>
      <c r="Q100" s="114" t="str">
        <f t="shared" si="7"/>
        <v>RB Leipzig</v>
      </c>
      <c r="R100" s="115" t="s">
        <v>4</v>
      </c>
      <c r="S100" s="116" t="str">
        <f t="shared" si="8"/>
        <v>1. FC Köln</v>
      </c>
      <c r="T100" s="233">
        <v>46012</v>
      </c>
      <c r="U100" s="234">
        <v>0.64583333333333337</v>
      </c>
    </row>
    <row r="101" spans="6:21" ht="17.25" x14ac:dyDescent="0.2">
      <c r="F101" s="88">
        <f t="shared" si="9"/>
        <v>2</v>
      </c>
      <c r="G101" s="88" t="str">
        <f t="shared" si="10"/>
        <v>60666447</v>
      </c>
      <c r="H101" s="88" t="str">
        <f t="shared" si="11"/>
        <v>64476066</v>
      </c>
      <c r="I101" s="88">
        <f>IF($G101="",0,COUNTIF($G$7:$G101,$H101))</f>
        <v>1</v>
      </c>
      <c r="J101" s="88"/>
      <c r="K101" s="297" t="str">
        <f>Language!$E$57</f>
        <v>doppelt</v>
      </c>
      <c r="L101" s="271" t="str">
        <f>IF(Calc!$F$26=0,"",IF(OR($M101&gt;Calc!$B$24,MOD($M101-1,Calc!$F$26)&gt;0),"",QUOTIENT($M101-1,Calc!$F$26)+1))</f>
        <v/>
      </c>
      <c r="M101" s="107">
        <v>95</v>
      </c>
      <c r="N101" s="367">
        <v>6066</v>
      </c>
      <c r="O101" s="113" t="s">
        <v>4</v>
      </c>
      <c r="P101" s="370">
        <v>6447</v>
      </c>
      <c r="Q101" s="114" t="str">
        <f t="shared" si="7"/>
        <v>1. FC Nürnberg</v>
      </c>
      <c r="R101" s="115" t="s">
        <v>4</v>
      </c>
      <c r="S101" s="116" t="str">
        <f t="shared" si="8"/>
        <v>1. FC Union Berlin</v>
      </c>
      <c r="T101" s="233">
        <v>46012</v>
      </c>
      <c r="U101" s="234">
        <v>0.64583333333333337</v>
      </c>
    </row>
    <row r="102" spans="6:21" ht="17.25" x14ac:dyDescent="0.2">
      <c r="F102" s="88">
        <f t="shared" si="9"/>
        <v>2</v>
      </c>
      <c r="G102" s="88" t="str">
        <f t="shared" si="10"/>
        <v>60726073</v>
      </c>
      <c r="H102" s="88" t="str">
        <f t="shared" si="11"/>
        <v>60736072</v>
      </c>
      <c r="I102" s="88">
        <f>IF($G102="",0,COUNTIF($G$7:$G102,$H102))</f>
        <v>1</v>
      </c>
      <c r="J102" s="88"/>
      <c r="K102" s="297" t="str">
        <f>Language!$E$57</f>
        <v>doppelt</v>
      </c>
      <c r="L102" s="271" t="str">
        <f>IF(Calc!$F$26=0,"",IF(OR($M102&gt;Calc!$B$24,MOD($M102-1,Calc!$F$26)&gt;0),"",QUOTIENT($M102-1,Calc!$F$26)+1))</f>
        <v/>
      </c>
      <c r="M102" s="107">
        <v>96</v>
      </c>
      <c r="N102" s="367">
        <v>6072</v>
      </c>
      <c r="O102" s="113" t="s">
        <v>4</v>
      </c>
      <c r="P102" s="370">
        <v>6073</v>
      </c>
      <c r="Q102" s="114" t="str">
        <f t="shared" si="7"/>
        <v>SGS Essen</v>
      </c>
      <c r="R102" s="115" t="s">
        <v>4</v>
      </c>
      <c r="S102" s="116" t="str">
        <f t="shared" si="8"/>
        <v>Eintracht Frankfurt</v>
      </c>
      <c r="T102" s="233">
        <v>46012</v>
      </c>
      <c r="U102" s="234">
        <v>0.64583333333333337</v>
      </c>
    </row>
    <row r="103" spans="6:21" ht="17.25" x14ac:dyDescent="0.2">
      <c r="F103" s="88">
        <f t="shared" si="9"/>
        <v>2</v>
      </c>
      <c r="G103" s="88" t="str">
        <f t="shared" si="10"/>
        <v>60716063</v>
      </c>
      <c r="H103" s="88" t="str">
        <f t="shared" si="11"/>
        <v>60636071</v>
      </c>
      <c r="I103" s="88">
        <f>IF($G103="",0,COUNTIF($G$7:$G103,$H103))</f>
        <v>1</v>
      </c>
      <c r="J103" s="88"/>
      <c r="K103" s="297" t="str">
        <f>Language!$E$57</f>
        <v>doppelt</v>
      </c>
      <c r="L103" s="271" t="str">
        <f>IF(Calc!$F$26=0,"",IF(OR($M103&gt;Calc!$B$24,MOD($M103-1,Calc!$F$26)&gt;0),"",QUOTIENT($M103-1,Calc!$F$26)+1))</f>
        <v/>
      </c>
      <c r="M103" s="107">
        <v>97</v>
      </c>
      <c r="N103" s="367">
        <v>6071</v>
      </c>
      <c r="O103" s="113" t="s">
        <v>4</v>
      </c>
      <c r="P103" s="370">
        <v>6063</v>
      </c>
      <c r="Q103" s="114" t="str">
        <f t="shared" si="7"/>
        <v>Bayer 04 Leverkusen</v>
      </c>
      <c r="R103" s="115" t="s">
        <v>4</v>
      </c>
      <c r="S103" s="116" t="str">
        <f t="shared" si="8"/>
        <v>FC Bayern München</v>
      </c>
      <c r="T103" s="233">
        <v>46012</v>
      </c>
      <c r="U103" s="234">
        <v>0.64583333333333337</v>
      </c>
    </row>
    <row r="104" spans="6:21" ht="17.25" x14ac:dyDescent="0.2">
      <c r="F104" s="88">
        <f t="shared" si="9"/>
        <v>2</v>
      </c>
      <c r="G104" s="88" t="str">
        <f t="shared" si="10"/>
        <v>60706324</v>
      </c>
      <c r="H104" s="88" t="str">
        <f t="shared" si="11"/>
        <v>63246070</v>
      </c>
      <c r="I104" s="88">
        <f>IF($G104="",0,COUNTIF($G$7:$G104,$H104))</f>
        <v>1</v>
      </c>
      <c r="J104" s="88"/>
      <c r="K104" s="297" t="str">
        <f>Language!$E$57</f>
        <v>doppelt</v>
      </c>
      <c r="L104" s="271" t="str">
        <f>IF(Calc!$F$26=0,"",IF(OR($M104&gt;Calc!$B$24,MOD($M104-1,Calc!$F$26)&gt;0),"",QUOTIENT($M104-1,Calc!$F$26)+1))</f>
        <v/>
      </c>
      <c r="M104" s="107">
        <v>98</v>
      </c>
      <c r="N104" s="367">
        <v>6070</v>
      </c>
      <c r="O104" s="113" t="s">
        <v>4</v>
      </c>
      <c r="P104" s="370">
        <v>6324</v>
      </c>
      <c r="Q104" s="114" t="str">
        <f t="shared" si="7"/>
        <v>VfL Wolfsburg</v>
      </c>
      <c r="R104" s="115" t="s">
        <v>4</v>
      </c>
      <c r="S104" s="116" t="str">
        <f t="shared" si="8"/>
        <v>Hamburger SV</v>
      </c>
      <c r="T104" s="233">
        <v>46012</v>
      </c>
      <c r="U104" s="234">
        <v>0.64583333333333337</v>
      </c>
    </row>
    <row r="105" spans="6:21" ht="17.25" x14ac:dyDescent="0.2">
      <c r="F105" s="88">
        <f t="shared" si="9"/>
        <v>2</v>
      </c>
      <c r="G105" s="88" t="str">
        <f t="shared" si="10"/>
        <v>64476071</v>
      </c>
      <c r="H105" s="88" t="str">
        <f t="shared" si="11"/>
        <v>60716447</v>
      </c>
      <c r="I105" s="88">
        <f>IF($G105="",0,COUNTIF($G$7:$G105,$H105))</f>
        <v>1</v>
      </c>
      <c r="J105" s="88"/>
      <c r="K105" s="297" t="str">
        <f>Language!$E$57</f>
        <v>doppelt</v>
      </c>
      <c r="L105" s="271">
        <f>IF(Calc!$F$26=0,"",IF(OR($M105&gt;Calc!$B$24,MOD($M105-1,Calc!$F$26)&gt;0),"",QUOTIENT($M105-1,Calc!$F$26)+1))</f>
        <v>15</v>
      </c>
      <c r="M105" s="107">
        <v>99</v>
      </c>
      <c r="N105" s="367">
        <v>6447</v>
      </c>
      <c r="O105" s="113" t="s">
        <v>4</v>
      </c>
      <c r="P105" s="370">
        <v>6071</v>
      </c>
      <c r="Q105" s="114" t="str">
        <f t="shared" si="7"/>
        <v>1. FC Union Berlin</v>
      </c>
      <c r="R105" s="115" t="s">
        <v>4</v>
      </c>
      <c r="S105" s="116" t="str">
        <f t="shared" si="8"/>
        <v>Bayer 04 Leverkusen</v>
      </c>
      <c r="T105" s="233">
        <v>46047</v>
      </c>
      <c r="U105" s="234">
        <v>0.64583333333333337</v>
      </c>
    </row>
    <row r="106" spans="6:21" ht="17.25" x14ac:dyDescent="0.2">
      <c r="F106" s="88">
        <f t="shared" si="9"/>
        <v>2</v>
      </c>
      <c r="G106" s="88" t="str">
        <f t="shared" si="10"/>
        <v>60676066</v>
      </c>
      <c r="H106" s="88" t="str">
        <f t="shared" si="11"/>
        <v>60666067</v>
      </c>
      <c r="I106" s="88">
        <f>IF($G106="",0,COUNTIF($G$7:$G106,$H106))</f>
        <v>1</v>
      </c>
      <c r="J106" s="88"/>
      <c r="K106" s="297" t="str">
        <f>Language!$E$57</f>
        <v>doppelt</v>
      </c>
      <c r="L106" s="271" t="str">
        <f>IF(Calc!$F$26=0,"",IF(OR($M106&gt;Calc!$B$24,MOD($M106-1,Calc!$F$26)&gt;0),"",QUOTIENT($M106-1,Calc!$F$26)+1))</f>
        <v/>
      </c>
      <c r="M106" s="107">
        <v>100</v>
      </c>
      <c r="N106" s="367">
        <v>6067</v>
      </c>
      <c r="O106" s="113" t="s">
        <v>4</v>
      </c>
      <c r="P106" s="370">
        <v>6066</v>
      </c>
      <c r="Q106" s="114" t="str">
        <f t="shared" si="7"/>
        <v>Werder Bremen</v>
      </c>
      <c r="R106" s="115" t="s">
        <v>4</v>
      </c>
      <c r="S106" s="116" t="str">
        <f t="shared" si="8"/>
        <v>1. FC Nürnberg</v>
      </c>
      <c r="T106" s="233">
        <v>46047</v>
      </c>
      <c r="U106" s="234">
        <v>0.64583333333333337</v>
      </c>
    </row>
    <row r="107" spans="6:21" ht="17.25" x14ac:dyDescent="0.2">
      <c r="F107" s="88">
        <f t="shared" si="9"/>
        <v>2</v>
      </c>
      <c r="G107" s="88" t="str">
        <f t="shared" si="10"/>
        <v>60736064</v>
      </c>
      <c r="H107" s="88" t="str">
        <f t="shared" si="11"/>
        <v>60646073</v>
      </c>
      <c r="I107" s="88">
        <f>IF($G107="",0,COUNTIF($G$7:$G107,$H107))</f>
        <v>1</v>
      </c>
      <c r="J107" s="88"/>
      <c r="K107" s="297" t="str">
        <f>Language!$E$57</f>
        <v>doppelt</v>
      </c>
      <c r="L107" s="271" t="str">
        <f>IF(Calc!$F$26=0,"",IF(OR($M107&gt;Calc!$B$24,MOD($M107-1,Calc!$F$26)&gt;0),"",QUOTIENT($M107-1,Calc!$F$26)+1))</f>
        <v/>
      </c>
      <c r="M107" s="107">
        <v>101</v>
      </c>
      <c r="N107" s="367">
        <v>6073</v>
      </c>
      <c r="O107" s="113" t="s">
        <v>4</v>
      </c>
      <c r="P107" s="370">
        <v>6064</v>
      </c>
      <c r="Q107" s="114" t="str">
        <f t="shared" si="7"/>
        <v>Eintracht Frankfurt</v>
      </c>
      <c r="R107" s="115" t="s">
        <v>4</v>
      </c>
      <c r="S107" s="116" t="str">
        <f t="shared" si="8"/>
        <v>TSG 1899 Hoffenheim</v>
      </c>
      <c r="T107" s="233">
        <v>46047</v>
      </c>
      <c r="U107" s="234">
        <v>0.64583333333333337</v>
      </c>
    </row>
    <row r="108" spans="6:21" ht="17.25" x14ac:dyDescent="0.2">
      <c r="F108" s="88">
        <f t="shared" si="9"/>
        <v>2</v>
      </c>
      <c r="G108" s="88" t="str">
        <f t="shared" si="10"/>
        <v>63246072</v>
      </c>
      <c r="H108" s="88" t="str">
        <f t="shared" si="11"/>
        <v>60726324</v>
      </c>
      <c r="I108" s="88">
        <f>IF($G108="",0,COUNTIF($G$7:$G108,$H108))</f>
        <v>1</v>
      </c>
      <c r="J108" s="88"/>
      <c r="K108" s="297" t="str">
        <f>Language!$E$57</f>
        <v>doppelt</v>
      </c>
      <c r="L108" s="271" t="str">
        <f>IF(Calc!$F$26=0,"",IF(OR($M108&gt;Calc!$B$24,MOD($M108-1,Calc!$F$26)&gt;0),"",QUOTIENT($M108-1,Calc!$F$26)+1))</f>
        <v/>
      </c>
      <c r="M108" s="107">
        <v>102</v>
      </c>
      <c r="N108" s="367">
        <v>6324</v>
      </c>
      <c r="O108" s="113" t="s">
        <v>4</v>
      </c>
      <c r="P108" s="370">
        <v>6072</v>
      </c>
      <c r="Q108" s="114" t="str">
        <f t="shared" si="7"/>
        <v>Hamburger SV</v>
      </c>
      <c r="R108" s="115" t="s">
        <v>4</v>
      </c>
      <c r="S108" s="116" t="str">
        <f t="shared" si="8"/>
        <v>SGS Essen</v>
      </c>
      <c r="T108" s="233">
        <v>46047</v>
      </c>
      <c r="U108" s="234">
        <v>0.64583333333333337</v>
      </c>
    </row>
    <row r="109" spans="6:21" ht="17.25" x14ac:dyDescent="0.2">
      <c r="F109" s="88">
        <f t="shared" si="9"/>
        <v>2</v>
      </c>
      <c r="G109" s="88" t="str">
        <f t="shared" si="10"/>
        <v>60686062</v>
      </c>
      <c r="H109" s="88" t="str">
        <f t="shared" si="11"/>
        <v>60626068</v>
      </c>
      <c r="I109" s="88">
        <f>IF($G109="",0,COUNTIF($G$7:$G109,$H109))</f>
        <v>1</v>
      </c>
      <c r="J109" s="88"/>
      <c r="K109" s="297" t="str">
        <f>Language!$E$57</f>
        <v>doppelt</v>
      </c>
      <c r="L109" s="271" t="str">
        <f>IF(Calc!$F$26=0,"",IF(OR($M109&gt;Calc!$B$24,MOD($M109-1,Calc!$F$26)&gt;0),"",QUOTIENT($M109-1,Calc!$F$26)+1))</f>
        <v/>
      </c>
      <c r="M109" s="107">
        <v>103</v>
      </c>
      <c r="N109" s="367">
        <v>6068</v>
      </c>
      <c r="O109" s="113" t="s">
        <v>4</v>
      </c>
      <c r="P109" s="370">
        <v>6062</v>
      </c>
      <c r="Q109" s="114" t="str">
        <f t="shared" si="7"/>
        <v>1. FC Köln</v>
      </c>
      <c r="R109" s="115" t="s">
        <v>4</v>
      </c>
      <c r="S109" s="116" t="str">
        <f t="shared" si="8"/>
        <v>SC Freiburg</v>
      </c>
      <c r="T109" s="233">
        <v>46047</v>
      </c>
      <c r="U109" s="234">
        <v>0.64583333333333337</v>
      </c>
    </row>
    <row r="110" spans="6:21" ht="17.25" x14ac:dyDescent="0.2">
      <c r="F110" s="88">
        <f t="shared" si="9"/>
        <v>2</v>
      </c>
      <c r="G110" s="88" t="str">
        <f t="shared" si="10"/>
        <v>60636069</v>
      </c>
      <c r="H110" s="88" t="str">
        <f t="shared" si="11"/>
        <v>60696063</v>
      </c>
      <c r="I110" s="88">
        <f>IF($G110="",0,COUNTIF($G$7:$G110,$H110))</f>
        <v>1</v>
      </c>
      <c r="J110" s="88"/>
      <c r="K110" s="297" t="str">
        <f>Language!$E$57</f>
        <v>doppelt</v>
      </c>
      <c r="L110" s="271" t="str">
        <f>IF(Calc!$F$26=0,"",IF(OR($M110&gt;Calc!$B$24,MOD($M110-1,Calc!$F$26)&gt;0),"",QUOTIENT($M110-1,Calc!$F$26)+1))</f>
        <v/>
      </c>
      <c r="M110" s="107">
        <v>104</v>
      </c>
      <c r="N110" s="367">
        <v>6063</v>
      </c>
      <c r="O110" s="113" t="s">
        <v>4</v>
      </c>
      <c r="P110" s="370">
        <v>6069</v>
      </c>
      <c r="Q110" s="114" t="str">
        <f t="shared" si="7"/>
        <v>FC Bayern München</v>
      </c>
      <c r="R110" s="115" t="s">
        <v>4</v>
      </c>
      <c r="S110" s="116" t="str">
        <f t="shared" si="8"/>
        <v>RB Leipzig</v>
      </c>
      <c r="T110" s="233">
        <v>46047</v>
      </c>
      <c r="U110" s="234">
        <v>0.64583333333333337</v>
      </c>
    </row>
    <row r="111" spans="6:21" ht="17.25" x14ac:dyDescent="0.2">
      <c r="F111" s="88">
        <f t="shared" si="9"/>
        <v>2</v>
      </c>
      <c r="G111" s="88" t="str">
        <f t="shared" si="10"/>
        <v>63176070</v>
      </c>
      <c r="H111" s="88" t="str">
        <f t="shared" si="11"/>
        <v>60706317</v>
      </c>
      <c r="I111" s="88">
        <f>IF($G111="",0,COUNTIF($G$7:$G111,$H111))</f>
        <v>1</v>
      </c>
      <c r="J111" s="88"/>
      <c r="K111" s="297" t="str">
        <f>Language!$E$57</f>
        <v>doppelt</v>
      </c>
      <c r="L111" s="271" t="str">
        <f>IF(Calc!$F$26=0,"",IF(OR($M111&gt;Calc!$B$24,MOD($M111-1,Calc!$F$26)&gt;0),"",QUOTIENT($M111-1,Calc!$F$26)+1))</f>
        <v/>
      </c>
      <c r="M111" s="107">
        <v>105</v>
      </c>
      <c r="N111" s="367">
        <v>6317</v>
      </c>
      <c r="O111" s="113" t="s">
        <v>4</v>
      </c>
      <c r="P111" s="370">
        <v>6070</v>
      </c>
      <c r="Q111" s="114" t="str">
        <f t="shared" si="7"/>
        <v>FC Carl Zeiss Jena</v>
      </c>
      <c r="R111" s="115" t="s">
        <v>4</v>
      </c>
      <c r="S111" s="116" t="str">
        <f t="shared" si="8"/>
        <v>VfL Wolfsburg</v>
      </c>
      <c r="T111" s="233">
        <v>46047</v>
      </c>
      <c r="U111" s="234">
        <v>0.64583333333333337</v>
      </c>
    </row>
    <row r="112" spans="6:21" ht="17.25" x14ac:dyDescent="0.2">
      <c r="F112" s="88">
        <f t="shared" si="9"/>
        <v>2</v>
      </c>
      <c r="G112" s="88" t="str">
        <f t="shared" si="10"/>
        <v>60726447</v>
      </c>
      <c r="H112" s="88" t="str">
        <f t="shared" si="11"/>
        <v>64476072</v>
      </c>
      <c r="I112" s="88">
        <f>IF($G112="",0,COUNTIF($G$7:$G112,$H112))</f>
        <v>1</v>
      </c>
      <c r="J112" s="88"/>
      <c r="K112" s="297" t="str">
        <f>Language!$E$57</f>
        <v>doppelt</v>
      </c>
      <c r="L112" s="271">
        <f>IF(Calc!$F$26=0,"",IF(OR($M112&gt;Calc!$B$24,MOD($M112-1,Calc!$F$26)&gt;0),"",QUOTIENT($M112-1,Calc!$F$26)+1))</f>
        <v>16</v>
      </c>
      <c r="M112" s="107">
        <v>106</v>
      </c>
      <c r="N112" s="367">
        <v>6072</v>
      </c>
      <c r="O112" s="113" t="s">
        <v>4</v>
      </c>
      <c r="P112" s="370">
        <v>6447</v>
      </c>
      <c r="Q112" s="114" t="str">
        <f t="shared" si="7"/>
        <v>SGS Essen</v>
      </c>
      <c r="R112" s="115" t="s">
        <v>4</v>
      </c>
      <c r="S112" s="116" t="str">
        <f t="shared" si="8"/>
        <v>1. FC Union Berlin</v>
      </c>
      <c r="T112" s="233">
        <v>46054</v>
      </c>
      <c r="U112" s="234">
        <v>0.64583333333333337</v>
      </c>
    </row>
    <row r="113" spans="6:21" ht="17.25" x14ac:dyDescent="0.2">
      <c r="F113" s="88">
        <f t="shared" si="9"/>
        <v>2</v>
      </c>
      <c r="G113" s="88" t="str">
        <f t="shared" si="10"/>
        <v>60626324</v>
      </c>
      <c r="H113" s="88" t="str">
        <f t="shared" si="11"/>
        <v>63246062</v>
      </c>
      <c r="I113" s="88">
        <f>IF($G113="",0,COUNTIF($G$7:$G113,$H113))</f>
        <v>1</v>
      </c>
      <c r="J113" s="88"/>
      <c r="K113" s="297" t="str">
        <f>Language!$E$57</f>
        <v>doppelt</v>
      </c>
      <c r="L113" s="271" t="str">
        <f>IF(Calc!$F$26=0,"",IF(OR($M113&gt;Calc!$B$24,MOD($M113-1,Calc!$F$26)&gt;0),"",QUOTIENT($M113-1,Calc!$F$26)+1))</f>
        <v/>
      </c>
      <c r="M113" s="107">
        <v>107</v>
      </c>
      <c r="N113" s="367">
        <v>6062</v>
      </c>
      <c r="O113" s="113" t="s">
        <v>4</v>
      </c>
      <c r="P113" s="370">
        <v>6324</v>
      </c>
      <c r="Q113" s="114" t="str">
        <f t="shared" si="7"/>
        <v>SC Freiburg</v>
      </c>
      <c r="R113" s="115" t="s">
        <v>4</v>
      </c>
      <c r="S113" s="116" t="str">
        <f t="shared" si="8"/>
        <v>Hamburger SV</v>
      </c>
      <c r="T113" s="233">
        <v>46054</v>
      </c>
      <c r="U113" s="234">
        <v>0.64583333333333337</v>
      </c>
    </row>
    <row r="114" spans="6:21" ht="17.25" x14ac:dyDescent="0.2">
      <c r="F114" s="88">
        <f t="shared" si="9"/>
        <v>2</v>
      </c>
      <c r="G114" s="88" t="str">
        <f t="shared" si="10"/>
        <v>60646067</v>
      </c>
      <c r="H114" s="88" t="str">
        <f t="shared" si="11"/>
        <v>60676064</v>
      </c>
      <c r="I114" s="88">
        <f>IF($G114="",0,COUNTIF($G$7:$G114,$H114))</f>
        <v>1</v>
      </c>
      <c r="J114" s="88"/>
      <c r="K114" s="297" t="str">
        <f>Language!$E$57</f>
        <v>doppelt</v>
      </c>
      <c r="L114" s="271" t="str">
        <f>IF(Calc!$F$26=0,"",IF(OR($M114&gt;Calc!$B$24,MOD($M114-1,Calc!$F$26)&gt;0),"",QUOTIENT($M114-1,Calc!$F$26)+1))</f>
        <v/>
      </c>
      <c r="M114" s="107">
        <v>108</v>
      </c>
      <c r="N114" s="367">
        <v>6064</v>
      </c>
      <c r="O114" s="113" t="s">
        <v>4</v>
      </c>
      <c r="P114" s="370">
        <v>6067</v>
      </c>
      <c r="Q114" s="114" t="str">
        <f t="shared" si="7"/>
        <v>TSG 1899 Hoffenheim</v>
      </c>
      <c r="R114" s="115" t="s">
        <v>4</v>
      </c>
      <c r="S114" s="116" t="str">
        <f t="shared" si="8"/>
        <v>Werder Bremen</v>
      </c>
      <c r="T114" s="233">
        <v>46054</v>
      </c>
      <c r="U114" s="234">
        <v>0.64583333333333337</v>
      </c>
    </row>
    <row r="115" spans="6:21" ht="17.25" x14ac:dyDescent="0.2">
      <c r="F115" s="88">
        <f t="shared" si="9"/>
        <v>2</v>
      </c>
      <c r="G115" s="88" t="str">
        <f t="shared" si="10"/>
        <v>63176063</v>
      </c>
      <c r="H115" s="88" t="str">
        <f t="shared" si="11"/>
        <v>60636317</v>
      </c>
      <c r="I115" s="88">
        <f>IF($G115="",0,COUNTIF($G$7:$G115,$H115))</f>
        <v>1</v>
      </c>
      <c r="J115" s="88"/>
      <c r="K115" s="297" t="str">
        <f>Language!$E$57</f>
        <v>doppelt</v>
      </c>
      <c r="L115" s="271" t="str">
        <f>IF(Calc!$F$26=0,"",IF(OR($M115&gt;Calc!$B$24,MOD($M115-1,Calc!$F$26)&gt;0),"",QUOTIENT($M115-1,Calc!$F$26)+1))</f>
        <v/>
      </c>
      <c r="M115" s="107">
        <v>109</v>
      </c>
      <c r="N115" s="367">
        <v>6317</v>
      </c>
      <c r="O115" s="113" t="s">
        <v>4</v>
      </c>
      <c r="P115" s="370">
        <v>6063</v>
      </c>
      <c r="Q115" s="114" t="str">
        <f t="shared" si="7"/>
        <v>FC Carl Zeiss Jena</v>
      </c>
      <c r="R115" s="115" t="s">
        <v>4</v>
      </c>
      <c r="S115" s="116" t="str">
        <f t="shared" si="8"/>
        <v>FC Bayern München</v>
      </c>
      <c r="T115" s="233">
        <v>46054</v>
      </c>
      <c r="U115" s="234">
        <v>0.64583333333333337</v>
      </c>
    </row>
    <row r="116" spans="6:21" ht="17.25" x14ac:dyDescent="0.2">
      <c r="F116" s="88">
        <f t="shared" si="9"/>
        <v>2</v>
      </c>
      <c r="G116" s="88" t="str">
        <f t="shared" si="10"/>
        <v>60696073</v>
      </c>
      <c r="H116" s="88" t="str">
        <f t="shared" si="11"/>
        <v>60736069</v>
      </c>
      <c r="I116" s="88">
        <f>IF($G116="",0,COUNTIF($G$7:$G116,$H116))</f>
        <v>1</v>
      </c>
      <c r="J116" s="88"/>
      <c r="K116" s="297" t="str">
        <f>Language!$E$57</f>
        <v>doppelt</v>
      </c>
      <c r="L116" s="271" t="str">
        <f>IF(Calc!$F$26=0,"",IF(OR($M116&gt;Calc!$B$24,MOD($M116-1,Calc!$F$26)&gt;0),"",QUOTIENT($M116-1,Calc!$F$26)+1))</f>
        <v/>
      </c>
      <c r="M116" s="107">
        <v>110</v>
      </c>
      <c r="N116" s="367">
        <v>6069</v>
      </c>
      <c r="O116" s="113" t="s">
        <v>4</v>
      </c>
      <c r="P116" s="370">
        <v>6073</v>
      </c>
      <c r="Q116" s="114" t="str">
        <f t="shared" si="7"/>
        <v>RB Leipzig</v>
      </c>
      <c r="R116" s="115" t="s">
        <v>4</v>
      </c>
      <c r="S116" s="116" t="str">
        <f t="shared" si="8"/>
        <v>Eintracht Frankfurt</v>
      </c>
      <c r="T116" s="233">
        <v>46054</v>
      </c>
      <c r="U116" s="234">
        <v>0.64583333333333337</v>
      </c>
    </row>
    <row r="117" spans="6:21" ht="17.25" x14ac:dyDescent="0.2">
      <c r="F117" s="88">
        <f t="shared" si="9"/>
        <v>2</v>
      </c>
      <c r="G117" s="88" t="str">
        <f t="shared" si="10"/>
        <v>60716066</v>
      </c>
      <c r="H117" s="88" t="str">
        <f t="shared" si="11"/>
        <v>60666071</v>
      </c>
      <c r="I117" s="88">
        <f>IF($G117="",0,COUNTIF($G$7:$G117,$H117))</f>
        <v>1</v>
      </c>
      <c r="J117" s="88"/>
      <c r="K117" s="297" t="str">
        <f>Language!$E$57</f>
        <v>doppelt</v>
      </c>
      <c r="L117" s="271" t="str">
        <f>IF(Calc!$F$26=0,"",IF(OR($M117&gt;Calc!$B$24,MOD($M117-1,Calc!$F$26)&gt;0),"",QUOTIENT($M117-1,Calc!$F$26)+1))</f>
        <v/>
      </c>
      <c r="M117" s="107">
        <v>111</v>
      </c>
      <c r="N117" s="367">
        <v>6071</v>
      </c>
      <c r="O117" s="113" t="s">
        <v>4</v>
      </c>
      <c r="P117" s="370">
        <v>6066</v>
      </c>
      <c r="Q117" s="114" t="str">
        <f t="shared" si="7"/>
        <v>Bayer 04 Leverkusen</v>
      </c>
      <c r="R117" s="115" t="s">
        <v>4</v>
      </c>
      <c r="S117" s="116" t="str">
        <f t="shared" si="8"/>
        <v>1. FC Nürnberg</v>
      </c>
      <c r="T117" s="233">
        <v>46054</v>
      </c>
      <c r="U117" s="234">
        <v>0.64583333333333337</v>
      </c>
    </row>
    <row r="118" spans="6:21" ht="17.25" x14ac:dyDescent="0.2">
      <c r="F118" s="88">
        <f t="shared" si="9"/>
        <v>2</v>
      </c>
      <c r="G118" s="88" t="str">
        <f t="shared" si="10"/>
        <v>60706068</v>
      </c>
      <c r="H118" s="88" t="str">
        <f t="shared" si="11"/>
        <v>60686070</v>
      </c>
      <c r="I118" s="88">
        <f>IF($G118="",0,COUNTIF($G$7:$G118,$H118))</f>
        <v>1</v>
      </c>
      <c r="J118" s="88"/>
      <c r="K118" s="297" t="str">
        <f>Language!$E$57</f>
        <v>doppelt</v>
      </c>
      <c r="L118" s="271" t="str">
        <f>IF(Calc!$F$26=0,"",IF(OR($M118&gt;Calc!$B$24,MOD($M118-1,Calc!$F$26)&gt;0),"",QUOTIENT($M118-1,Calc!$F$26)+1))</f>
        <v/>
      </c>
      <c r="M118" s="107">
        <v>112</v>
      </c>
      <c r="N118" s="367">
        <v>6070</v>
      </c>
      <c r="O118" s="113" t="s">
        <v>4</v>
      </c>
      <c r="P118" s="370">
        <v>6068</v>
      </c>
      <c r="Q118" s="114" t="str">
        <f t="shared" si="7"/>
        <v>VfL Wolfsburg</v>
      </c>
      <c r="R118" s="115" t="s">
        <v>4</v>
      </c>
      <c r="S118" s="116" t="str">
        <f t="shared" si="8"/>
        <v>1. FC Köln</v>
      </c>
      <c r="T118" s="233">
        <v>46054</v>
      </c>
      <c r="U118" s="234">
        <v>0.64583333333333337</v>
      </c>
    </row>
    <row r="119" spans="6:21" ht="17.25" x14ac:dyDescent="0.2">
      <c r="F119" s="88">
        <f t="shared" si="9"/>
        <v>2</v>
      </c>
      <c r="G119" s="88" t="str">
        <f t="shared" si="10"/>
        <v>60676070</v>
      </c>
      <c r="H119" s="88" t="str">
        <f t="shared" si="11"/>
        <v>60706067</v>
      </c>
      <c r="I119" s="88">
        <f>IF($G119="",0,COUNTIF($G$7:$G119,$H119))</f>
        <v>1</v>
      </c>
      <c r="J119" s="88"/>
      <c r="K119" s="297" t="str">
        <f>Language!$E$57</f>
        <v>doppelt</v>
      </c>
      <c r="L119" s="271">
        <f>IF(Calc!$F$26=0,"",IF(OR($M119&gt;Calc!$B$24,MOD($M119-1,Calc!$F$26)&gt;0),"",QUOTIENT($M119-1,Calc!$F$26)+1))</f>
        <v>17</v>
      </c>
      <c r="M119" s="107">
        <v>113</v>
      </c>
      <c r="N119" s="367">
        <v>6067</v>
      </c>
      <c r="O119" s="113" t="s">
        <v>4</v>
      </c>
      <c r="P119" s="370">
        <v>6070</v>
      </c>
      <c r="Q119" s="114" t="str">
        <f t="shared" si="7"/>
        <v>Werder Bremen</v>
      </c>
      <c r="R119" s="115" t="s">
        <v>4</v>
      </c>
      <c r="S119" s="116" t="str">
        <f t="shared" si="8"/>
        <v>VfL Wolfsburg</v>
      </c>
      <c r="T119" s="233">
        <v>46061</v>
      </c>
      <c r="U119" s="234">
        <v>0.64583333333333337</v>
      </c>
    </row>
    <row r="120" spans="6:21" ht="17.25" x14ac:dyDescent="0.2">
      <c r="F120" s="88">
        <f t="shared" si="9"/>
        <v>2</v>
      </c>
      <c r="G120" s="88" t="str">
        <f t="shared" si="10"/>
        <v>60736071</v>
      </c>
      <c r="H120" s="88" t="str">
        <f t="shared" si="11"/>
        <v>60716073</v>
      </c>
      <c r="I120" s="88">
        <f>IF($G120="",0,COUNTIF($G$7:$G120,$H120))</f>
        <v>1</v>
      </c>
      <c r="J120" s="88"/>
      <c r="K120" s="297" t="str">
        <f>Language!$E$57</f>
        <v>doppelt</v>
      </c>
      <c r="L120" s="271" t="str">
        <f>IF(Calc!$F$26=0,"",IF(OR($M120&gt;Calc!$B$24,MOD($M120-1,Calc!$F$26)&gt;0),"",QUOTIENT($M120-1,Calc!$F$26)+1))</f>
        <v/>
      </c>
      <c r="M120" s="107">
        <v>114</v>
      </c>
      <c r="N120" s="367">
        <v>6073</v>
      </c>
      <c r="O120" s="113" t="s">
        <v>4</v>
      </c>
      <c r="P120" s="370">
        <v>6071</v>
      </c>
      <c r="Q120" s="114" t="str">
        <f t="shared" si="7"/>
        <v>Eintracht Frankfurt</v>
      </c>
      <c r="R120" s="115" t="s">
        <v>4</v>
      </c>
      <c r="S120" s="116" t="str">
        <f t="shared" si="8"/>
        <v>Bayer 04 Leverkusen</v>
      </c>
      <c r="T120" s="233">
        <v>46061</v>
      </c>
      <c r="U120" s="234">
        <v>0.64583333333333337</v>
      </c>
    </row>
    <row r="121" spans="6:21" ht="17.25" x14ac:dyDescent="0.2">
      <c r="F121" s="88">
        <f t="shared" si="9"/>
        <v>2</v>
      </c>
      <c r="G121" s="88" t="str">
        <f t="shared" si="10"/>
        <v>63246069</v>
      </c>
      <c r="H121" s="88" t="str">
        <f t="shared" si="11"/>
        <v>60696324</v>
      </c>
      <c r="I121" s="88">
        <f>IF($G121="",0,COUNTIF($G$7:$G121,$H121))</f>
        <v>1</v>
      </c>
      <c r="J121" s="88"/>
      <c r="K121" s="297" t="str">
        <f>Language!$E$57</f>
        <v>doppelt</v>
      </c>
      <c r="L121" s="271" t="str">
        <f>IF(Calc!$F$26=0,"",IF(OR($M121&gt;Calc!$B$24,MOD($M121-1,Calc!$F$26)&gt;0),"",QUOTIENT($M121-1,Calc!$F$26)+1))</f>
        <v/>
      </c>
      <c r="M121" s="107">
        <v>115</v>
      </c>
      <c r="N121" s="367">
        <v>6324</v>
      </c>
      <c r="O121" s="113" t="s">
        <v>4</v>
      </c>
      <c r="P121" s="370">
        <v>6069</v>
      </c>
      <c r="Q121" s="114" t="str">
        <f t="shared" si="7"/>
        <v>Hamburger SV</v>
      </c>
      <c r="R121" s="115" t="s">
        <v>4</v>
      </c>
      <c r="S121" s="116" t="str">
        <f t="shared" si="8"/>
        <v>RB Leipzig</v>
      </c>
      <c r="T121" s="233">
        <v>46061</v>
      </c>
      <c r="U121" s="234">
        <v>0.64583333333333337</v>
      </c>
    </row>
    <row r="122" spans="6:21" ht="17.25" x14ac:dyDescent="0.2">
      <c r="F122" s="88">
        <f t="shared" si="9"/>
        <v>2</v>
      </c>
      <c r="G122" s="88" t="str">
        <f t="shared" si="10"/>
        <v>60686072</v>
      </c>
      <c r="H122" s="88" t="str">
        <f t="shared" si="11"/>
        <v>60726068</v>
      </c>
      <c r="I122" s="88">
        <f>IF($G122="",0,COUNTIF($G$7:$G122,$H122))</f>
        <v>1</v>
      </c>
      <c r="J122" s="88"/>
      <c r="K122" s="297" t="str">
        <f>Language!$E$57</f>
        <v>doppelt</v>
      </c>
      <c r="L122" s="271" t="str">
        <f>IF(Calc!$F$26=0,"",IF(OR($M122&gt;Calc!$B$24,MOD($M122-1,Calc!$F$26)&gt;0),"",QUOTIENT($M122-1,Calc!$F$26)+1))</f>
        <v/>
      </c>
      <c r="M122" s="107">
        <v>116</v>
      </c>
      <c r="N122" s="367">
        <v>6068</v>
      </c>
      <c r="O122" s="113" t="s">
        <v>4</v>
      </c>
      <c r="P122" s="370">
        <v>6072</v>
      </c>
      <c r="Q122" s="114" t="str">
        <f t="shared" si="7"/>
        <v>1. FC Köln</v>
      </c>
      <c r="R122" s="115" t="s">
        <v>4</v>
      </c>
      <c r="S122" s="116" t="str">
        <f t="shared" si="8"/>
        <v>SGS Essen</v>
      </c>
      <c r="T122" s="233">
        <v>46061</v>
      </c>
      <c r="U122" s="234">
        <v>0.64583333333333337</v>
      </c>
    </row>
    <row r="123" spans="6:21" ht="17.25" x14ac:dyDescent="0.2">
      <c r="F123" s="88">
        <f t="shared" si="9"/>
        <v>2</v>
      </c>
      <c r="G123" s="88" t="str">
        <f t="shared" si="10"/>
        <v>60626063</v>
      </c>
      <c r="H123" s="88" t="str">
        <f t="shared" si="11"/>
        <v>60636062</v>
      </c>
      <c r="I123" s="88">
        <f>IF($G123="",0,COUNTIF($G$7:$G123,$H123))</f>
        <v>1</v>
      </c>
      <c r="J123" s="88"/>
      <c r="K123" s="297" t="str">
        <f>Language!$E$57</f>
        <v>doppelt</v>
      </c>
      <c r="L123" s="271" t="str">
        <f>IF(Calc!$F$26=0,"",IF(OR($M123&gt;Calc!$B$24,MOD($M123-1,Calc!$F$26)&gt;0),"",QUOTIENT($M123-1,Calc!$F$26)+1))</f>
        <v/>
      </c>
      <c r="M123" s="107">
        <v>117</v>
      </c>
      <c r="N123" s="367">
        <v>6062</v>
      </c>
      <c r="O123" s="113" t="s">
        <v>4</v>
      </c>
      <c r="P123" s="370">
        <v>6063</v>
      </c>
      <c r="Q123" s="114" t="str">
        <f t="shared" si="7"/>
        <v>SC Freiburg</v>
      </c>
      <c r="R123" s="115" t="s">
        <v>4</v>
      </c>
      <c r="S123" s="116" t="str">
        <f t="shared" si="8"/>
        <v>FC Bayern München</v>
      </c>
      <c r="T123" s="233">
        <v>46061</v>
      </c>
      <c r="U123" s="234">
        <v>0.64583333333333337</v>
      </c>
    </row>
    <row r="124" spans="6:21" ht="17.25" x14ac:dyDescent="0.2">
      <c r="F124" s="88">
        <f t="shared" si="9"/>
        <v>2</v>
      </c>
      <c r="G124" s="88" t="str">
        <f t="shared" si="10"/>
        <v>60666064</v>
      </c>
      <c r="H124" s="88" t="str">
        <f t="shared" si="11"/>
        <v>60646066</v>
      </c>
      <c r="I124" s="88">
        <f>IF($G124="",0,COUNTIF($G$7:$G124,$H124))</f>
        <v>1</v>
      </c>
      <c r="J124" s="88"/>
      <c r="K124" s="297" t="str">
        <f>Language!$E$57</f>
        <v>doppelt</v>
      </c>
      <c r="L124" s="271" t="str">
        <f>IF(Calc!$F$26=0,"",IF(OR($M124&gt;Calc!$B$24,MOD($M124-1,Calc!$F$26)&gt;0),"",QUOTIENT($M124-1,Calc!$F$26)+1))</f>
        <v/>
      </c>
      <c r="M124" s="107">
        <v>118</v>
      </c>
      <c r="N124" s="367">
        <v>6066</v>
      </c>
      <c r="O124" s="113" t="s">
        <v>4</v>
      </c>
      <c r="P124" s="370">
        <v>6064</v>
      </c>
      <c r="Q124" s="114" t="str">
        <f t="shared" si="7"/>
        <v>1. FC Nürnberg</v>
      </c>
      <c r="R124" s="115" t="s">
        <v>4</v>
      </c>
      <c r="S124" s="116" t="str">
        <f t="shared" si="8"/>
        <v>TSG 1899 Hoffenheim</v>
      </c>
      <c r="T124" s="233">
        <v>46061</v>
      </c>
      <c r="U124" s="234">
        <v>0.64583333333333337</v>
      </c>
    </row>
    <row r="125" spans="6:21" ht="17.25" x14ac:dyDescent="0.2">
      <c r="F125" s="88">
        <f t="shared" si="9"/>
        <v>2</v>
      </c>
      <c r="G125" s="88" t="str">
        <f t="shared" si="10"/>
        <v>64476317</v>
      </c>
      <c r="H125" s="88" t="str">
        <f t="shared" si="11"/>
        <v>63176447</v>
      </c>
      <c r="I125" s="88">
        <f>IF($G125="",0,COUNTIF($G$7:$G125,$H125))</f>
        <v>1</v>
      </c>
      <c r="J125" s="88"/>
      <c r="K125" s="297" t="str">
        <f>Language!$E$57</f>
        <v>doppelt</v>
      </c>
      <c r="L125" s="271" t="str">
        <f>IF(Calc!$F$26=0,"",IF(OR($M125&gt;Calc!$B$24,MOD($M125-1,Calc!$F$26)&gt;0),"",QUOTIENT($M125-1,Calc!$F$26)+1))</f>
        <v/>
      </c>
      <c r="M125" s="107">
        <v>119</v>
      </c>
      <c r="N125" s="367">
        <v>6447</v>
      </c>
      <c r="O125" s="113" t="s">
        <v>4</v>
      </c>
      <c r="P125" s="370">
        <v>6317</v>
      </c>
      <c r="Q125" s="114" t="str">
        <f t="shared" si="7"/>
        <v>1. FC Union Berlin</v>
      </c>
      <c r="R125" s="115" t="s">
        <v>4</v>
      </c>
      <c r="S125" s="116" t="str">
        <f t="shared" si="8"/>
        <v>FC Carl Zeiss Jena</v>
      </c>
      <c r="T125" s="233">
        <v>46061</v>
      </c>
      <c r="U125" s="234">
        <v>0.64583333333333337</v>
      </c>
    </row>
    <row r="126" spans="6:21" ht="17.25" x14ac:dyDescent="0.2">
      <c r="F126" s="88">
        <f t="shared" si="9"/>
        <v>2</v>
      </c>
      <c r="G126" s="88" t="str">
        <f t="shared" si="10"/>
        <v>60626447</v>
      </c>
      <c r="H126" s="88" t="str">
        <f t="shared" si="11"/>
        <v>64476062</v>
      </c>
      <c r="I126" s="88">
        <f>IF($G126="",0,COUNTIF($G$7:$G126,$H126))</f>
        <v>1</v>
      </c>
      <c r="J126" s="88"/>
      <c r="K126" s="297" t="str">
        <f>Language!$E$57</f>
        <v>doppelt</v>
      </c>
      <c r="L126" s="271">
        <f>IF(Calc!$F$26=0,"",IF(OR($M126&gt;Calc!$B$24,MOD($M126-1,Calc!$F$26)&gt;0),"",QUOTIENT($M126-1,Calc!$F$26)+1))</f>
        <v>18</v>
      </c>
      <c r="M126" s="107">
        <v>120</v>
      </c>
      <c r="N126" s="367">
        <v>6062</v>
      </c>
      <c r="O126" s="113" t="s">
        <v>4</v>
      </c>
      <c r="P126" s="370">
        <v>6447</v>
      </c>
      <c r="Q126" s="114" t="str">
        <f t="shared" si="7"/>
        <v>SC Freiburg</v>
      </c>
      <c r="R126" s="115" t="s">
        <v>4</v>
      </c>
      <c r="S126" s="116" t="str">
        <f t="shared" si="8"/>
        <v>1. FC Union Berlin</v>
      </c>
      <c r="T126" s="233">
        <v>46068</v>
      </c>
      <c r="U126" s="234">
        <v>0.64583333333333337</v>
      </c>
    </row>
    <row r="127" spans="6:21" ht="17.25" x14ac:dyDescent="0.2">
      <c r="F127" s="88">
        <f t="shared" si="9"/>
        <v>2</v>
      </c>
      <c r="G127" s="88" t="str">
        <f t="shared" si="10"/>
        <v>60646324</v>
      </c>
      <c r="H127" s="88" t="str">
        <f t="shared" si="11"/>
        <v>63246064</v>
      </c>
      <c r="I127" s="88">
        <f>IF($G127="",0,COUNTIF($G$7:$G127,$H127))</f>
        <v>1</v>
      </c>
      <c r="J127" s="88"/>
      <c r="K127" s="297" t="str">
        <f>Language!$E$57</f>
        <v>doppelt</v>
      </c>
      <c r="L127" s="271" t="str">
        <f>IF(Calc!$F$26=0,"",IF(OR($M127&gt;Calc!$B$24,MOD($M127-1,Calc!$F$26)&gt;0),"",QUOTIENT($M127-1,Calc!$F$26)+1))</f>
        <v/>
      </c>
      <c r="M127" s="107">
        <v>121</v>
      </c>
      <c r="N127" s="367">
        <v>6064</v>
      </c>
      <c r="O127" s="113" t="s">
        <v>4</v>
      </c>
      <c r="P127" s="370">
        <v>6324</v>
      </c>
      <c r="Q127" s="114" t="str">
        <f t="shared" si="7"/>
        <v>TSG 1899 Hoffenheim</v>
      </c>
      <c r="R127" s="115" t="s">
        <v>4</v>
      </c>
      <c r="S127" s="116" t="str">
        <f t="shared" si="8"/>
        <v>Hamburger SV</v>
      </c>
      <c r="T127" s="233">
        <v>46068</v>
      </c>
      <c r="U127" s="234">
        <v>0.64583333333333337</v>
      </c>
    </row>
    <row r="128" spans="6:21" ht="17.25" x14ac:dyDescent="0.2">
      <c r="F128" s="88">
        <f t="shared" si="9"/>
        <v>2</v>
      </c>
      <c r="G128" s="88" t="str">
        <f t="shared" si="10"/>
        <v>60696066</v>
      </c>
      <c r="H128" s="88" t="str">
        <f t="shared" si="11"/>
        <v>60666069</v>
      </c>
      <c r="I128" s="88">
        <f>IF($G128="",0,COUNTIF($G$7:$G128,$H128))</f>
        <v>1</v>
      </c>
      <c r="J128" s="88"/>
      <c r="K128" s="297" t="str">
        <f>Language!$E$57</f>
        <v>doppelt</v>
      </c>
      <c r="L128" s="271" t="str">
        <f>IF(Calc!$F$26=0,"",IF(OR($M128&gt;Calc!$B$24,MOD($M128-1,Calc!$F$26)&gt;0),"",QUOTIENT($M128-1,Calc!$F$26)+1))</f>
        <v/>
      </c>
      <c r="M128" s="107">
        <v>122</v>
      </c>
      <c r="N128" s="367">
        <v>6069</v>
      </c>
      <c r="O128" s="113" t="s">
        <v>4</v>
      </c>
      <c r="P128" s="370">
        <v>6066</v>
      </c>
      <c r="Q128" s="114" t="str">
        <f t="shared" si="7"/>
        <v>RB Leipzig</v>
      </c>
      <c r="R128" s="115" t="s">
        <v>4</v>
      </c>
      <c r="S128" s="116" t="str">
        <f t="shared" si="8"/>
        <v>1. FC Nürnberg</v>
      </c>
      <c r="T128" s="233">
        <v>46068</v>
      </c>
      <c r="U128" s="234">
        <v>0.64583333333333337</v>
      </c>
    </row>
    <row r="129" spans="6:21" ht="17.25" x14ac:dyDescent="0.2">
      <c r="F129" s="88">
        <f t="shared" si="9"/>
        <v>2</v>
      </c>
      <c r="G129" s="88" t="str">
        <f t="shared" si="10"/>
        <v>60716068</v>
      </c>
      <c r="H129" s="88" t="str">
        <f t="shared" si="11"/>
        <v>60686071</v>
      </c>
      <c r="I129" s="88">
        <f>IF($G129="",0,COUNTIF($G$7:$G129,$H129))</f>
        <v>1</v>
      </c>
      <c r="J129" s="88"/>
      <c r="K129" s="297" t="str">
        <f>Language!$E$57</f>
        <v>doppelt</v>
      </c>
      <c r="L129" s="271" t="str">
        <f>IF(Calc!$F$26=0,"",IF(OR($M129&gt;Calc!$B$24,MOD($M129-1,Calc!$F$26)&gt;0),"",QUOTIENT($M129-1,Calc!$F$26)+1))</f>
        <v/>
      </c>
      <c r="M129" s="107">
        <v>123</v>
      </c>
      <c r="N129" s="367">
        <v>6071</v>
      </c>
      <c r="O129" s="113" t="s">
        <v>4</v>
      </c>
      <c r="P129" s="370">
        <v>6068</v>
      </c>
      <c r="Q129" s="114" t="str">
        <f t="shared" si="7"/>
        <v>Bayer 04 Leverkusen</v>
      </c>
      <c r="R129" s="115" t="s">
        <v>4</v>
      </c>
      <c r="S129" s="116" t="str">
        <f t="shared" si="8"/>
        <v>1. FC Köln</v>
      </c>
      <c r="T129" s="233">
        <v>46068</v>
      </c>
      <c r="U129" s="234">
        <v>0.64583333333333337</v>
      </c>
    </row>
    <row r="130" spans="6:21" ht="17.25" x14ac:dyDescent="0.2">
      <c r="F130" s="88">
        <f t="shared" si="9"/>
        <v>2</v>
      </c>
      <c r="G130" s="88" t="str">
        <f t="shared" si="10"/>
        <v>60676063</v>
      </c>
      <c r="H130" s="88" t="str">
        <f t="shared" si="11"/>
        <v>60636067</v>
      </c>
      <c r="I130" s="88">
        <f>IF($G130="",0,COUNTIF($G$7:$G130,$H130))</f>
        <v>1</v>
      </c>
      <c r="J130" s="88"/>
      <c r="K130" s="297" t="str">
        <f>Language!$E$57</f>
        <v>doppelt</v>
      </c>
      <c r="L130" s="271" t="str">
        <f>IF(Calc!$F$26=0,"",IF(OR($M130&gt;Calc!$B$24,MOD($M130-1,Calc!$F$26)&gt;0),"",QUOTIENT($M130-1,Calc!$F$26)+1))</f>
        <v/>
      </c>
      <c r="M130" s="107">
        <v>124</v>
      </c>
      <c r="N130" s="367">
        <v>6067</v>
      </c>
      <c r="O130" s="113" t="s">
        <v>4</v>
      </c>
      <c r="P130" s="370">
        <v>6063</v>
      </c>
      <c r="Q130" s="114" t="str">
        <f t="shared" si="7"/>
        <v>Werder Bremen</v>
      </c>
      <c r="R130" s="115" t="s">
        <v>4</v>
      </c>
      <c r="S130" s="116" t="str">
        <f t="shared" si="8"/>
        <v>FC Bayern München</v>
      </c>
      <c r="T130" s="233">
        <v>46068</v>
      </c>
      <c r="U130" s="234">
        <v>0.64583333333333337</v>
      </c>
    </row>
    <row r="131" spans="6:21" ht="17.25" x14ac:dyDescent="0.2">
      <c r="F131" s="88">
        <f t="shared" si="9"/>
        <v>2</v>
      </c>
      <c r="G131" s="88" t="str">
        <f t="shared" si="10"/>
        <v>63176073</v>
      </c>
      <c r="H131" s="88" t="str">
        <f t="shared" si="11"/>
        <v>60736317</v>
      </c>
      <c r="I131" s="88">
        <f>IF($G131="",0,COUNTIF($G$7:$G131,$H131))</f>
        <v>1</v>
      </c>
      <c r="J131" s="88"/>
      <c r="K131" s="297" t="str">
        <f>Language!$E$57</f>
        <v>doppelt</v>
      </c>
      <c r="L131" s="271" t="str">
        <f>IF(Calc!$F$26=0,"",IF(OR($M131&gt;Calc!$B$24,MOD($M131-1,Calc!$F$26)&gt;0),"",QUOTIENT($M131-1,Calc!$F$26)+1))</f>
        <v/>
      </c>
      <c r="M131" s="107">
        <v>125</v>
      </c>
      <c r="N131" s="367">
        <v>6317</v>
      </c>
      <c r="O131" s="113" t="s">
        <v>4</v>
      </c>
      <c r="P131" s="370">
        <v>6073</v>
      </c>
      <c r="Q131" s="114" t="str">
        <f t="shared" si="7"/>
        <v>FC Carl Zeiss Jena</v>
      </c>
      <c r="R131" s="115" t="s">
        <v>4</v>
      </c>
      <c r="S131" s="116" t="str">
        <f t="shared" si="8"/>
        <v>Eintracht Frankfurt</v>
      </c>
      <c r="T131" s="233">
        <v>46068</v>
      </c>
      <c r="U131" s="234">
        <v>0.64583333333333337</v>
      </c>
    </row>
    <row r="132" spans="6:21" ht="17.25" x14ac:dyDescent="0.2">
      <c r="F132" s="88">
        <f t="shared" si="9"/>
        <v>2</v>
      </c>
      <c r="G132" s="88" t="str">
        <f t="shared" si="10"/>
        <v>60706072</v>
      </c>
      <c r="H132" s="88" t="str">
        <f t="shared" si="11"/>
        <v>60726070</v>
      </c>
      <c r="I132" s="88">
        <f>IF($G132="",0,COUNTIF($G$7:$G132,$H132))</f>
        <v>1</v>
      </c>
      <c r="J132" s="88"/>
      <c r="K132" s="297" t="str">
        <f>Language!$E$57</f>
        <v>doppelt</v>
      </c>
      <c r="L132" s="271" t="str">
        <f>IF(Calc!$F$26=0,"",IF(OR($M132&gt;Calc!$B$24,MOD($M132-1,Calc!$F$26)&gt;0),"",QUOTIENT($M132-1,Calc!$F$26)+1))</f>
        <v/>
      </c>
      <c r="M132" s="107">
        <v>126</v>
      </c>
      <c r="N132" s="367">
        <v>6070</v>
      </c>
      <c r="O132" s="113" t="s">
        <v>4</v>
      </c>
      <c r="P132" s="370">
        <v>6072</v>
      </c>
      <c r="Q132" s="114" t="str">
        <f t="shared" si="7"/>
        <v>VfL Wolfsburg</v>
      </c>
      <c r="R132" s="115" t="s">
        <v>4</v>
      </c>
      <c r="S132" s="116" t="str">
        <f t="shared" si="8"/>
        <v>SGS Essen</v>
      </c>
      <c r="T132" s="233">
        <v>46068</v>
      </c>
      <c r="U132" s="234">
        <v>0.64583333333333337</v>
      </c>
    </row>
    <row r="133" spans="6:21" ht="17.25" x14ac:dyDescent="0.2">
      <c r="F133" s="88">
        <f t="shared" si="9"/>
        <v>2</v>
      </c>
      <c r="G133" s="88" t="str">
        <f t="shared" si="10"/>
        <v>64476068</v>
      </c>
      <c r="H133" s="88" t="str">
        <f t="shared" si="11"/>
        <v>60686447</v>
      </c>
      <c r="I133" s="88">
        <f>IF($G133="",0,COUNTIF($G$7:$G133,$H133))</f>
        <v>1</v>
      </c>
      <c r="J133" s="88"/>
      <c r="K133" s="297" t="str">
        <f>Language!$E$57</f>
        <v>doppelt</v>
      </c>
      <c r="L133" s="271">
        <f>IF(Calc!$F$26=0,"",IF(OR($M133&gt;Calc!$B$24,MOD($M133-1,Calc!$F$26)&gt;0),"",QUOTIENT($M133-1,Calc!$F$26)+1))</f>
        <v>19</v>
      </c>
      <c r="M133" s="107">
        <v>127</v>
      </c>
      <c r="N133" s="367">
        <v>6447</v>
      </c>
      <c r="O133" s="113" t="s">
        <v>4</v>
      </c>
      <c r="P133" s="370">
        <v>6068</v>
      </c>
      <c r="Q133" s="114" t="str">
        <f t="shared" si="7"/>
        <v>1. FC Union Berlin</v>
      </c>
      <c r="R133" s="115" t="s">
        <v>4</v>
      </c>
      <c r="S133" s="116" t="str">
        <f t="shared" si="8"/>
        <v>1. FC Köln</v>
      </c>
      <c r="T133" s="233">
        <v>46075</v>
      </c>
      <c r="U133" s="234">
        <v>0.64583333333333337</v>
      </c>
    </row>
    <row r="134" spans="6:21" ht="17.25" x14ac:dyDescent="0.2">
      <c r="F134" s="88">
        <f t="shared" si="9"/>
        <v>2</v>
      </c>
      <c r="G134" s="88" t="str">
        <f t="shared" si="10"/>
        <v>60726069</v>
      </c>
      <c r="H134" s="88" t="str">
        <f t="shared" si="11"/>
        <v>60696072</v>
      </c>
      <c r="I134" s="88">
        <f>IF($G134="",0,COUNTIF($G$7:$G134,$H134))</f>
        <v>1</v>
      </c>
      <c r="J134" s="88"/>
      <c r="K134" s="297" t="str">
        <f>Language!$E$57</f>
        <v>doppelt</v>
      </c>
      <c r="L134" s="271" t="str">
        <f>IF(Calc!$F$26=0,"",IF(OR($M134&gt;Calc!$B$24,MOD($M134-1,Calc!$F$26)&gt;0),"",QUOTIENT($M134-1,Calc!$F$26)+1))</f>
        <v/>
      </c>
      <c r="M134" s="107">
        <v>128</v>
      </c>
      <c r="N134" s="367">
        <v>6072</v>
      </c>
      <c r="O134" s="113" t="s">
        <v>4</v>
      </c>
      <c r="P134" s="370">
        <v>6069</v>
      </c>
      <c r="Q134" s="114" t="str">
        <f t="shared" si="7"/>
        <v>SGS Essen</v>
      </c>
      <c r="R134" s="115" t="s">
        <v>4</v>
      </c>
      <c r="S134" s="116" t="str">
        <f t="shared" si="8"/>
        <v>RB Leipzig</v>
      </c>
      <c r="T134" s="233">
        <v>46075</v>
      </c>
      <c r="U134" s="234">
        <v>0.64583333333333337</v>
      </c>
    </row>
    <row r="135" spans="6:21" ht="17.25" x14ac:dyDescent="0.2">
      <c r="F135" s="88">
        <f t="shared" si="9"/>
        <v>2</v>
      </c>
      <c r="G135" s="88" t="str">
        <f t="shared" si="10"/>
        <v>63246067</v>
      </c>
      <c r="H135" s="88" t="str">
        <f t="shared" si="11"/>
        <v>60676324</v>
      </c>
      <c r="I135" s="88">
        <f>IF($G135="",0,COUNTIF($G$7:$G135,$H135))</f>
        <v>1</v>
      </c>
      <c r="J135" s="88"/>
      <c r="K135" s="297" t="str">
        <f>Language!$E$57</f>
        <v>doppelt</v>
      </c>
      <c r="L135" s="271" t="str">
        <f>IF(Calc!$F$26=0,"",IF(OR($M135&gt;Calc!$B$24,MOD($M135-1,Calc!$F$26)&gt;0),"",QUOTIENT($M135-1,Calc!$F$26)+1))</f>
        <v/>
      </c>
      <c r="M135" s="107">
        <v>129</v>
      </c>
      <c r="N135" s="367">
        <v>6324</v>
      </c>
      <c r="O135" s="113" t="s">
        <v>4</v>
      </c>
      <c r="P135" s="370">
        <v>6067</v>
      </c>
      <c r="Q135" s="114" t="str">
        <f t="shared" ref="Q135:Q198" si="12">IF(ISBLANK($N135),"",IF(ISBLANK(VLOOKUP($N135,$C$7:$D$26,2,0)),"",VLOOKUP($N135,$C$7:$D$26,2,0)))</f>
        <v>Hamburger SV</v>
      </c>
      <c r="R135" s="115" t="s">
        <v>4</v>
      </c>
      <c r="S135" s="116" t="str">
        <f t="shared" ref="S135:S198" si="13">IF(ISBLANK($P135),"",IF(ISBLANK(VLOOKUP($P135,$C$7:$D$26,2,0)),"",VLOOKUP($P135,$C$7:$D$26,2,0)))</f>
        <v>Werder Bremen</v>
      </c>
      <c r="T135" s="233">
        <v>46075</v>
      </c>
      <c r="U135" s="234">
        <v>0.64583333333333337</v>
      </c>
    </row>
    <row r="136" spans="6:21" ht="17.25" x14ac:dyDescent="0.2">
      <c r="F136" s="88">
        <f t="shared" ref="F136:F199" si="14">IF($G136="",0,IF(LEFT($G136,4)=RIGHT($G136,4),100,IF(COUNTIF($G$7:$G$386,$G136)&gt;1,101,COUNTIF($G$7:$G$386,$G136)+COUNTIF($H$7:$H$386,$G136))))</f>
        <v>2</v>
      </c>
      <c r="G136" s="88" t="str">
        <f t="shared" ref="G136:G199" si="15">IF(OR($N136="",$P136=""),"",TEXT($N136,"0000")&amp;TEXT($P136,"0000"))</f>
        <v>60716064</v>
      </c>
      <c r="H136" s="88" t="str">
        <f t="shared" ref="H136:H199" si="16">IF(OR($N136="",$P136=""),"",TEXT($P136,"0000")&amp;TEXT($N136,"0000"))</f>
        <v>60646071</v>
      </c>
      <c r="I136" s="88">
        <f>IF($G136="",0,COUNTIF($G$7:$G136,$H136))</f>
        <v>1</v>
      </c>
      <c r="J136" s="88"/>
      <c r="K136" s="297" t="str">
        <f>Language!$E$57</f>
        <v>doppelt</v>
      </c>
      <c r="L136" s="271" t="str">
        <f>IF(Calc!$F$26=0,"",IF(OR($M136&gt;Calc!$B$24,MOD($M136-1,Calc!$F$26)&gt;0),"",QUOTIENT($M136-1,Calc!$F$26)+1))</f>
        <v/>
      </c>
      <c r="M136" s="107">
        <v>130</v>
      </c>
      <c r="N136" s="367">
        <v>6071</v>
      </c>
      <c r="O136" s="113" t="s">
        <v>4</v>
      </c>
      <c r="P136" s="370">
        <v>6064</v>
      </c>
      <c r="Q136" s="114" t="str">
        <f t="shared" si="12"/>
        <v>Bayer 04 Leverkusen</v>
      </c>
      <c r="R136" s="115" t="s">
        <v>4</v>
      </c>
      <c r="S136" s="116" t="str">
        <f t="shared" si="13"/>
        <v>TSG 1899 Hoffenheim</v>
      </c>
      <c r="T136" s="233">
        <v>46075</v>
      </c>
      <c r="U136" s="234">
        <v>0.64583333333333337</v>
      </c>
    </row>
    <row r="137" spans="6:21" ht="17.25" x14ac:dyDescent="0.2">
      <c r="F137" s="88">
        <f t="shared" si="14"/>
        <v>2</v>
      </c>
      <c r="G137" s="88" t="str">
        <f t="shared" si="15"/>
        <v>60666317</v>
      </c>
      <c r="H137" s="88" t="str">
        <f t="shared" si="16"/>
        <v>63176066</v>
      </c>
      <c r="I137" s="88">
        <f>IF($G137="",0,COUNTIF($G$7:$G137,$H137))</f>
        <v>1</v>
      </c>
      <c r="J137" s="88"/>
      <c r="K137" s="297" t="str">
        <f>Language!$E$57</f>
        <v>doppelt</v>
      </c>
      <c r="L137" s="271" t="str">
        <f>IF(Calc!$F$26=0,"",IF(OR($M137&gt;Calc!$B$24,MOD($M137-1,Calc!$F$26)&gt;0),"",QUOTIENT($M137-1,Calc!$F$26)+1))</f>
        <v/>
      </c>
      <c r="M137" s="107">
        <v>131</v>
      </c>
      <c r="N137" s="367">
        <v>6066</v>
      </c>
      <c r="O137" s="113" t="s">
        <v>4</v>
      </c>
      <c r="P137" s="370">
        <v>6317</v>
      </c>
      <c r="Q137" s="114" t="str">
        <f t="shared" si="12"/>
        <v>1. FC Nürnberg</v>
      </c>
      <c r="R137" s="115" t="s">
        <v>4</v>
      </c>
      <c r="S137" s="116" t="str">
        <f t="shared" si="13"/>
        <v>FC Carl Zeiss Jena</v>
      </c>
      <c r="T137" s="233">
        <v>46075</v>
      </c>
      <c r="U137" s="234">
        <v>0.64583333333333337</v>
      </c>
    </row>
    <row r="138" spans="6:21" ht="17.25" x14ac:dyDescent="0.2">
      <c r="F138" s="88">
        <f t="shared" si="14"/>
        <v>2</v>
      </c>
      <c r="G138" s="88" t="str">
        <f t="shared" si="15"/>
        <v>60736062</v>
      </c>
      <c r="H138" s="88" t="str">
        <f t="shared" si="16"/>
        <v>60626073</v>
      </c>
      <c r="I138" s="88">
        <f>IF($G138="",0,COUNTIF($G$7:$G138,$H138))</f>
        <v>1</v>
      </c>
      <c r="J138" s="88"/>
      <c r="K138" s="297" t="str">
        <f>Language!$E$57</f>
        <v>doppelt</v>
      </c>
      <c r="L138" s="271" t="str">
        <f>IF(Calc!$F$26=0,"",IF(OR($M138&gt;Calc!$B$24,MOD($M138-1,Calc!$F$26)&gt;0),"",QUOTIENT($M138-1,Calc!$F$26)+1))</f>
        <v/>
      </c>
      <c r="M138" s="107">
        <v>132</v>
      </c>
      <c r="N138" s="367">
        <v>6073</v>
      </c>
      <c r="O138" s="113" t="s">
        <v>4</v>
      </c>
      <c r="P138" s="370">
        <v>6062</v>
      </c>
      <c r="Q138" s="114" t="str">
        <f t="shared" si="12"/>
        <v>Eintracht Frankfurt</v>
      </c>
      <c r="R138" s="115" t="s">
        <v>4</v>
      </c>
      <c r="S138" s="116" t="str">
        <f t="shared" si="13"/>
        <v>SC Freiburg</v>
      </c>
      <c r="T138" s="233">
        <v>46075</v>
      </c>
      <c r="U138" s="234">
        <v>0.64583333333333337</v>
      </c>
    </row>
    <row r="139" spans="6:21" ht="17.25" x14ac:dyDescent="0.2">
      <c r="F139" s="88">
        <f t="shared" si="14"/>
        <v>2</v>
      </c>
      <c r="G139" s="88" t="str">
        <f t="shared" si="15"/>
        <v>60636070</v>
      </c>
      <c r="H139" s="88" t="str">
        <f t="shared" si="16"/>
        <v>60706063</v>
      </c>
      <c r="I139" s="88">
        <f>IF($G139="",0,COUNTIF($G$7:$G139,$H139))</f>
        <v>1</v>
      </c>
      <c r="J139" s="88"/>
      <c r="K139" s="297" t="str">
        <f>Language!$E$57</f>
        <v>doppelt</v>
      </c>
      <c r="L139" s="271" t="str">
        <f>IF(Calc!$F$26=0,"",IF(OR($M139&gt;Calc!$B$24,MOD($M139-1,Calc!$F$26)&gt;0),"",QUOTIENT($M139-1,Calc!$F$26)+1))</f>
        <v/>
      </c>
      <c r="M139" s="107">
        <v>133</v>
      </c>
      <c r="N139" s="367">
        <v>6063</v>
      </c>
      <c r="O139" s="113" t="s">
        <v>4</v>
      </c>
      <c r="P139" s="370">
        <v>6070</v>
      </c>
      <c r="Q139" s="114" t="str">
        <f t="shared" si="12"/>
        <v>FC Bayern München</v>
      </c>
      <c r="R139" s="115" t="s">
        <v>4</v>
      </c>
      <c r="S139" s="116" t="str">
        <f t="shared" si="13"/>
        <v>VfL Wolfsburg</v>
      </c>
      <c r="T139" s="233">
        <v>46075</v>
      </c>
      <c r="U139" s="234">
        <v>0.64583333333333337</v>
      </c>
    </row>
    <row r="140" spans="6:21" ht="17.25" x14ac:dyDescent="0.2">
      <c r="F140" s="88">
        <f t="shared" si="14"/>
        <v>2</v>
      </c>
      <c r="G140" s="88" t="str">
        <f t="shared" si="15"/>
        <v>60676073</v>
      </c>
      <c r="H140" s="88" t="str">
        <f t="shared" si="16"/>
        <v>60736067</v>
      </c>
      <c r="I140" s="88">
        <f>IF($G140="",0,COUNTIF($G$7:$G140,$H140))</f>
        <v>1</v>
      </c>
      <c r="J140" s="88"/>
      <c r="K140" s="297" t="str">
        <f>Language!$E$57</f>
        <v>doppelt</v>
      </c>
      <c r="L140" s="271">
        <f>IF(Calc!$F$26=0,"",IF(OR($M140&gt;Calc!$B$24,MOD($M140-1,Calc!$F$26)&gt;0),"",QUOTIENT($M140-1,Calc!$F$26)+1))</f>
        <v>20</v>
      </c>
      <c r="M140" s="107">
        <v>134</v>
      </c>
      <c r="N140" s="367">
        <v>6067</v>
      </c>
      <c r="O140" s="113" t="s">
        <v>4</v>
      </c>
      <c r="P140" s="370">
        <v>6073</v>
      </c>
      <c r="Q140" s="114" t="str">
        <f t="shared" si="12"/>
        <v>Werder Bremen</v>
      </c>
      <c r="R140" s="115" t="s">
        <v>4</v>
      </c>
      <c r="S140" s="116" t="str">
        <f t="shared" si="13"/>
        <v>Eintracht Frankfurt</v>
      </c>
      <c r="T140" s="233">
        <v>46096</v>
      </c>
      <c r="U140" s="234">
        <v>0.64583333333333337</v>
      </c>
    </row>
    <row r="141" spans="6:21" ht="17.25" x14ac:dyDescent="0.2">
      <c r="F141" s="88">
        <f t="shared" si="14"/>
        <v>2</v>
      </c>
      <c r="G141" s="88" t="str">
        <f t="shared" si="15"/>
        <v>60626066</v>
      </c>
      <c r="H141" s="88" t="str">
        <f t="shared" si="16"/>
        <v>60666062</v>
      </c>
      <c r="I141" s="88">
        <f>IF($G141="",0,COUNTIF($G$7:$G141,$H141))</f>
        <v>1</v>
      </c>
      <c r="J141" s="88"/>
      <c r="K141" s="297" t="str">
        <f>Language!$E$57</f>
        <v>doppelt</v>
      </c>
      <c r="L141" s="271" t="str">
        <f>IF(Calc!$F$26=0,"",IF(OR($M141&gt;Calc!$B$24,MOD($M141-1,Calc!$F$26)&gt;0),"",QUOTIENT($M141-1,Calc!$F$26)+1))</f>
        <v/>
      </c>
      <c r="M141" s="107">
        <v>135</v>
      </c>
      <c r="N141" s="367">
        <v>6062</v>
      </c>
      <c r="O141" s="113" t="s">
        <v>4</v>
      </c>
      <c r="P141" s="370">
        <v>6066</v>
      </c>
      <c r="Q141" s="114" t="str">
        <f t="shared" si="12"/>
        <v>SC Freiburg</v>
      </c>
      <c r="R141" s="115" t="s">
        <v>4</v>
      </c>
      <c r="S141" s="116" t="str">
        <f t="shared" si="13"/>
        <v>1. FC Nürnberg</v>
      </c>
      <c r="T141" s="233">
        <v>46096</v>
      </c>
      <c r="U141" s="234">
        <v>0.64583333333333337</v>
      </c>
    </row>
    <row r="142" spans="6:21" ht="17.25" x14ac:dyDescent="0.2">
      <c r="F142" s="88">
        <f t="shared" si="14"/>
        <v>2</v>
      </c>
      <c r="G142" s="88" t="str">
        <f t="shared" si="15"/>
        <v>60646072</v>
      </c>
      <c r="H142" s="88" t="str">
        <f t="shared" si="16"/>
        <v>60726064</v>
      </c>
      <c r="I142" s="88">
        <f>IF($G142="",0,COUNTIF($G$7:$G142,$H142))</f>
        <v>1</v>
      </c>
      <c r="J142" s="88"/>
      <c r="K142" s="297" t="str">
        <f>Language!$E$57</f>
        <v>doppelt</v>
      </c>
      <c r="L142" s="271" t="str">
        <f>IF(Calc!$F$26=0,"",IF(OR($M142&gt;Calc!$B$24,MOD($M142-1,Calc!$F$26)&gt;0),"",QUOTIENT($M142-1,Calc!$F$26)+1))</f>
        <v/>
      </c>
      <c r="M142" s="107">
        <v>136</v>
      </c>
      <c r="N142" s="367">
        <v>6064</v>
      </c>
      <c r="O142" s="113" t="s">
        <v>4</v>
      </c>
      <c r="P142" s="370">
        <v>6072</v>
      </c>
      <c r="Q142" s="114" t="str">
        <f t="shared" si="12"/>
        <v>TSG 1899 Hoffenheim</v>
      </c>
      <c r="R142" s="115" t="s">
        <v>4</v>
      </c>
      <c r="S142" s="116" t="str">
        <f t="shared" si="13"/>
        <v>SGS Essen</v>
      </c>
      <c r="T142" s="233">
        <v>46096</v>
      </c>
      <c r="U142" s="234">
        <v>0.64583333333333337</v>
      </c>
    </row>
    <row r="143" spans="6:21" ht="17.25" x14ac:dyDescent="0.2">
      <c r="F143" s="88">
        <f t="shared" si="14"/>
        <v>2</v>
      </c>
      <c r="G143" s="88" t="str">
        <f t="shared" si="15"/>
        <v>63176324</v>
      </c>
      <c r="H143" s="88" t="str">
        <f t="shared" si="16"/>
        <v>63246317</v>
      </c>
      <c r="I143" s="88">
        <f>IF($G143="",0,COUNTIF($G$7:$G143,$H143))</f>
        <v>1</v>
      </c>
      <c r="J143" s="88"/>
      <c r="K143" s="297" t="str">
        <f>Language!$E$57</f>
        <v>doppelt</v>
      </c>
      <c r="L143" s="271" t="str">
        <f>IF(Calc!$F$26=0,"",IF(OR($M143&gt;Calc!$B$24,MOD($M143-1,Calc!$F$26)&gt;0),"",QUOTIENT($M143-1,Calc!$F$26)+1))</f>
        <v/>
      </c>
      <c r="M143" s="107">
        <v>137</v>
      </c>
      <c r="N143" s="367">
        <v>6317</v>
      </c>
      <c r="O143" s="113" t="s">
        <v>4</v>
      </c>
      <c r="P143" s="370">
        <v>6324</v>
      </c>
      <c r="Q143" s="114" t="str">
        <f t="shared" si="12"/>
        <v>FC Carl Zeiss Jena</v>
      </c>
      <c r="R143" s="115" t="s">
        <v>4</v>
      </c>
      <c r="S143" s="116" t="str">
        <f t="shared" si="13"/>
        <v>Hamburger SV</v>
      </c>
      <c r="T143" s="233">
        <v>46096</v>
      </c>
      <c r="U143" s="234">
        <v>0.64583333333333337</v>
      </c>
    </row>
    <row r="144" spans="6:21" ht="17.25" x14ac:dyDescent="0.2">
      <c r="F144" s="88">
        <f t="shared" si="14"/>
        <v>2</v>
      </c>
      <c r="G144" s="88" t="str">
        <f t="shared" si="15"/>
        <v>60686063</v>
      </c>
      <c r="H144" s="88" t="str">
        <f t="shared" si="16"/>
        <v>60636068</v>
      </c>
      <c r="I144" s="88">
        <f>IF($G144="",0,COUNTIF($G$7:$G144,$H144))</f>
        <v>1</v>
      </c>
      <c r="J144" s="88"/>
      <c r="K144" s="297" t="str">
        <f>Language!$E$57</f>
        <v>doppelt</v>
      </c>
      <c r="L144" s="271" t="str">
        <f>IF(Calc!$F$26=0,"",IF(OR($M144&gt;Calc!$B$24,MOD($M144-1,Calc!$F$26)&gt;0),"",QUOTIENT($M144-1,Calc!$F$26)+1))</f>
        <v/>
      </c>
      <c r="M144" s="107">
        <v>138</v>
      </c>
      <c r="N144" s="367">
        <v>6068</v>
      </c>
      <c r="O144" s="113" t="s">
        <v>4</v>
      </c>
      <c r="P144" s="370">
        <v>6063</v>
      </c>
      <c r="Q144" s="114" t="str">
        <f t="shared" si="12"/>
        <v>1. FC Köln</v>
      </c>
      <c r="R144" s="115" t="s">
        <v>4</v>
      </c>
      <c r="S144" s="116" t="str">
        <f t="shared" si="13"/>
        <v>FC Bayern München</v>
      </c>
      <c r="T144" s="233">
        <v>46096</v>
      </c>
      <c r="U144" s="234">
        <v>0.64583333333333337</v>
      </c>
    </row>
    <row r="145" spans="6:21" ht="17.25" x14ac:dyDescent="0.2">
      <c r="F145" s="88">
        <f t="shared" si="14"/>
        <v>2</v>
      </c>
      <c r="G145" s="88" t="str">
        <f t="shared" si="15"/>
        <v>60696447</v>
      </c>
      <c r="H145" s="88" t="str">
        <f t="shared" si="16"/>
        <v>64476069</v>
      </c>
      <c r="I145" s="88">
        <f>IF($G145="",0,COUNTIF($G$7:$G145,$H145))</f>
        <v>1</v>
      </c>
      <c r="J145" s="88"/>
      <c r="K145" s="297" t="str">
        <f>Language!$E$57</f>
        <v>doppelt</v>
      </c>
      <c r="L145" s="271" t="str">
        <f>IF(Calc!$F$26=0,"",IF(OR($M145&gt;Calc!$B$24,MOD($M145-1,Calc!$F$26)&gt;0),"",QUOTIENT($M145-1,Calc!$F$26)+1))</f>
        <v/>
      </c>
      <c r="M145" s="107">
        <v>139</v>
      </c>
      <c r="N145" s="367">
        <v>6069</v>
      </c>
      <c r="O145" s="113" t="s">
        <v>4</v>
      </c>
      <c r="P145" s="370">
        <v>6447</v>
      </c>
      <c r="Q145" s="114" t="str">
        <f t="shared" si="12"/>
        <v>RB Leipzig</v>
      </c>
      <c r="R145" s="115" t="s">
        <v>4</v>
      </c>
      <c r="S145" s="116" t="str">
        <f t="shared" si="13"/>
        <v>1. FC Union Berlin</v>
      </c>
      <c r="T145" s="233">
        <v>46096</v>
      </c>
      <c r="U145" s="234">
        <v>0.64583333333333337</v>
      </c>
    </row>
    <row r="146" spans="6:21" ht="17.25" x14ac:dyDescent="0.2">
      <c r="F146" s="88">
        <f t="shared" si="14"/>
        <v>2</v>
      </c>
      <c r="G146" s="88" t="str">
        <f t="shared" si="15"/>
        <v>60706071</v>
      </c>
      <c r="H146" s="88" t="str">
        <f t="shared" si="16"/>
        <v>60716070</v>
      </c>
      <c r="I146" s="88">
        <f>IF($G146="",0,COUNTIF($G$7:$G146,$H146))</f>
        <v>1</v>
      </c>
      <c r="J146" s="88"/>
      <c r="K146" s="297" t="str">
        <f>Language!$E$57</f>
        <v>doppelt</v>
      </c>
      <c r="L146" s="271" t="str">
        <f>IF(Calc!$F$26=0,"",IF(OR($M146&gt;Calc!$B$24,MOD($M146-1,Calc!$F$26)&gt;0),"",QUOTIENT($M146-1,Calc!$F$26)+1))</f>
        <v/>
      </c>
      <c r="M146" s="107">
        <v>140</v>
      </c>
      <c r="N146" s="367">
        <v>6070</v>
      </c>
      <c r="O146" s="113" t="s">
        <v>4</v>
      </c>
      <c r="P146" s="370">
        <v>6071</v>
      </c>
      <c r="Q146" s="114" t="str">
        <f t="shared" si="12"/>
        <v>VfL Wolfsburg</v>
      </c>
      <c r="R146" s="115" t="s">
        <v>4</v>
      </c>
      <c r="S146" s="116" t="str">
        <f t="shared" si="13"/>
        <v>Bayer 04 Leverkusen</v>
      </c>
      <c r="T146" s="233">
        <v>46096</v>
      </c>
      <c r="U146" s="234">
        <v>0.64583333333333337</v>
      </c>
    </row>
    <row r="147" spans="6:21" ht="17.25" x14ac:dyDescent="0.2">
      <c r="F147" s="88">
        <f t="shared" si="14"/>
        <v>2</v>
      </c>
      <c r="G147" s="88" t="str">
        <f t="shared" si="15"/>
        <v>64476067</v>
      </c>
      <c r="H147" s="88" t="str">
        <f t="shared" si="16"/>
        <v>60676447</v>
      </c>
      <c r="I147" s="88">
        <f>IF($G147="",0,COUNTIF($G$7:$G147,$H147))</f>
        <v>1</v>
      </c>
      <c r="J147" s="88"/>
      <c r="K147" s="297" t="str">
        <f>Language!$E$57</f>
        <v>doppelt</v>
      </c>
      <c r="L147" s="271">
        <f>IF(Calc!$F$26=0,"",IF(OR($M147&gt;Calc!$B$24,MOD($M147-1,Calc!$F$26)&gt;0),"",QUOTIENT($M147-1,Calc!$F$26)+1))</f>
        <v>21</v>
      </c>
      <c r="M147" s="107">
        <v>141</v>
      </c>
      <c r="N147" s="367">
        <v>6447</v>
      </c>
      <c r="O147" s="113" t="s">
        <v>4</v>
      </c>
      <c r="P147" s="370">
        <v>6067</v>
      </c>
      <c r="Q147" s="114" t="str">
        <f t="shared" si="12"/>
        <v>1. FC Union Berlin</v>
      </c>
      <c r="R147" s="115" t="s">
        <v>4</v>
      </c>
      <c r="S147" s="116" t="str">
        <f t="shared" si="13"/>
        <v>Werder Bremen</v>
      </c>
      <c r="T147" s="233">
        <v>46103</v>
      </c>
      <c r="U147" s="234">
        <v>0.64583333333333337</v>
      </c>
    </row>
    <row r="148" spans="6:21" ht="17.25" x14ac:dyDescent="0.2">
      <c r="F148" s="88">
        <f t="shared" si="14"/>
        <v>2</v>
      </c>
      <c r="G148" s="88" t="str">
        <f t="shared" si="15"/>
        <v>60726063</v>
      </c>
      <c r="H148" s="88" t="str">
        <f t="shared" si="16"/>
        <v>60636072</v>
      </c>
      <c r="I148" s="88">
        <f>IF($G148="",0,COUNTIF($G$7:$G148,$H148))</f>
        <v>1</v>
      </c>
      <c r="J148" s="88"/>
      <c r="K148" s="297" t="str">
        <f>Language!$E$57</f>
        <v>doppelt</v>
      </c>
      <c r="L148" s="271" t="str">
        <f>IF(Calc!$F$26=0,"",IF(OR($M148&gt;Calc!$B$24,MOD($M148-1,Calc!$F$26)&gt;0),"",QUOTIENT($M148-1,Calc!$F$26)+1))</f>
        <v/>
      </c>
      <c r="M148" s="107">
        <v>142</v>
      </c>
      <c r="N148" s="367">
        <v>6072</v>
      </c>
      <c r="O148" s="113" t="s">
        <v>4</v>
      </c>
      <c r="P148" s="370">
        <v>6063</v>
      </c>
      <c r="Q148" s="114" t="str">
        <f t="shared" si="12"/>
        <v>SGS Essen</v>
      </c>
      <c r="R148" s="115" t="s">
        <v>4</v>
      </c>
      <c r="S148" s="116" t="str">
        <f t="shared" si="13"/>
        <v>FC Bayern München</v>
      </c>
      <c r="T148" s="233">
        <v>46103</v>
      </c>
      <c r="U148" s="234">
        <v>0.64583333333333337</v>
      </c>
    </row>
    <row r="149" spans="6:21" ht="17.25" x14ac:dyDescent="0.2">
      <c r="F149" s="88">
        <f t="shared" si="14"/>
        <v>2</v>
      </c>
      <c r="G149" s="88" t="str">
        <f t="shared" si="15"/>
        <v>60736324</v>
      </c>
      <c r="H149" s="88" t="str">
        <f t="shared" si="16"/>
        <v>63246073</v>
      </c>
      <c r="I149" s="88">
        <f>IF($G149="",0,COUNTIF($G$7:$G149,$H149))</f>
        <v>1</v>
      </c>
      <c r="J149" s="88"/>
      <c r="K149" s="297" t="str">
        <f>Language!$E$57</f>
        <v>doppelt</v>
      </c>
      <c r="L149" s="271" t="str">
        <f>IF(Calc!$F$26=0,"",IF(OR($M149&gt;Calc!$B$24,MOD($M149-1,Calc!$F$26)&gt;0),"",QUOTIENT($M149-1,Calc!$F$26)+1))</f>
        <v/>
      </c>
      <c r="M149" s="107">
        <v>143</v>
      </c>
      <c r="N149" s="367">
        <v>6073</v>
      </c>
      <c r="O149" s="113" t="s">
        <v>4</v>
      </c>
      <c r="P149" s="370">
        <v>6324</v>
      </c>
      <c r="Q149" s="114" t="str">
        <f t="shared" si="12"/>
        <v>Eintracht Frankfurt</v>
      </c>
      <c r="R149" s="115" t="s">
        <v>4</v>
      </c>
      <c r="S149" s="116" t="str">
        <f t="shared" si="13"/>
        <v>Hamburger SV</v>
      </c>
      <c r="T149" s="233">
        <v>46103</v>
      </c>
      <c r="U149" s="234">
        <v>0.64583333333333337</v>
      </c>
    </row>
    <row r="150" spans="6:21" ht="17.25" x14ac:dyDescent="0.2">
      <c r="F150" s="88">
        <f t="shared" si="14"/>
        <v>2</v>
      </c>
      <c r="G150" s="88" t="str">
        <f t="shared" si="15"/>
        <v>60646070</v>
      </c>
      <c r="H150" s="88" t="str">
        <f t="shared" si="16"/>
        <v>60706064</v>
      </c>
      <c r="I150" s="88">
        <f>IF($G150="",0,COUNTIF($G$7:$G150,$H150))</f>
        <v>1</v>
      </c>
      <c r="J150" s="88"/>
      <c r="K150" s="297" t="str">
        <f>Language!$E$57</f>
        <v>doppelt</v>
      </c>
      <c r="L150" s="271" t="str">
        <f>IF(Calc!$F$26=0,"",IF(OR($M150&gt;Calc!$B$24,MOD($M150-1,Calc!$F$26)&gt;0),"",QUOTIENT($M150-1,Calc!$F$26)+1))</f>
        <v/>
      </c>
      <c r="M150" s="107">
        <v>144</v>
      </c>
      <c r="N150" s="367">
        <v>6064</v>
      </c>
      <c r="O150" s="113" t="s">
        <v>4</v>
      </c>
      <c r="P150" s="370">
        <v>6070</v>
      </c>
      <c r="Q150" s="114" t="str">
        <f t="shared" si="12"/>
        <v>TSG 1899 Hoffenheim</v>
      </c>
      <c r="R150" s="115" t="s">
        <v>4</v>
      </c>
      <c r="S150" s="116" t="str">
        <f t="shared" si="13"/>
        <v>VfL Wolfsburg</v>
      </c>
      <c r="T150" s="233">
        <v>46103</v>
      </c>
      <c r="U150" s="234">
        <v>0.64583333333333337</v>
      </c>
    </row>
    <row r="151" spans="6:21" ht="17.25" x14ac:dyDescent="0.2">
      <c r="F151" s="88">
        <f t="shared" si="14"/>
        <v>2</v>
      </c>
      <c r="G151" s="88" t="str">
        <f t="shared" si="15"/>
        <v>60696062</v>
      </c>
      <c r="H151" s="88" t="str">
        <f t="shared" si="16"/>
        <v>60626069</v>
      </c>
      <c r="I151" s="88">
        <f>IF($G151="",0,COUNTIF($G$7:$G151,$H151))</f>
        <v>1</v>
      </c>
      <c r="J151" s="88"/>
      <c r="K151" s="297" t="str">
        <f>Language!$E$57</f>
        <v>doppelt</v>
      </c>
      <c r="L151" s="271" t="str">
        <f>IF(Calc!$F$26=0,"",IF(OR($M151&gt;Calc!$B$24,MOD($M151-1,Calc!$F$26)&gt;0),"",QUOTIENT($M151-1,Calc!$F$26)+1))</f>
        <v/>
      </c>
      <c r="M151" s="107">
        <v>145</v>
      </c>
      <c r="N151" s="367">
        <v>6069</v>
      </c>
      <c r="O151" s="113" t="s">
        <v>4</v>
      </c>
      <c r="P151" s="370">
        <v>6062</v>
      </c>
      <c r="Q151" s="114" t="str">
        <f t="shared" si="12"/>
        <v>RB Leipzig</v>
      </c>
      <c r="R151" s="115" t="s">
        <v>4</v>
      </c>
      <c r="S151" s="116" t="str">
        <f t="shared" si="13"/>
        <v>SC Freiburg</v>
      </c>
      <c r="T151" s="233">
        <v>46103</v>
      </c>
      <c r="U151" s="234">
        <v>0.64583333333333337</v>
      </c>
    </row>
    <row r="152" spans="6:21" ht="17.25" x14ac:dyDescent="0.2">
      <c r="F152" s="88">
        <f t="shared" si="14"/>
        <v>2</v>
      </c>
      <c r="G152" s="88" t="str">
        <f t="shared" si="15"/>
        <v>60716317</v>
      </c>
      <c r="H152" s="88" t="str">
        <f t="shared" si="16"/>
        <v>63176071</v>
      </c>
      <c r="I152" s="88">
        <f>IF($G152="",0,COUNTIF($G$7:$G152,$H152))</f>
        <v>1</v>
      </c>
      <c r="J152" s="88"/>
      <c r="K152" s="297" t="str">
        <f>Language!$E$57</f>
        <v>doppelt</v>
      </c>
      <c r="L152" s="271" t="str">
        <f>IF(Calc!$F$26=0,"",IF(OR($M152&gt;Calc!$B$24,MOD($M152-1,Calc!$F$26)&gt;0),"",QUOTIENT($M152-1,Calc!$F$26)+1))</f>
        <v/>
      </c>
      <c r="M152" s="107">
        <v>146</v>
      </c>
      <c r="N152" s="367">
        <v>6071</v>
      </c>
      <c r="O152" s="113" t="s">
        <v>4</v>
      </c>
      <c r="P152" s="370">
        <v>6317</v>
      </c>
      <c r="Q152" s="114" t="str">
        <f t="shared" si="12"/>
        <v>Bayer 04 Leverkusen</v>
      </c>
      <c r="R152" s="115" t="s">
        <v>4</v>
      </c>
      <c r="S152" s="116" t="str">
        <f t="shared" si="13"/>
        <v>FC Carl Zeiss Jena</v>
      </c>
      <c r="T152" s="233">
        <v>46103</v>
      </c>
      <c r="U152" s="234">
        <v>0.64583333333333337</v>
      </c>
    </row>
    <row r="153" spans="6:21" ht="17.25" x14ac:dyDescent="0.2">
      <c r="F153" s="88">
        <f t="shared" si="14"/>
        <v>2</v>
      </c>
      <c r="G153" s="88" t="str">
        <f t="shared" si="15"/>
        <v>60666068</v>
      </c>
      <c r="H153" s="88" t="str">
        <f t="shared" si="16"/>
        <v>60686066</v>
      </c>
      <c r="I153" s="88">
        <f>IF($G153="",0,COUNTIF($G$7:$G153,$H153))</f>
        <v>1</v>
      </c>
      <c r="J153" s="88"/>
      <c r="K153" s="297" t="str">
        <f>Language!$E$57</f>
        <v>doppelt</v>
      </c>
      <c r="L153" s="271" t="str">
        <f>IF(Calc!$F$26=0,"",IF(OR($M153&gt;Calc!$B$24,MOD($M153-1,Calc!$F$26)&gt;0),"",QUOTIENT($M153-1,Calc!$F$26)+1))</f>
        <v/>
      </c>
      <c r="M153" s="107">
        <v>147</v>
      </c>
      <c r="N153" s="367">
        <v>6066</v>
      </c>
      <c r="O153" s="113" t="s">
        <v>4</v>
      </c>
      <c r="P153" s="370">
        <v>6068</v>
      </c>
      <c r="Q153" s="114" t="str">
        <f t="shared" si="12"/>
        <v>1. FC Nürnberg</v>
      </c>
      <c r="R153" s="115" t="s">
        <v>4</v>
      </c>
      <c r="S153" s="116" t="str">
        <f t="shared" si="13"/>
        <v>1. FC Köln</v>
      </c>
      <c r="T153" s="233">
        <v>46103</v>
      </c>
      <c r="U153" s="234">
        <v>0.64583333333333337</v>
      </c>
    </row>
    <row r="154" spans="6:21" ht="17.25" x14ac:dyDescent="0.2">
      <c r="F154" s="88">
        <f t="shared" si="14"/>
        <v>2</v>
      </c>
      <c r="G154" s="88" t="str">
        <f t="shared" si="15"/>
        <v>60676072</v>
      </c>
      <c r="H154" s="88" t="str">
        <f t="shared" si="16"/>
        <v>60726067</v>
      </c>
      <c r="I154" s="88">
        <f>IF($G154="",0,COUNTIF($G$7:$G154,$H154))</f>
        <v>1</v>
      </c>
      <c r="J154" s="88"/>
      <c r="K154" s="297" t="str">
        <f>Language!$E$57</f>
        <v>doppelt</v>
      </c>
      <c r="L154" s="271">
        <f>IF(Calc!$F$26=0,"",IF(OR($M154&gt;Calc!$B$24,MOD($M154-1,Calc!$F$26)&gt;0),"",QUOTIENT($M154-1,Calc!$F$26)+1))</f>
        <v>22</v>
      </c>
      <c r="M154" s="107">
        <v>148</v>
      </c>
      <c r="N154" s="367">
        <v>6067</v>
      </c>
      <c r="O154" s="113" t="s">
        <v>4</v>
      </c>
      <c r="P154" s="370">
        <v>6072</v>
      </c>
      <c r="Q154" s="114" t="str">
        <f t="shared" si="12"/>
        <v>Werder Bremen</v>
      </c>
      <c r="R154" s="115" t="s">
        <v>4</v>
      </c>
      <c r="S154" s="116" t="str">
        <f t="shared" si="13"/>
        <v>SGS Essen</v>
      </c>
      <c r="T154" s="233">
        <v>46110</v>
      </c>
      <c r="U154" s="234">
        <v>0.64583333333333337</v>
      </c>
    </row>
    <row r="155" spans="6:21" ht="17.25" x14ac:dyDescent="0.2">
      <c r="F155" s="88">
        <f t="shared" si="14"/>
        <v>2</v>
      </c>
      <c r="G155" s="88" t="str">
        <f t="shared" si="15"/>
        <v>60626064</v>
      </c>
      <c r="H155" s="88" t="str">
        <f t="shared" si="16"/>
        <v>60646062</v>
      </c>
      <c r="I155" s="88">
        <f>IF($G155="",0,COUNTIF($G$7:$G155,$H155))</f>
        <v>1</v>
      </c>
      <c r="J155" s="88"/>
      <c r="K155" s="297" t="str">
        <f>Language!$E$57</f>
        <v>doppelt</v>
      </c>
      <c r="L155" s="271" t="str">
        <f>IF(Calc!$F$26=0,"",IF(OR($M155&gt;Calc!$B$24,MOD($M155-1,Calc!$F$26)&gt;0),"",QUOTIENT($M155-1,Calc!$F$26)+1))</f>
        <v/>
      </c>
      <c r="M155" s="107">
        <v>149</v>
      </c>
      <c r="N155" s="367">
        <v>6062</v>
      </c>
      <c r="O155" s="113" t="s">
        <v>4</v>
      </c>
      <c r="P155" s="370">
        <v>6064</v>
      </c>
      <c r="Q155" s="114" t="str">
        <f t="shared" si="12"/>
        <v>SC Freiburg</v>
      </c>
      <c r="R155" s="115" t="s">
        <v>4</v>
      </c>
      <c r="S155" s="116" t="str">
        <f t="shared" si="13"/>
        <v>TSG 1899 Hoffenheim</v>
      </c>
      <c r="T155" s="233">
        <v>46110</v>
      </c>
      <c r="U155" s="234">
        <v>0.64583333333333337</v>
      </c>
    </row>
    <row r="156" spans="6:21" ht="17.25" x14ac:dyDescent="0.2">
      <c r="F156" s="88">
        <f t="shared" si="14"/>
        <v>2</v>
      </c>
      <c r="G156" s="88" t="str">
        <f t="shared" si="15"/>
        <v>63246071</v>
      </c>
      <c r="H156" s="88" t="str">
        <f t="shared" si="16"/>
        <v>60716324</v>
      </c>
      <c r="I156" s="88">
        <f>IF($G156="",0,COUNTIF($G$7:$G156,$H156))</f>
        <v>1</v>
      </c>
      <c r="J156" s="88"/>
      <c r="K156" s="297" t="str">
        <f>Language!$E$57</f>
        <v>doppelt</v>
      </c>
      <c r="L156" s="271" t="str">
        <f>IF(Calc!$F$26=0,"",IF(OR($M156&gt;Calc!$B$24,MOD($M156-1,Calc!$F$26)&gt;0),"",QUOTIENT($M156-1,Calc!$F$26)+1))</f>
        <v/>
      </c>
      <c r="M156" s="107">
        <v>150</v>
      </c>
      <c r="N156" s="367">
        <v>6324</v>
      </c>
      <c r="O156" s="113" t="s">
        <v>4</v>
      </c>
      <c r="P156" s="370">
        <v>6071</v>
      </c>
      <c r="Q156" s="114" t="str">
        <f t="shared" si="12"/>
        <v>Hamburger SV</v>
      </c>
      <c r="R156" s="115" t="s">
        <v>4</v>
      </c>
      <c r="S156" s="116" t="str">
        <f t="shared" si="13"/>
        <v>Bayer 04 Leverkusen</v>
      </c>
      <c r="T156" s="233">
        <v>46110</v>
      </c>
      <c r="U156" s="234">
        <v>0.64583333333333337</v>
      </c>
    </row>
    <row r="157" spans="6:21" ht="17.25" x14ac:dyDescent="0.2">
      <c r="F157" s="88">
        <f t="shared" si="14"/>
        <v>2</v>
      </c>
      <c r="G157" s="88" t="str">
        <f t="shared" si="15"/>
        <v>63176069</v>
      </c>
      <c r="H157" s="88" t="str">
        <f t="shared" si="16"/>
        <v>60696317</v>
      </c>
      <c r="I157" s="88">
        <f>IF($G157="",0,COUNTIF($G$7:$G157,$H157))</f>
        <v>1</v>
      </c>
      <c r="J157" s="88"/>
      <c r="K157" s="297" t="str">
        <f>Language!$E$57</f>
        <v>doppelt</v>
      </c>
      <c r="L157" s="271" t="str">
        <f>IF(Calc!$F$26=0,"",IF(OR($M157&gt;Calc!$B$24,MOD($M157-1,Calc!$F$26)&gt;0),"",QUOTIENT($M157-1,Calc!$F$26)+1))</f>
        <v/>
      </c>
      <c r="M157" s="107">
        <v>151</v>
      </c>
      <c r="N157" s="367">
        <v>6317</v>
      </c>
      <c r="O157" s="113" t="s">
        <v>4</v>
      </c>
      <c r="P157" s="370">
        <v>6069</v>
      </c>
      <c r="Q157" s="114" t="str">
        <f t="shared" si="12"/>
        <v>FC Carl Zeiss Jena</v>
      </c>
      <c r="R157" s="115" t="s">
        <v>4</v>
      </c>
      <c r="S157" s="116" t="str">
        <f t="shared" si="13"/>
        <v>RB Leipzig</v>
      </c>
      <c r="T157" s="233">
        <v>46110</v>
      </c>
      <c r="U157" s="234">
        <v>0.64583333333333337</v>
      </c>
    </row>
    <row r="158" spans="6:21" ht="17.25" x14ac:dyDescent="0.2">
      <c r="F158" s="88">
        <f t="shared" si="14"/>
        <v>2</v>
      </c>
      <c r="G158" s="88" t="str">
        <f t="shared" si="15"/>
        <v>60686073</v>
      </c>
      <c r="H158" s="88" t="str">
        <f t="shared" si="16"/>
        <v>60736068</v>
      </c>
      <c r="I158" s="88">
        <f>IF($G158="",0,COUNTIF($G$7:$G158,$H158))</f>
        <v>1</v>
      </c>
      <c r="J158" s="88"/>
      <c r="K158" s="297" t="str">
        <f>Language!$E$57</f>
        <v>doppelt</v>
      </c>
      <c r="L158" s="271" t="str">
        <f>IF(Calc!$F$26=0,"",IF(OR($M158&gt;Calc!$B$24,MOD($M158-1,Calc!$F$26)&gt;0),"",QUOTIENT($M158-1,Calc!$F$26)+1))</f>
        <v/>
      </c>
      <c r="M158" s="107">
        <v>152</v>
      </c>
      <c r="N158" s="367">
        <v>6068</v>
      </c>
      <c r="O158" s="113" t="s">
        <v>4</v>
      </c>
      <c r="P158" s="370">
        <v>6073</v>
      </c>
      <c r="Q158" s="114" t="str">
        <f t="shared" si="12"/>
        <v>1. FC Köln</v>
      </c>
      <c r="R158" s="115" t="s">
        <v>4</v>
      </c>
      <c r="S158" s="116" t="str">
        <f t="shared" si="13"/>
        <v>Eintracht Frankfurt</v>
      </c>
      <c r="T158" s="233">
        <v>46110</v>
      </c>
      <c r="U158" s="234">
        <v>0.64583333333333337</v>
      </c>
    </row>
    <row r="159" spans="6:21" ht="18" thickBot="1" x14ac:dyDescent="0.25">
      <c r="F159" s="88">
        <f t="shared" si="14"/>
        <v>2</v>
      </c>
      <c r="G159" s="88" t="str">
        <f t="shared" si="15"/>
        <v>60636066</v>
      </c>
      <c r="H159" s="88" t="str">
        <f t="shared" si="16"/>
        <v>60666063</v>
      </c>
      <c r="I159" s="88">
        <f>IF($G159="",0,COUNTIF($G$7:$G159,$H159))</f>
        <v>1</v>
      </c>
      <c r="J159" s="88"/>
      <c r="K159" s="297" t="str">
        <f>Language!$E$57</f>
        <v>doppelt</v>
      </c>
      <c r="L159" s="271" t="str">
        <f>IF(Calc!$F$26=0,"",IF(OR($M159&gt;Calc!$B$24,MOD($M159-1,Calc!$F$26)&gt;0),"",QUOTIENT($M159-1,Calc!$F$26)+1))</f>
        <v/>
      </c>
      <c r="M159" s="257">
        <v>153</v>
      </c>
      <c r="N159" s="368">
        <v>6063</v>
      </c>
      <c r="O159" s="258" t="s">
        <v>4</v>
      </c>
      <c r="P159" s="371">
        <v>6066</v>
      </c>
      <c r="Q159" s="259" t="str">
        <f t="shared" si="12"/>
        <v>FC Bayern München</v>
      </c>
      <c r="R159" s="260" t="s">
        <v>4</v>
      </c>
      <c r="S159" s="261" t="str">
        <f t="shared" si="13"/>
        <v>1. FC Nürnberg</v>
      </c>
      <c r="T159" s="233">
        <v>46110</v>
      </c>
      <c r="U159" s="262">
        <v>0.64583333333333337</v>
      </c>
    </row>
    <row r="160" spans="6:21" ht="17.25" x14ac:dyDescent="0.2">
      <c r="F160" s="88">
        <f t="shared" si="14"/>
        <v>2</v>
      </c>
      <c r="G160" s="88" t="str">
        <f t="shared" si="15"/>
        <v>60706447</v>
      </c>
      <c r="H160" s="88" t="str">
        <f t="shared" si="16"/>
        <v>64476070</v>
      </c>
      <c r="I160" s="88">
        <f>IF($G160="",0,COUNTIF($G$7:$G160,$H160))</f>
        <v>1</v>
      </c>
      <c r="J160" s="88"/>
      <c r="K160" s="297" t="str">
        <f>Language!$E$57</f>
        <v>doppelt</v>
      </c>
      <c r="L160" s="271" t="str">
        <f>IF(Calc!$F$26=0,"",IF(OR($M160&gt;Calc!$B$24,MOD($M160-1,Calc!$F$26)&gt;0),"",QUOTIENT($M160-1,Calc!$F$26)+1))</f>
        <v/>
      </c>
      <c r="M160" s="112">
        <v>154</v>
      </c>
      <c r="N160" s="367">
        <v>6070</v>
      </c>
      <c r="O160" s="113" t="s">
        <v>4</v>
      </c>
      <c r="P160" s="370">
        <v>6447</v>
      </c>
      <c r="Q160" s="114" t="str">
        <f t="shared" si="12"/>
        <v>VfL Wolfsburg</v>
      </c>
      <c r="R160" s="115" t="s">
        <v>4</v>
      </c>
      <c r="S160" s="116" t="str">
        <f t="shared" si="13"/>
        <v>1. FC Union Berlin</v>
      </c>
      <c r="T160" s="255">
        <v>46110</v>
      </c>
      <c r="U160" s="256">
        <v>0.64583333333333337</v>
      </c>
    </row>
    <row r="161" spans="6:21" ht="17.25" x14ac:dyDescent="0.2">
      <c r="F161" s="88">
        <f t="shared" si="14"/>
        <v>2</v>
      </c>
      <c r="G161" s="88" t="str">
        <f t="shared" si="15"/>
        <v>64476063</v>
      </c>
      <c r="H161" s="88" t="str">
        <f t="shared" si="16"/>
        <v>60636447</v>
      </c>
      <c r="I161" s="88">
        <f>IF($G161="",0,COUNTIF($G$7:$G161,$H161))</f>
        <v>1</v>
      </c>
      <c r="J161" s="88"/>
      <c r="K161" s="297" t="str">
        <f>Language!$E$57</f>
        <v>doppelt</v>
      </c>
      <c r="L161" s="271">
        <f>IF(Calc!$F$26=0,"",IF(OR($M161&gt;Calc!$B$24,MOD($M161-1,Calc!$F$26)&gt;0),"",QUOTIENT($M161-1,Calc!$F$26)+1))</f>
        <v>23</v>
      </c>
      <c r="M161" s="107">
        <v>155</v>
      </c>
      <c r="N161" s="367">
        <v>6447</v>
      </c>
      <c r="O161" s="113" t="s">
        <v>4</v>
      </c>
      <c r="P161" s="370">
        <v>6063</v>
      </c>
      <c r="Q161" s="114" t="str">
        <f t="shared" si="12"/>
        <v>1. FC Union Berlin</v>
      </c>
      <c r="R161" s="115" t="s">
        <v>4</v>
      </c>
      <c r="S161" s="116" t="str">
        <f t="shared" si="13"/>
        <v>FC Bayern München</v>
      </c>
      <c r="T161" s="233">
        <v>46138</v>
      </c>
      <c r="U161" s="234">
        <v>0.64583333333333337</v>
      </c>
    </row>
    <row r="162" spans="6:21" ht="17.25" x14ac:dyDescent="0.2">
      <c r="F162" s="88">
        <f t="shared" si="14"/>
        <v>2</v>
      </c>
      <c r="G162" s="88" t="str">
        <f t="shared" si="15"/>
        <v>60726317</v>
      </c>
      <c r="H162" s="88" t="str">
        <f t="shared" si="16"/>
        <v>63176072</v>
      </c>
      <c r="I162" s="88">
        <f>IF($G162="",0,COUNTIF($G$7:$G162,$H162))</f>
        <v>1</v>
      </c>
      <c r="J162" s="88"/>
      <c r="K162" s="297" t="str">
        <f>Language!$E$57</f>
        <v>doppelt</v>
      </c>
      <c r="L162" s="271" t="str">
        <f>IF(Calc!$F$26=0,"",IF(OR($M162&gt;Calc!$B$24,MOD($M162-1,Calc!$F$26)&gt;0),"",QUOTIENT($M162-1,Calc!$F$26)+1))</f>
        <v/>
      </c>
      <c r="M162" s="107">
        <v>156</v>
      </c>
      <c r="N162" s="367">
        <v>6072</v>
      </c>
      <c r="O162" s="113" t="s">
        <v>4</v>
      </c>
      <c r="P162" s="370">
        <v>6317</v>
      </c>
      <c r="Q162" s="114" t="str">
        <f t="shared" si="12"/>
        <v>SGS Essen</v>
      </c>
      <c r="R162" s="115" t="s">
        <v>4</v>
      </c>
      <c r="S162" s="116" t="str">
        <f t="shared" si="13"/>
        <v>FC Carl Zeiss Jena</v>
      </c>
      <c r="T162" s="233">
        <v>46138</v>
      </c>
      <c r="U162" s="234">
        <v>0.64583333333333337</v>
      </c>
    </row>
    <row r="163" spans="6:21" ht="17.25" x14ac:dyDescent="0.2">
      <c r="F163" s="88">
        <f t="shared" si="14"/>
        <v>2</v>
      </c>
      <c r="G163" s="88" t="str">
        <f t="shared" si="15"/>
        <v>60736070</v>
      </c>
      <c r="H163" s="88" t="str">
        <f t="shared" si="16"/>
        <v>60706073</v>
      </c>
      <c r="I163" s="88">
        <f>IF($G163="",0,COUNTIF($G$7:$G163,$H163))</f>
        <v>1</v>
      </c>
      <c r="J163" s="88"/>
      <c r="K163" s="297" t="str">
        <f>Language!$E$57</f>
        <v>doppelt</v>
      </c>
      <c r="L163" s="271" t="str">
        <f>IF(Calc!$F$26=0,"",IF(OR($M163&gt;Calc!$B$24,MOD($M163-1,Calc!$F$26)&gt;0),"",QUOTIENT($M163-1,Calc!$F$26)+1))</f>
        <v/>
      </c>
      <c r="M163" s="107">
        <v>157</v>
      </c>
      <c r="N163" s="367">
        <v>6073</v>
      </c>
      <c r="O163" s="113" t="s">
        <v>4</v>
      </c>
      <c r="P163" s="370">
        <v>6070</v>
      </c>
      <c r="Q163" s="114" t="str">
        <f t="shared" si="12"/>
        <v>Eintracht Frankfurt</v>
      </c>
      <c r="R163" s="115" t="s">
        <v>4</v>
      </c>
      <c r="S163" s="116" t="str">
        <f t="shared" si="13"/>
        <v>VfL Wolfsburg</v>
      </c>
      <c r="T163" s="233">
        <v>46138</v>
      </c>
      <c r="U163" s="234">
        <v>0.64583333333333337</v>
      </c>
    </row>
    <row r="164" spans="6:21" ht="17.25" x14ac:dyDescent="0.2">
      <c r="F164" s="88">
        <f t="shared" si="14"/>
        <v>2</v>
      </c>
      <c r="G164" s="88" t="str">
        <f t="shared" si="15"/>
        <v>60646068</v>
      </c>
      <c r="H164" s="88" t="str">
        <f t="shared" si="16"/>
        <v>60686064</v>
      </c>
      <c r="I164" s="88">
        <f>IF($G164="",0,COUNTIF($G$7:$G164,$H164))</f>
        <v>1</v>
      </c>
      <c r="J164" s="88"/>
      <c r="K164" s="297" t="str">
        <f>Language!$E$57</f>
        <v>doppelt</v>
      </c>
      <c r="L164" s="271" t="str">
        <f>IF(Calc!$F$26=0,"",IF(OR($M164&gt;Calc!$B$24,MOD($M164-1,Calc!$F$26)&gt;0),"",QUOTIENT($M164-1,Calc!$F$26)+1))</f>
        <v/>
      </c>
      <c r="M164" s="107">
        <v>158</v>
      </c>
      <c r="N164" s="367">
        <v>6064</v>
      </c>
      <c r="O164" s="113" t="s">
        <v>4</v>
      </c>
      <c r="P164" s="370">
        <v>6068</v>
      </c>
      <c r="Q164" s="114" t="str">
        <f t="shared" si="12"/>
        <v>TSG 1899 Hoffenheim</v>
      </c>
      <c r="R164" s="115" t="s">
        <v>4</v>
      </c>
      <c r="S164" s="116" t="str">
        <f t="shared" si="13"/>
        <v>1. FC Köln</v>
      </c>
      <c r="T164" s="233">
        <v>46138</v>
      </c>
      <c r="U164" s="234">
        <v>0.64583333333333337</v>
      </c>
    </row>
    <row r="165" spans="6:21" ht="17.25" x14ac:dyDescent="0.2">
      <c r="F165" s="88">
        <f t="shared" si="14"/>
        <v>2</v>
      </c>
      <c r="G165" s="88" t="str">
        <f t="shared" si="15"/>
        <v>60696067</v>
      </c>
      <c r="H165" s="88" t="str">
        <f t="shared" si="16"/>
        <v>60676069</v>
      </c>
      <c r="I165" s="88">
        <f>IF($G165="",0,COUNTIF($G$7:$G165,$H165))</f>
        <v>1</v>
      </c>
      <c r="J165" s="88"/>
      <c r="K165" s="297" t="str">
        <f>Language!$E$57</f>
        <v>doppelt</v>
      </c>
      <c r="L165" s="271" t="str">
        <f>IF(Calc!$F$26=0,"",IF(OR($M165&gt;Calc!$B$24,MOD($M165-1,Calc!$F$26)&gt;0),"",QUOTIENT($M165-1,Calc!$F$26)+1))</f>
        <v/>
      </c>
      <c r="M165" s="107">
        <v>159</v>
      </c>
      <c r="N165" s="367">
        <v>6069</v>
      </c>
      <c r="O165" s="113" t="s">
        <v>4</v>
      </c>
      <c r="P165" s="370">
        <v>6067</v>
      </c>
      <c r="Q165" s="114" t="str">
        <f t="shared" si="12"/>
        <v>RB Leipzig</v>
      </c>
      <c r="R165" s="115" t="s">
        <v>4</v>
      </c>
      <c r="S165" s="116" t="str">
        <f t="shared" si="13"/>
        <v>Werder Bremen</v>
      </c>
      <c r="T165" s="233">
        <v>46138</v>
      </c>
      <c r="U165" s="234">
        <v>0.64583333333333337</v>
      </c>
    </row>
    <row r="166" spans="6:21" ht="17.25" x14ac:dyDescent="0.2">
      <c r="F166" s="88">
        <f t="shared" si="14"/>
        <v>2</v>
      </c>
      <c r="G166" s="88" t="str">
        <f t="shared" si="15"/>
        <v>60716062</v>
      </c>
      <c r="H166" s="88" t="str">
        <f t="shared" si="16"/>
        <v>60626071</v>
      </c>
      <c r="I166" s="88">
        <f>IF($G166="",0,COUNTIF($G$7:$G166,$H166))</f>
        <v>1</v>
      </c>
      <c r="J166" s="88"/>
      <c r="K166" s="297" t="str">
        <f>Language!$E$57</f>
        <v>doppelt</v>
      </c>
      <c r="L166" s="271" t="str">
        <f>IF(Calc!$F$26=0,"",IF(OR($M166&gt;Calc!$B$24,MOD($M166-1,Calc!$F$26)&gt;0),"",QUOTIENT($M166-1,Calc!$F$26)+1))</f>
        <v/>
      </c>
      <c r="M166" s="107">
        <v>160</v>
      </c>
      <c r="N166" s="367">
        <v>6071</v>
      </c>
      <c r="O166" s="113" t="s">
        <v>4</v>
      </c>
      <c r="P166" s="370">
        <v>6062</v>
      </c>
      <c r="Q166" s="114" t="str">
        <f t="shared" si="12"/>
        <v>Bayer 04 Leverkusen</v>
      </c>
      <c r="R166" s="115" t="s">
        <v>4</v>
      </c>
      <c r="S166" s="116" t="str">
        <f t="shared" si="13"/>
        <v>SC Freiburg</v>
      </c>
      <c r="T166" s="233">
        <v>46138</v>
      </c>
      <c r="U166" s="234">
        <v>0.64583333333333337</v>
      </c>
    </row>
    <row r="167" spans="6:21" ht="17.25" x14ac:dyDescent="0.2">
      <c r="F167" s="88">
        <f t="shared" si="14"/>
        <v>2</v>
      </c>
      <c r="G167" s="88" t="str">
        <f t="shared" si="15"/>
        <v>60666324</v>
      </c>
      <c r="H167" s="88" t="str">
        <f t="shared" si="16"/>
        <v>63246066</v>
      </c>
      <c r="I167" s="88">
        <f>IF($G167="",0,COUNTIF($G$7:$G167,$H167))</f>
        <v>1</v>
      </c>
      <c r="J167" s="88"/>
      <c r="K167" s="297" t="str">
        <f>Language!$E$57</f>
        <v>doppelt</v>
      </c>
      <c r="L167" s="271" t="str">
        <f>IF(Calc!$F$26=0,"",IF(OR($M167&gt;Calc!$B$24,MOD($M167-1,Calc!$F$26)&gt;0),"",QUOTIENT($M167-1,Calc!$F$26)+1))</f>
        <v/>
      </c>
      <c r="M167" s="107">
        <v>161</v>
      </c>
      <c r="N167" s="367">
        <v>6066</v>
      </c>
      <c r="O167" s="113" t="s">
        <v>4</v>
      </c>
      <c r="P167" s="370">
        <v>6324</v>
      </c>
      <c r="Q167" s="114" t="str">
        <f t="shared" si="12"/>
        <v>1. FC Nürnberg</v>
      </c>
      <c r="R167" s="115" t="s">
        <v>4</v>
      </c>
      <c r="S167" s="116" t="str">
        <f t="shared" si="13"/>
        <v>Hamburger SV</v>
      </c>
      <c r="T167" s="233">
        <v>46138</v>
      </c>
      <c r="U167" s="234">
        <v>0.64583333333333337</v>
      </c>
    </row>
    <row r="168" spans="6:21" ht="17.25" x14ac:dyDescent="0.2">
      <c r="F168" s="88">
        <f t="shared" si="14"/>
        <v>2</v>
      </c>
      <c r="G168" s="88" t="str">
        <f t="shared" si="15"/>
        <v>60726071</v>
      </c>
      <c r="H168" s="88" t="str">
        <f t="shared" si="16"/>
        <v>60716072</v>
      </c>
      <c r="I168" s="88">
        <f>IF($G168="",0,COUNTIF($G$7:$G168,$H168))</f>
        <v>1</v>
      </c>
      <c r="J168" s="88"/>
      <c r="K168" s="297" t="str">
        <f>Language!$E$57</f>
        <v>doppelt</v>
      </c>
      <c r="L168" s="271">
        <f>IF(Calc!$F$26=0,"",IF(OR($M168&gt;Calc!$B$24,MOD($M168-1,Calc!$F$26)&gt;0),"",QUOTIENT($M168-1,Calc!$F$26)+1))</f>
        <v>24</v>
      </c>
      <c r="M168" s="107">
        <v>162</v>
      </c>
      <c r="N168" s="367">
        <v>6072</v>
      </c>
      <c r="O168" s="113" t="s">
        <v>4</v>
      </c>
      <c r="P168" s="370">
        <v>6071</v>
      </c>
      <c r="Q168" s="114" t="str">
        <f t="shared" si="12"/>
        <v>SGS Essen</v>
      </c>
      <c r="R168" s="115" t="s">
        <v>4</v>
      </c>
      <c r="S168" s="116" t="str">
        <f t="shared" si="13"/>
        <v>Bayer 04 Leverkusen</v>
      </c>
      <c r="T168" s="233">
        <v>46145</v>
      </c>
      <c r="U168" s="234">
        <v>0.64583333333333337</v>
      </c>
    </row>
    <row r="169" spans="6:21" ht="17.25" x14ac:dyDescent="0.2">
      <c r="F169" s="88">
        <f t="shared" si="14"/>
        <v>2</v>
      </c>
      <c r="G169" s="88" t="str">
        <f t="shared" si="15"/>
        <v>60736066</v>
      </c>
      <c r="H169" s="88" t="str">
        <f t="shared" si="16"/>
        <v>60666073</v>
      </c>
      <c r="I169" s="88">
        <f>IF($G169="",0,COUNTIF($G$7:$G169,$H169))</f>
        <v>1</v>
      </c>
      <c r="J169" s="88"/>
      <c r="K169" s="297" t="str">
        <f>Language!$E$57</f>
        <v>doppelt</v>
      </c>
      <c r="L169" s="271" t="str">
        <f>IF(Calc!$F$26=0,"",IF(OR($M169&gt;Calc!$B$24,MOD($M169-1,Calc!$F$26)&gt;0),"",QUOTIENT($M169-1,Calc!$F$26)+1))</f>
        <v/>
      </c>
      <c r="M169" s="107">
        <v>163</v>
      </c>
      <c r="N169" s="367">
        <v>6073</v>
      </c>
      <c r="O169" s="113" t="s">
        <v>4</v>
      </c>
      <c r="P169" s="370">
        <v>6066</v>
      </c>
      <c r="Q169" s="114" t="str">
        <f t="shared" si="12"/>
        <v>Eintracht Frankfurt</v>
      </c>
      <c r="R169" s="115" t="s">
        <v>4</v>
      </c>
      <c r="S169" s="116" t="str">
        <f t="shared" si="13"/>
        <v>1. FC Nürnberg</v>
      </c>
      <c r="T169" s="233">
        <v>46145</v>
      </c>
      <c r="U169" s="234">
        <v>0.64583333333333337</v>
      </c>
    </row>
    <row r="170" spans="6:21" ht="17.25" x14ac:dyDescent="0.2">
      <c r="F170" s="88">
        <f t="shared" si="14"/>
        <v>2</v>
      </c>
      <c r="G170" s="88" t="str">
        <f t="shared" si="15"/>
        <v>63246447</v>
      </c>
      <c r="H170" s="88" t="str">
        <f t="shared" si="16"/>
        <v>64476324</v>
      </c>
      <c r="I170" s="88">
        <f>IF($G170="",0,COUNTIF($G$7:$G170,$H170))</f>
        <v>1</v>
      </c>
      <c r="J170" s="88"/>
      <c r="K170" s="297" t="str">
        <f>Language!$E$57</f>
        <v>doppelt</v>
      </c>
      <c r="L170" s="271" t="str">
        <f>IF(Calc!$F$26=0,"",IF(OR($M170&gt;Calc!$B$24,MOD($M170-1,Calc!$F$26)&gt;0),"",QUOTIENT($M170-1,Calc!$F$26)+1))</f>
        <v/>
      </c>
      <c r="M170" s="107">
        <v>164</v>
      </c>
      <c r="N170" s="367">
        <v>6324</v>
      </c>
      <c r="O170" s="113" t="s">
        <v>4</v>
      </c>
      <c r="P170" s="370">
        <v>6447</v>
      </c>
      <c r="Q170" s="114" t="str">
        <f t="shared" si="12"/>
        <v>Hamburger SV</v>
      </c>
      <c r="R170" s="115" t="s">
        <v>4</v>
      </c>
      <c r="S170" s="116" t="str">
        <f t="shared" si="13"/>
        <v>1. FC Union Berlin</v>
      </c>
      <c r="T170" s="233">
        <v>46145</v>
      </c>
      <c r="U170" s="234">
        <v>0.64583333333333337</v>
      </c>
    </row>
    <row r="171" spans="6:21" ht="17.25" x14ac:dyDescent="0.2">
      <c r="F171" s="88">
        <f t="shared" si="14"/>
        <v>2</v>
      </c>
      <c r="G171" s="88" t="str">
        <f t="shared" si="15"/>
        <v>63176062</v>
      </c>
      <c r="H171" s="88" t="str">
        <f t="shared" si="16"/>
        <v>60626317</v>
      </c>
      <c r="I171" s="88">
        <f>IF($G171="",0,COUNTIF($G$7:$G171,$H171))</f>
        <v>1</v>
      </c>
      <c r="J171" s="88"/>
      <c r="K171" s="297" t="str">
        <f>Language!$E$57</f>
        <v>doppelt</v>
      </c>
      <c r="L171" s="271" t="str">
        <f>IF(Calc!$F$26=0,"",IF(OR($M171&gt;Calc!$B$24,MOD($M171-1,Calc!$F$26)&gt;0),"",QUOTIENT($M171-1,Calc!$F$26)+1))</f>
        <v/>
      </c>
      <c r="M171" s="107">
        <v>165</v>
      </c>
      <c r="N171" s="367">
        <v>6317</v>
      </c>
      <c r="O171" s="113" t="s">
        <v>4</v>
      </c>
      <c r="P171" s="370">
        <v>6062</v>
      </c>
      <c r="Q171" s="114" t="str">
        <f t="shared" si="12"/>
        <v>FC Carl Zeiss Jena</v>
      </c>
      <c r="R171" s="115" t="s">
        <v>4</v>
      </c>
      <c r="S171" s="116" t="str">
        <f t="shared" si="13"/>
        <v>SC Freiburg</v>
      </c>
      <c r="T171" s="233">
        <v>46145</v>
      </c>
      <c r="U171" s="234">
        <v>0.64583333333333337</v>
      </c>
    </row>
    <row r="172" spans="6:21" ht="17.25" x14ac:dyDescent="0.2">
      <c r="F172" s="88">
        <f t="shared" si="14"/>
        <v>2</v>
      </c>
      <c r="G172" s="88" t="str">
        <f t="shared" si="15"/>
        <v>60686067</v>
      </c>
      <c r="H172" s="88" t="str">
        <f t="shared" si="16"/>
        <v>60676068</v>
      </c>
      <c r="I172" s="88">
        <f>IF($G172="",0,COUNTIF($G$7:$G172,$H172))</f>
        <v>1</v>
      </c>
      <c r="J172" s="88"/>
      <c r="K172" s="297" t="str">
        <f>Language!$E$57</f>
        <v>doppelt</v>
      </c>
      <c r="L172" s="271" t="str">
        <f>IF(Calc!$F$26=0,"",IF(OR($M172&gt;Calc!$B$24,MOD($M172-1,Calc!$F$26)&gt;0),"",QUOTIENT($M172-1,Calc!$F$26)+1))</f>
        <v/>
      </c>
      <c r="M172" s="107">
        <v>166</v>
      </c>
      <c r="N172" s="367">
        <v>6068</v>
      </c>
      <c r="O172" s="113" t="s">
        <v>4</v>
      </c>
      <c r="P172" s="370">
        <v>6067</v>
      </c>
      <c r="Q172" s="114" t="str">
        <f t="shared" si="12"/>
        <v>1. FC Köln</v>
      </c>
      <c r="R172" s="115" t="s">
        <v>4</v>
      </c>
      <c r="S172" s="116" t="str">
        <f t="shared" si="13"/>
        <v>Werder Bremen</v>
      </c>
      <c r="T172" s="233">
        <v>46145</v>
      </c>
      <c r="U172" s="234">
        <v>0.64583333333333337</v>
      </c>
    </row>
    <row r="173" spans="6:21" ht="17.25" x14ac:dyDescent="0.2">
      <c r="F173" s="88">
        <f t="shared" si="14"/>
        <v>2</v>
      </c>
      <c r="G173" s="88" t="str">
        <f t="shared" si="15"/>
        <v>60706069</v>
      </c>
      <c r="H173" s="88" t="str">
        <f t="shared" si="16"/>
        <v>60696070</v>
      </c>
      <c r="I173" s="88">
        <f>IF($G173="",0,COUNTIF($G$7:$G173,$H173))</f>
        <v>1</v>
      </c>
      <c r="J173" s="88"/>
      <c r="K173" s="297" t="str">
        <f>Language!$E$57</f>
        <v>doppelt</v>
      </c>
      <c r="L173" s="271" t="str">
        <f>IF(Calc!$F$26=0,"",IF(OR($M173&gt;Calc!$B$24,MOD($M173-1,Calc!$F$26)&gt;0),"",QUOTIENT($M173-1,Calc!$F$26)+1))</f>
        <v/>
      </c>
      <c r="M173" s="107">
        <v>167</v>
      </c>
      <c r="N173" s="367">
        <v>6070</v>
      </c>
      <c r="O173" s="113" t="s">
        <v>4</v>
      </c>
      <c r="P173" s="370">
        <v>6069</v>
      </c>
      <c r="Q173" s="114" t="str">
        <f t="shared" si="12"/>
        <v>VfL Wolfsburg</v>
      </c>
      <c r="R173" s="115" t="s">
        <v>4</v>
      </c>
      <c r="S173" s="116" t="str">
        <f t="shared" si="13"/>
        <v>RB Leipzig</v>
      </c>
      <c r="T173" s="233">
        <v>46145</v>
      </c>
      <c r="U173" s="234">
        <v>0.64583333333333337</v>
      </c>
    </row>
    <row r="174" spans="6:21" ht="17.25" x14ac:dyDescent="0.2">
      <c r="F174" s="88">
        <f t="shared" si="14"/>
        <v>2</v>
      </c>
      <c r="G174" s="88" t="str">
        <f t="shared" si="15"/>
        <v>60636064</v>
      </c>
      <c r="H174" s="88" t="str">
        <f t="shared" si="16"/>
        <v>60646063</v>
      </c>
      <c r="I174" s="88">
        <f>IF($G174="",0,COUNTIF($G$7:$G174,$H174))</f>
        <v>1</v>
      </c>
      <c r="J174" s="88"/>
      <c r="K174" s="297" t="str">
        <f>Language!$E$57</f>
        <v>doppelt</v>
      </c>
      <c r="L174" s="271" t="str">
        <f>IF(Calc!$F$26=0,"",IF(OR($M174&gt;Calc!$B$24,MOD($M174-1,Calc!$F$26)&gt;0),"",QUOTIENT($M174-1,Calc!$F$26)+1))</f>
        <v/>
      </c>
      <c r="M174" s="107">
        <v>168</v>
      </c>
      <c r="N174" s="367">
        <v>6063</v>
      </c>
      <c r="O174" s="113" t="s">
        <v>4</v>
      </c>
      <c r="P174" s="370">
        <v>6064</v>
      </c>
      <c r="Q174" s="114" t="str">
        <f t="shared" si="12"/>
        <v>FC Bayern München</v>
      </c>
      <c r="R174" s="115" t="s">
        <v>4</v>
      </c>
      <c r="S174" s="116" t="str">
        <f t="shared" si="13"/>
        <v>TSG 1899 Hoffenheim</v>
      </c>
      <c r="T174" s="233">
        <v>46147</v>
      </c>
      <c r="U174" s="234">
        <v>0.64583333333333337</v>
      </c>
    </row>
    <row r="175" spans="6:21" ht="17.25" x14ac:dyDescent="0.2">
      <c r="F175" s="88">
        <f t="shared" si="14"/>
        <v>2</v>
      </c>
      <c r="G175" s="88" t="str">
        <f t="shared" si="15"/>
        <v>64476064</v>
      </c>
      <c r="H175" s="88" t="str">
        <f t="shared" si="16"/>
        <v>60646447</v>
      </c>
      <c r="I175" s="88">
        <f>IF($G175="",0,COUNTIF($G$7:$G175,$H175))</f>
        <v>1</v>
      </c>
      <c r="J175" s="88"/>
      <c r="K175" s="297" t="str">
        <f>Language!$E$57</f>
        <v>doppelt</v>
      </c>
      <c r="L175" s="271">
        <f>IF(Calc!$F$26=0,"",IF(OR($M175&gt;Calc!$B$24,MOD($M175-1,Calc!$F$26)&gt;0),"",QUOTIENT($M175-1,Calc!$F$26)+1))</f>
        <v>25</v>
      </c>
      <c r="M175" s="107">
        <v>169</v>
      </c>
      <c r="N175" s="367">
        <v>6447</v>
      </c>
      <c r="O175" s="113" t="s">
        <v>4</v>
      </c>
      <c r="P175" s="370">
        <v>6064</v>
      </c>
      <c r="Q175" s="114" t="str">
        <f t="shared" si="12"/>
        <v>1. FC Union Berlin</v>
      </c>
      <c r="R175" s="115" t="s">
        <v>4</v>
      </c>
      <c r="S175" s="116" t="str">
        <f t="shared" si="13"/>
        <v>TSG 1899 Hoffenheim</v>
      </c>
      <c r="T175" s="233">
        <v>46152</v>
      </c>
      <c r="U175" s="234">
        <v>0.64583333333333337</v>
      </c>
    </row>
    <row r="176" spans="6:21" ht="17.25" x14ac:dyDescent="0.2">
      <c r="F176" s="88">
        <f t="shared" si="14"/>
        <v>2</v>
      </c>
      <c r="G176" s="88" t="str">
        <f t="shared" si="15"/>
        <v>60676317</v>
      </c>
      <c r="H176" s="88" t="str">
        <f t="shared" si="16"/>
        <v>63176067</v>
      </c>
      <c r="I176" s="88">
        <f>IF($G176="",0,COUNTIF($G$7:$G176,$H176))</f>
        <v>1</v>
      </c>
      <c r="J176" s="88"/>
      <c r="K176" s="297" t="str">
        <f>Language!$E$57</f>
        <v>doppelt</v>
      </c>
      <c r="L176" s="271" t="str">
        <f>IF(Calc!$F$26=0,"",IF(OR($M176&gt;Calc!$B$24,MOD($M176-1,Calc!$F$26)&gt;0),"",QUOTIENT($M176-1,Calc!$F$26)+1))</f>
        <v/>
      </c>
      <c r="M176" s="107">
        <v>170</v>
      </c>
      <c r="N176" s="367">
        <v>6067</v>
      </c>
      <c r="O176" s="113" t="s">
        <v>4</v>
      </c>
      <c r="P176" s="370">
        <v>6317</v>
      </c>
      <c r="Q176" s="114" t="str">
        <f t="shared" si="12"/>
        <v>Werder Bremen</v>
      </c>
      <c r="R176" s="115" t="s">
        <v>4</v>
      </c>
      <c r="S176" s="116" t="str">
        <f t="shared" si="13"/>
        <v>FC Carl Zeiss Jena</v>
      </c>
      <c r="T176" s="233">
        <v>46152</v>
      </c>
      <c r="U176" s="234">
        <v>0.64583333333333337</v>
      </c>
    </row>
    <row r="177" spans="6:21" ht="17.25" x14ac:dyDescent="0.2">
      <c r="F177" s="88">
        <f t="shared" si="14"/>
        <v>2</v>
      </c>
      <c r="G177" s="88" t="str">
        <f t="shared" si="15"/>
        <v>60626070</v>
      </c>
      <c r="H177" s="88" t="str">
        <f t="shared" si="16"/>
        <v>60706062</v>
      </c>
      <c r="I177" s="88">
        <f>IF($G177="",0,COUNTIF($G$7:$G177,$H177))</f>
        <v>1</v>
      </c>
      <c r="J177" s="88"/>
      <c r="K177" s="297" t="str">
        <f>Language!$E$57</f>
        <v>doppelt</v>
      </c>
      <c r="L177" s="271" t="str">
        <f>IF(Calc!$F$26=0,"",IF(OR($M177&gt;Calc!$B$24,MOD($M177-1,Calc!$F$26)&gt;0),"",QUOTIENT($M177-1,Calc!$F$26)+1))</f>
        <v/>
      </c>
      <c r="M177" s="107">
        <v>171</v>
      </c>
      <c r="N177" s="367">
        <v>6062</v>
      </c>
      <c r="O177" s="113" t="s">
        <v>4</v>
      </c>
      <c r="P177" s="370">
        <v>6070</v>
      </c>
      <c r="Q177" s="114" t="str">
        <f t="shared" si="12"/>
        <v>SC Freiburg</v>
      </c>
      <c r="R177" s="115" t="s">
        <v>4</v>
      </c>
      <c r="S177" s="116" t="str">
        <f t="shared" si="13"/>
        <v>VfL Wolfsburg</v>
      </c>
      <c r="T177" s="233">
        <v>46152</v>
      </c>
      <c r="U177" s="234">
        <v>0.64583333333333337</v>
      </c>
    </row>
    <row r="178" spans="6:21" ht="17.25" x14ac:dyDescent="0.2">
      <c r="F178" s="88">
        <f t="shared" si="14"/>
        <v>2</v>
      </c>
      <c r="G178" s="88" t="str">
        <f t="shared" si="15"/>
        <v>60686324</v>
      </c>
      <c r="H178" s="88" t="str">
        <f t="shared" si="16"/>
        <v>63246068</v>
      </c>
      <c r="I178" s="88">
        <f>IF($G178="",0,COUNTIF($G$7:$G178,$H178))</f>
        <v>1</v>
      </c>
      <c r="J178" s="88"/>
      <c r="K178" s="297" t="str">
        <f>Language!$E$57</f>
        <v>doppelt</v>
      </c>
      <c r="L178" s="271" t="str">
        <f>IF(Calc!$F$26=0,"",IF(OR($M178&gt;Calc!$B$24,MOD($M178-1,Calc!$F$26)&gt;0),"",QUOTIENT($M178-1,Calc!$F$26)+1))</f>
        <v/>
      </c>
      <c r="M178" s="107">
        <v>172</v>
      </c>
      <c r="N178" s="367">
        <v>6068</v>
      </c>
      <c r="O178" s="113" t="s">
        <v>4</v>
      </c>
      <c r="P178" s="370">
        <v>6324</v>
      </c>
      <c r="Q178" s="114" t="str">
        <f t="shared" si="12"/>
        <v>1. FC Köln</v>
      </c>
      <c r="R178" s="115" t="s">
        <v>4</v>
      </c>
      <c r="S178" s="116" t="str">
        <f t="shared" si="13"/>
        <v>Hamburger SV</v>
      </c>
      <c r="T178" s="233">
        <v>46152</v>
      </c>
      <c r="U178" s="234">
        <v>0.64583333333333337</v>
      </c>
    </row>
    <row r="179" spans="6:21" ht="17.25" x14ac:dyDescent="0.2">
      <c r="F179" s="88">
        <f t="shared" si="14"/>
        <v>2</v>
      </c>
      <c r="G179" s="88" t="str">
        <f t="shared" si="15"/>
        <v>60696071</v>
      </c>
      <c r="H179" s="88" t="str">
        <f t="shared" si="16"/>
        <v>60716069</v>
      </c>
      <c r="I179" s="88">
        <f>IF($G179="",0,COUNTIF($G$7:$G179,$H179))</f>
        <v>1</v>
      </c>
      <c r="J179" s="88"/>
      <c r="K179" s="297" t="str">
        <f>Language!$E$57</f>
        <v>doppelt</v>
      </c>
      <c r="L179" s="271" t="str">
        <f>IF(Calc!$F$26=0,"",IF(OR($M179&gt;Calc!$B$24,MOD($M179-1,Calc!$F$26)&gt;0),"",QUOTIENT($M179-1,Calc!$F$26)+1))</f>
        <v/>
      </c>
      <c r="M179" s="107">
        <v>173</v>
      </c>
      <c r="N179" s="367">
        <v>6069</v>
      </c>
      <c r="O179" s="113" t="s">
        <v>4</v>
      </c>
      <c r="P179" s="370">
        <v>6071</v>
      </c>
      <c r="Q179" s="114" t="str">
        <f t="shared" si="12"/>
        <v>RB Leipzig</v>
      </c>
      <c r="R179" s="115" t="s">
        <v>4</v>
      </c>
      <c r="S179" s="116" t="str">
        <f t="shared" si="13"/>
        <v>Bayer 04 Leverkusen</v>
      </c>
      <c r="T179" s="233">
        <v>46152</v>
      </c>
      <c r="U179" s="234">
        <v>0.64583333333333337</v>
      </c>
    </row>
    <row r="180" spans="6:21" ht="17.25" x14ac:dyDescent="0.2">
      <c r="F180" s="88">
        <f t="shared" si="14"/>
        <v>2</v>
      </c>
      <c r="G180" s="88" t="str">
        <f t="shared" si="15"/>
        <v>60636073</v>
      </c>
      <c r="H180" s="88" t="str">
        <f t="shared" si="16"/>
        <v>60736063</v>
      </c>
      <c r="I180" s="88">
        <f>IF($G180="",0,COUNTIF($G$7:$G180,$H180))</f>
        <v>1</v>
      </c>
      <c r="J180" s="88"/>
      <c r="K180" s="297" t="str">
        <f>Language!$E$57</f>
        <v>doppelt</v>
      </c>
      <c r="L180" s="271" t="str">
        <f>IF(Calc!$F$26=0,"",IF(OR($M180&gt;Calc!$B$24,MOD($M180-1,Calc!$F$26)&gt;0),"",QUOTIENT($M180-1,Calc!$F$26)+1))</f>
        <v/>
      </c>
      <c r="M180" s="107">
        <v>174</v>
      </c>
      <c r="N180" s="367">
        <v>6063</v>
      </c>
      <c r="O180" s="113" t="s">
        <v>4</v>
      </c>
      <c r="P180" s="370">
        <v>6073</v>
      </c>
      <c r="Q180" s="114" t="str">
        <f t="shared" si="12"/>
        <v>FC Bayern München</v>
      </c>
      <c r="R180" s="115" t="s">
        <v>4</v>
      </c>
      <c r="S180" s="116" t="str">
        <f t="shared" si="13"/>
        <v>Eintracht Frankfurt</v>
      </c>
      <c r="T180" s="233">
        <v>46152</v>
      </c>
      <c r="U180" s="234">
        <v>0.64583333333333337</v>
      </c>
    </row>
    <row r="181" spans="6:21" ht="17.25" x14ac:dyDescent="0.2">
      <c r="F181" s="88">
        <f t="shared" si="14"/>
        <v>2</v>
      </c>
      <c r="G181" s="88" t="str">
        <f t="shared" si="15"/>
        <v>60666072</v>
      </c>
      <c r="H181" s="88" t="str">
        <f t="shared" si="16"/>
        <v>60726066</v>
      </c>
      <c r="I181" s="88">
        <f>IF($G181="",0,COUNTIF($G$7:$G181,$H181))</f>
        <v>1</v>
      </c>
      <c r="J181" s="88"/>
      <c r="K181" s="297" t="str">
        <f>Language!$E$57</f>
        <v>doppelt</v>
      </c>
      <c r="L181" s="271" t="str">
        <f>IF(Calc!$F$26=0,"",IF(OR($M181&gt;Calc!$B$24,MOD($M181-1,Calc!$F$26)&gt;0),"",QUOTIENT($M181-1,Calc!$F$26)+1))</f>
        <v/>
      </c>
      <c r="M181" s="107">
        <v>175</v>
      </c>
      <c r="N181" s="367">
        <v>6066</v>
      </c>
      <c r="O181" s="113" t="s">
        <v>4</v>
      </c>
      <c r="P181" s="370">
        <v>6072</v>
      </c>
      <c r="Q181" s="114" t="str">
        <f t="shared" si="12"/>
        <v>1. FC Nürnberg</v>
      </c>
      <c r="R181" s="115" t="s">
        <v>4</v>
      </c>
      <c r="S181" s="116" t="str">
        <f t="shared" si="13"/>
        <v>SGS Essen</v>
      </c>
      <c r="T181" s="233">
        <v>46152</v>
      </c>
      <c r="U181" s="234">
        <v>0.64583333333333337</v>
      </c>
    </row>
    <row r="182" spans="6:21" ht="17.25" x14ac:dyDescent="0.2">
      <c r="F182" s="88">
        <f t="shared" si="14"/>
        <v>2</v>
      </c>
      <c r="G182" s="88" t="str">
        <f t="shared" si="15"/>
        <v>60726062</v>
      </c>
      <c r="H182" s="88" t="str">
        <f t="shared" si="16"/>
        <v>60626072</v>
      </c>
      <c r="I182" s="88">
        <f>IF($G182="",0,COUNTIF($G$7:$G182,$H182))</f>
        <v>1</v>
      </c>
      <c r="J182" s="88"/>
      <c r="K182" s="297" t="str">
        <f>Language!$E$57</f>
        <v>doppelt</v>
      </c>
      <c r="L182" s="271">
        <f>IF(Calc!$F$26=0,"",IF(OR($M182&gt;Calc!$B$24,MOD($M182-1,Calc!$F$26)&gt;0),"",QUOTIENT($M182-1,Calc!$F$26)+1))</f>
        <v>26</v>
      </c>
      <c r="M182" s="107">
        <v>176</v>
      </c>
      <c r="N182" s="367">
        <v>6072</v>
      </c>
      <c r="O182" s="113" t="s">
        <v>4</v>
      </c>
      <c r="P182" s="370">
        <v>6062</v>
      </c>
      <c r="Q182" s="114" t="str">
        <f t="shared" si="12"/>
        <v>SGS Essen</v>
      </c>
      <c r="R182" s="115" t="s">
        <v>4</v>
      </c>
      <c r="S182" s="116" t="str">
        <f t="shared" si="13"/>
        <v>SC Freiburg</v>
      </c>
      <c r="T182" s="233">
        <v>46159</v>
      </c>
      <c r="U182" s="234">
        <v>0.64583333333333337</v>
      </c>
    </row>
    <row r="183" spans="6:21" ht="17.25" x14ac:dyDescent="0.2">
      <c r="F183" s="88">
        <f t="shared" si="14"/>
        <v>2</v>
      </c>
      <c r="G183" s="88" t="str">
        <f t="shared" si="15"/>
        <v>60736447</v>
      </c>
      <c r="H183" s="88" t="str">
        <f t="shared" si="16"/>
        <v>64476073</v>
      </c>
      <c r="I183" s="88">
        <f>IF($G183="",0,COUNTIF($G$7:$G183,$H183))</f>
        <v>1</v>
      </c>
      <c r="J183" s="88"/>
      <c r="K183" s="297" t="str">
        <f>Language!$E$57</f>
        <v>doppelt</v>
      </c>
      <c r="L183" s="271" t="str">
        <f>IF(Calc!$F$26=0,"",IF(OR($M183&gt;Calc!$B$24,MOD($M183-1,Calc!$F$26)&gt;0),"",QUOTIENT($M183-1,Calc!$F$26)+1))</f>
        <v/>
      </c>
      <c r="M183" s="107">
        <v>177</v>
      </c>
      <c r="N183" s="367">
        <v>6073</v>
      </c>
      <c r="O183" s="113" t="s">
        <v>4</v>
      </c>
      <c r="P183" s="370">
        <v>6447</v>
      </c>
      <c r="Q183" s="114" t="str">
        <f t="shared" si="12"/>
        <v>Eintracht Frankfurt</v>
      </c>
      <c r="R183" s="115" t="s">
        <v>4</v>
      </c>
      <c r="S183" s="116" t="str">
        <f t="shared" si="13"/>
        <v>1. FC Union Berlin</v>
      </c>
      <c r="T183" s="233">
        <v>46159</v>
      </c>
      <c r="U183" s="234">
        <v>0.64583333333333337</v>
      </c>
    </row>
    <row r="184" spans="6:21" ht="17.25" x14ac:dyDescent="0.2">
      <c r="F184" s="88">
        <f t="shared" si="14"/>
        <v>2</v>
      </c>
      <c r="G184" s="88" t="str">
        <f t="shared" si="15"/>
        <v>63246063</v>
      </c>
      <c r="H184" s="88" t="str">
        <f t="shared" si="16"/>
        <v>60636324</v>
      </c>
      <c r="I184" s="88">
        <f>IF($G184="",0,COUNTIF($G$7:$G184,$H184))</f>
        <v>1</v>
      </c>
      <c r="J184" s="88"/>
      <c r="K184" s="297" t="str">
        <f>Language!$E$57</f>
        <v>doppelt</v>
      </c>
      <c r="L184" s="271" t="str">
        <f>IF(Calc!$F$26=0,"",IF(OR($M184&gt;Calc!$B$24,MOD($M184-1,Calc!$F$26)&gt;0),"",QUOTIENT($M184-1,Calc!$F$26)+1))</f>
        <v/>
      </c>
      <c r="M184" s="107">
        <v>178</v>
      </c>
      <c r="N184" s="367">
        <v>6324</v>
      </c>
      <c r="O184" s="113" t="s">
        <v>4</v>
      </c>
      <c r="P184" s="370">
        <v>6063</v>
      </c>
      <c r="Q184" s="114" t="str">
        <f t="shared" si="12"/>
        <v>Hamburger SV</v>
      </c>
      <c r="R184" s="115" t="s">
        <v>4</v>
      </c>
      <c r="S184" s="116" t="str">
        <f t="shared" si="13"/>
        <v>FC Bayern München</v>
      </c>
      <c r="T184" s="233">
        <v>46159</v>
      </c>
      <c r="U184" s="234">
        <v>0.64583333333333337</v>
      </c>
    </row>
    <row r="185" spans="6:21" ht="17.25" x14ac:dyDescent="0.2">
      <c r="F185" s="88">
        <f t="shared" si="14"/>
        <v>2</v>
      </c>
      <c r="G185" s="88" t="str">
        <f t="shared" si="15"/>
        <v>60646069</v>
      </c>
      <c r="H185" s="88" t="str">
        <f t="shared" si="16"/>
        <v>60696064</v>
      </c>
      <c r="I185" s="88">
        <f>IF($G185="",0,COUNTIF($G$7:$G185,$H185))</f>
        <v>1</v>
      </c>
      <c r="J185" s="88"/>
      <c r="K185" s="297" t="str">
        <f>Language!$E$57</f>
        <v>doppelt</v>
      </c>
      <c r="L185" s="271" t="str">
        <f>IF(Calc!$F$26=0,"",IF(OR($M185&gt;Calc!$B$24,MOD($M185-1,Calc!$F$26)&gt;0),"",QUOTIENT($M185-1,Calc!$F$26)+1))</f>
        <v/>
      </c>
      <c r="M185" s="107">
        <v>179</v>
      </c>
      <c r="N185" s="367">
        <v>6064</v>
      </c>
      <c r="O185" s="113" t="s">
        <v>4</v>
      </c>
      <c r="P185" s="370">
        <v>6069</v>
      </c>
      <c r="Q185" s="114" t="str">
        <f t="shared" si="12"/>
        <v>TSG 1899 Hoffenheim</v>
      </c>
      <c r="R185" s="115" t="s">
        <v>4</v>
      </c>
      <c r="S185" s="116" t="str">
        <f t="shared" si="13"/>
        <v>RB Leipzig</v>
      </c>
      <c r="T185" s="233">
        <v>46159</v>
      </c>
      <c r="U185" s="234">
        <v>0.64583333333333337</v>
      </c>
    </row>
    <row r="186" spans="6:21" ht="17.25" x14ac:dyDescent="0.2">
      <c r="F186" s="88">
        <f t="shared" si="14"/>
        <v>2</v>
      </c>
      <c r="G186" s="88" t="str">
        <f t="shared" si="15"/>
        <v>63176068</v>
      </c>
      <c r="H186" s="88" t="str">
        <f t="shared" si="16"/>
        <v>60686317</v>
      </c>
      <c r="I186" s="88">
        <f>IF($G186="",0,COUNTIF($G$7:$G186,$H186))</f>
        <v>1</v>
      </c>
      <c r="J186" s="88"/>
      <c r="K186" s="297" t="str">
        <f>Language!$E$57</f>
        <v>doppelt</v>
      </c>
      <c r="L186" s="271" t="str">
        <f>IF(Calc!$F$26=0,"",IF(OR($M186&gt;Calc!$B$24,MOD($M186-1,Calc!$F$26)&gt;0),"",QUOTIENT($M186-1,Calc!$F$26)+1))</f>
        <v/>
      </c>
      <c r="M186" s="107">
        <v>180</v>
      </c>
      <c r="N186" s="367">
        <v>6317</v>
      </c>
      <c r="O186" s="113" t="s">
        <v>4</v>
      </c>
      <c r="P186" s="370">
        <v>6068</v>
      </c>
      <c r="Q186" s="114" t="str">
        <f t="shared" si="12"/>
        <v>FC Carl Zeiss Jena</v>
      </c>
      <c r="R186" s="115" t="s">
        <v>4</v>
      </c>
      <c r="S186" s="116" t="str">
        <f t="shared" si="13"/>
        <v>1. FC Köln</v>
      </c>
      <c r="T186" s="233">
        <v>46159</v>
      </c>
      <c r="U186" s="234">
        <v>0.64583333333333337</v>
      </c>
    </row>
    <row r="187" spans="6:21" ht="17.25" x14ac:dyDescent="0.2">
      <c r="F187" s="88">
        <f t="shared" si="14"/>
        <v>2</v>
      </c>
      <c r="G187" s="88" t="str">
        <f t="shared" si="15"/>
        <v>60716067</v>
      </c>
      <c r="H187" s="88" t="str">
        <f t="shared" si="16"/>
        <v>60676071</v>
      </c>
      <c r="I187" s="88">
        <f>IF($G187="",0,COUNTIF($G$7:$G187,$H187))</f>
        <v>1</v>
      </c>
      <c r="J187" s="88"/>
      <c r="K187" s="297" t="str">
        <f>Language!$E$57</f>
        <v>doppelt</v>
      </c>
      <c r="L187" s="271" t="str">
        <f>IF(Calc!$F$26=0,"",IF(OR($M187&gt;Calc!$B$24,MOD($M187-1,Calc!$F$26)&gt;0),"",QUOTIENT($M187-1,Calc!$F$26)+1))</f>
        <v/>
      </c>
      <c r="M187" s="107">
        <v>181</v>
      </c>
      <c r="N187" s="367">
        <v>6071</v>
      </c>
      <c r="O187" s="113" t="s">
        <v>4</v>
      </c>
      <c r="P187" s="370">
        <v>6067</v>
      </c>
      <c r="Q187" s="114" t="str">
        <f t="shared" si="12"/>
        <v>Bayer 04 Leverkusen</v>
      </c>
      <c r="R187" s="115" t="s">
        <v>4</v>
      </c>
      <c r="S187" s="116" t="str">
        <f t="shared" si="13"/>
        <v>Werder Bremen</v>
      </c>
      <c r="T187" s="233">
        <v>46159</v>
      </c>
      <c r="U187" s="234">
        <v>0.64583333333333337</v>
      </c>
    </row>
    <row r="188" spans="6:21" ht="17.25" x14ac:dyDescent="0.2">
      <c r="F188" s="88">
        <f t="shared" si="14"/>
        <v>2</v>
      </c>
      <c r="G188" s="88" t="str">
        <f t="shared" si="15"/>
        <v>60706066</v>
      </c>
      <c r="H188" s="88" t="str">
        <f t="shared" si="16"/>
        <v>60666070</v>
      </c>
      <c r="I188" s="88">
        <f>IF($G188="",0,COUNTIF($G$7:$G188,$H188))</f>
        <v>1</v>
      </c>
      <c r="J188" s="88"/>
      <c r="K188" s="297" t="str">
        <f>Language!$E$57</f>
        <v>doppelt</v>
      </c>
      <c r="L188" s="271" t="str">
        <f>IF(Calc!$F$26=0,"",IF(OR($M188&gt;Calc!$B$24,MOD($M188-1,Calc!$F$26)&gt;0),"",QUOTIENT($M188-1,Calc!$F$26)+1))</f>
        <v/>
      </c>
      <c r="M188" s="107">
        <v>182</v>
      </c>
      <c r="N188" s="367">
        <v>6070</v>
      </c>
      <c r="O188" s="113" t="s">
        <v>4</v>
      </c>
      <c r="P188" s="370">
        <v>6066</v>
      </c>
      <c r="Q188" s="114" t="str">
        <f t="shared" si="12"/>
        <v>VfL Wolfsburg</v>
      </c>
      <c r="R188" s="115" t="s">
        <v>4</v>
      </c>
      <c r="S188" s="116" t="str">
        <f t="shared" si="13"/>
        <v>1. FC Nürnberg</v>
      </c>
      <c r="T188" s="233">
        <v>46159</v>
      </c>
      <c r="U188" s="234">
        <v>0.64583333333333337</v>
      </c>
    </row>
    <row r="189" spans="6:21" ht="17.25" x14ac:dyDescent="0.2">
      <c r="F189" s="88">
        <f t="shared" si="14"/>
        <v>0</v>
      </c>
      <c r="G189" s="88" t="str">
        <f t="shared" si="15"/>
        <v/>
      </c>
      <c r="H189" s="88" t="str">
        <f t="shared" si="16"/>
        <v/>
      </c>
      <c r="I189" s="88">
        <f>IF($G189="",0,COUNTIF($G$7:$G189,$H189))</f>
        <v>0</v>
      </c>
      <c r="J189" s="88"/>
      <c r="K189" s="297" t="str">
        <f>Language!$E$57</f>
        <v>doppelt</v>
      </c>
      <c r="L189" s="271" t="str">
        <f>IF(Calc!$F$26=0,"",IF(OR($M189&gt;Calc!$B$24,MOD($M189-1,Calc!$F$26)&gt;0),"",QUOTIENT($M189-1,Calc!$F$26)+1))</f>
        <v/>
      </c>
      <c r="M189" s="107">
        <v>183</v>
      </c>
      <c r="N189" s="367"/>
      <c r="O189" s="113" t="s">
        <v>4</v>
      </c>
      <c r="P189" s="370"/>
      <c r="Q189" s="114" t="str">
        <f t="shared" si="12"/>
        <v/>
      </c>
      <c r="R189" s="115" t="s">
        <v>4</v>
      </c>
      <c r="S189" s="116" t="str">
        <f t="shared" si="13"/>
        <v/>
      </c>
      <c r="T189" s="233"/>
      <c r="U189" s="234"/>
    </row>
    <row r="190" spans="6:21" ht="17.25" x14ac:dyDescent="0.2">
      <c r="F190" s="88">
        <f t="shared" si="14"/>
        <v>0</v>
      </c>
      <c r="G190" s="88" t="str">
        <f t="shared" si="15"/>
        <v/>
      </c>
      <c r="H190" s="88" t="str">
        <f t="shared" si="16"/>
        <v/>
      </c>
      <c r="I190" s="88">
        <f>IF($G190="",0,COUNTIF($G$7:$G190,$H190))</f>
        <v>0</v>
      </c>
      <c r="J190" s="88"/>
      <c r="K190" s="297" t="str">
        <f>Language!$E$57</f>
        <v>doppelt</v>
      </c>
      <c r="L190" s="271" t="str">
        <f>IF(Calc!$F$26=0,"",IF(OR($M190&gt;Calc!$B$24,MOD($M190-1,Calc!$F$26)&gt;0),"",QUOTIENT($M190-1,Calc!$F$26)+1))</f>
        <v/>
      </c>
      <c r="M190" s="107">
        <v>184</v>
      </c>
      <c r="N190" s="367"/>
      <c r="O190" s="113" t="s">
        <v>4</v>
      </c>
      <c r="P190" s="370"/>
      <c r="Q190" s="114" t="str">
        <f t="shared" si="12"/>
        <v/>
      </c>
      <c r="R190" s="115" t="s">
        <v>4</v>
      </c>
      <c r="S190" s="116" t="str">
        <f t="shared" si="13"/>
        <v/>
      </c>
      <c r="T190" s="233"/>
      <c r="U190" s="234"/>
    </row>
    <row r="191" spans="6:21" ht="17.25" x14ac:dyDescent="0.2">
      <c r="F191" s="88">
        <f t="shared" si="14"/>
        <v>0</v>
      </c>
      <c r="G191" s="88" t="str">
        <f t="shared" si="15"/>
        <v/>
      </c>
      <c r="H191" s="88" t="str">
        <f t="shared" si="16"/>
        <v/>
      </c>
      <c r="I191" s="88">
        <f>IF($G191="",0,COUNTIF($G$7:$G191,$H191))</f>
        <v>0</v>
      </c>
      <c r="J191" s="88"/>
      <c r="K191" s="297" t="str">
        <f>Language!$E$57</f>
        <v>doppelt</v>
      </c>
      <c r="L191" s="271" t="str">
        <f>IF(Calc!$F$26=0,"",IF(OR($M191&gt;Calc!$B$24,MOD($M191-1,Calc!$F$26)&gt;0),"",QUOTIENT($M191-1,Calc!$F$26)+1))</f>
        <v/>
      </c>
      <c r="M191" s="107">
        <v>185</v>
      </c>
      <c r="N191" s="367"/>
      <c r="O191" s="113" t="s">
        <v>4</v>
      </c>
      <c r="P191" s="370"/>
      <c r="Q191" s="114" t="str">
        <f t="shared" si="12"/>
        <v/>
      </c>
      <c r="R191" s="115" t="s">
        <v>4</v>
      </c>
      <c r="S191" s="116" t="str">
        <f t="shared" si="13"/>
        <v/>
      </c>
      <c r="T191" s="233"/>
      <c r="U191" s="234"/>
    </row>
    <row r="192" spans="6:21" ht="17.25" x14ac:dyDescent="0.2">
      <c r="F192" s="88">
        <f t="shared" si="14"/>
        <v>0</v>
      </c>
      <c r="G192" s="88" t="str">
        <f t="shared" si="15"/>
        <v/>
      </c>
      <c r="H192" s="88" t="str">
        <f t="shared" si="16"/>
        <v/>
      </c>
      <c r="I192" s="88">
        <f>IF($G192="",0,COUNTIF($G$7:$G192,$H192))</f>
        <v>0</v>
      </c>
      <c r="J192" s="88"/>
      <c r="K192" s="297" t="str">
        <f>Language!$E$57</f>
        <v>doppelt</v>
      </c>
      <c r="L192" s="271" t="str">
        <f>IF(Calc!$F$26=0,"",IF(OR($M192&gt;Calc!$B$24,MOD($M192-1,Calc!$F$26)&gt;0),"",QUOTIENT($M192-1,Calc!$F$26)+1))</f>
        <v/>
      </c>
      <c r="M192" s="107">
        <v>186</v>
      </c>
      <c r="N192" s="367"/>
      <c r="O192" s="113" t="s">
        <v>4</v>
      </c>
      <c r="P192" s="370"/>
      <c r="Q192" s="114" t="str">
        <f t="shared" si="12"/>
        <v/>
      </c>
      <c r="R192" s="115" t="s">
        <v>4</v>
      </c>
      <c r="S192" s="116" t="str">
        <f t="shared" si="13"/>
        <v/>
      </c>
      <c r="T192" s="233"/>
      <c r="U192" s="234"/>
    </row>
    <row r="193" spans="6:21" ht="17.25" x14ac:dyDescent="0.2">
      <c r="F193" s="88">
        <f t="shared" si="14"/>
        <v>0</v>
      </c>
      <c r="G193" s="88" t="str">
        <f t="shared" si="15"/>
        <v/>
      </c>
      <c r="H193" s="88" t="str">
        <f t="shared" si="16"/>
        <v/>
      </c>
      <c r="I193" s="88">
        <f>IF($G193="",0,COUNTIF($G$7:$G193,$H193))</f>
        <v>0</v>
      </c>
      <c r="J193" s="88"/>
      <c r="K193" s="297" t="str">
        <f>Language!$E$57</f>
        <v>doppelt</v>
      </c>
      <c r="L193" s="271" t="str">
        <f>IF(Calc!$F$26=0,"",IF(OR($M193&gt;Calc!$B$24,MOD($M193-1,Calc!$F$26)&gt;0),"",QUOTIENT($M193-1,Calc!$F$26)+1))</f>
        <v/>
      </c>
      <c r="M193" s="107">
        <v>187</v>
      </c>
      <c r="N193" s="367"/>
      <c r="O193" s="113" t="s">
        <v>4</v>
      </c>
      <c r="P193" s="370"/>
      <c r="Q193" s="114" t="str">
        <f t="shared" si="12"/>
        <v/>
      </c>
      <c r="R193" s="115" t="s">
        <v>4</v>
      </c>
      <c r="S193" s="116" t="str">
        <f t="shared" si="13"/>
        <v/>
      </c>
      <c r="T193" s="233"/>
      <c r="U193" s="234"/>
    </row>
    <row r="194" spans="6:21" ht="17.25" x14ac:dyDescent="0.2">
      <c r="F194" s="88">
        <f t="shared" si="14"/>
        <v>0</v>
      </c>
      <c r="G194" s="88" t="str">
        <f t="shared" si="15"/>
        <v/>
      </c>
      <c r="H194" s="88" t="str">
        <f t="shared" si="16"/>
        <v/>
      </c>
      <c r="I194" s="88">
        <f>IF($G194="",0,COUNTIF($G$7:$G194,$H194))</f>
        <v>0</v>
      </c>
      <c r="J194" s="88"/>
      <c r="K194" s="297" t="str">
        <f>Language!$E$57</f>
        <v>doppelt</v>
      </c>
      <c r="L194" s="271" t="str">
        <f>IF(Calc!$F$26=0,"",IF(OR($M194&gt;Calc!$B$24,MOD($M194-1,Calc!$F$26)&gt;0),"",QUOTIENT($M194-1,Calc!$F$26)+1))</f>
        <v/>
      </c>
      <c r="M194" s="107">
        <v>188</v>
      </c>
      <c r="N194" s="367"/>
      <c r="O194" s="113" t="s">
        <v>4</v>
      </c>
      <c r="P194" s="370"/>
      <c r="Q194" s="114" t="str">
        <f t="shared" si="12"/>
        <v/>
      </c>
      <c r="R194" s="115" t="s">
        <v>4</v>
      </c>
      <c r="S194" s="116" t="str">
        <f t="shared" si="13"/>
        <v/>
      </c>
      <c r="T194" s="233"/>
      <c r="U194" s="234"/>
    </row>
    <row r="195" spans="6:21" ht="17.25" x14ac:dyDescent="0.2">
      <c r="F195" s="88">
        <f t="shared" si="14"/>
        <v>0</v>
      </c>
      <c r="G195" s="88" t="str">
        <f t="shared" si="15"/>
        <v/>
      </c>
      <c r="H195" s="88" t="str">
        <f t="shared" si="16"/>
        <v/>
      </c>
      <c r="I195" s="88">
        <f>IF($G195="",0,COUNTIF($G$7:$G195,$H195))</f>
        <v>0</v>
      </c>
      <c r="J195" s="88"/>
      <c r="K195" s="297" t="str">
        <f>Language!$E$57</f>
        <v>doppelt</v>
      </c>
      <c r="L195" s="271" t="str">
        <f>IF(Calc!$F$26=0,"",IF(OR($M195&gt;Calc!$B$24,MOD($M195-1,Calc!$F$26)&gt;0),"",QUOTIENT($M195-1,Calc!$F$26)+1))</f>
        <v/>
      </c>
      <c r="M195" s="107">
        <v>189</v>
      </c>
      <c r="N195" s="367"/>
      <c r="O195" s="113" t="s">
        <v>4</v>
      </c>
      <c r="P195" s="370"/>
      <c r="Q195" s="114" t="str">
        <f t="shared" si="12"/>
        <v/>
      </c>
      <c r="R195" s="115" t="s">
        <v>4</v>
      </c>
      <c r="S195" s="116" t="str">
        <f t="shared" si="13"/>
        <v/>
      </c>
      <c r="T195" s="233"/>
      <c r="U195" s="234"/>
    </row>
    <row r="196" spans="6:21" ht="17.25" x14ac:dyDescent="0.2">
      <c r="F196" s="88">
        <f t="shared" si="14"/>
        <v>0</v>
      </c>
      <c r="G196" s="88" t="str">
        <f t="shared" si="15"/>
        <v/>
      </c>
      <c r="H196" s="88" t="str">
        <f t="shared" si="16"/>
        <v/>
      </c>
      <c r="I196" s="88">
        <f>IF($G196="",0,COUNTIF($G$7:$G196,$H196))</f>
        <v>0</v>
      </c>
      <c r="J196" s="88"/>
      <c r="K196" s="297" t="str">
        <f>Language!$E$57</f>
        <v>doppelt</v>
      </c>
      <c r="L196" s="271" t="str">
        <f>IF(Calc!$F$26=0,"",IF(OR($M196&gt;Calc!$B$24,MOD($M196-1,Calc!$F$26)&gt;0),"",QUOTIENT($M196-1,Calc!$F$26)+1))</f>
        <v/>
      </c>
      <c r="M196" s="107">
        <v>190</v>
      </c>
      <c r="N196" s="367"/>
      <c r="O196" s="113" t="s">
        <v>4</v>
      </c>
      <c r="P196" s="370"/>
      <c r="Q196" s="114" t="str">
        <f t="shared" si="12"/>
        <v/>
      </c>
      <c r="R196" s="115" t="s">
        <v>4</v>
      </c>
      <c r="S196" s="116" t="str">
        <f t="shared" si="13"/>
        <v/>
      </c>
      <c r="T196" s="233"/>
      <c r="U196" s="234"/>
    </row>
    <row r="197" spans="6:21" ht="17.25" x14ac:dyDescent="0.2">
      <c r="F197" s="88">
        <f t="shared" si="14"/>
        <v>0</v>
      </c>
      <c r="G197" s="88" t="str">
        <f t="shared" si="15"/>
        <v/>
      </c>
      <c r="H197" s="88" t="str">
        <f t="shared" si="16"/>
        <v/>
      </c>
      <c r="I197" s="88">
        <f>IF($G197="",0,COUNTIF($G$7:$G197,$H197))</f>
        <v>0</v>
      </c>
      <c r="J197" s="88"/>
      <c r="K197" s="297" t="str">
        <f>Language!$E$57</f>
        <v>doppelt</v>
      </c>
      <c r="L197" s="271" t="str">
        <f>IF(Calc!$F$26=0,"",IF(OR($M197&gt;Calc!$B$24,MOD($M197-1,Calc!$F$26)&gt;0),"",QUOTIENT($M197-1,Calc!$F$26)+1))</f>
        <v/>
      </c>
      <c r="M197" s="107">
        <v>191</v>
      </c>
      <c r="N197" s="367"/>
      <c r="O197" s="113" t="s">
        <v>4</v>
      </c>
      <c r="P197" s="370"/>
      <c r="Q197" s="114" t="str">
        <f t="shared" si="12"/>
        <v/>
      </c>
      <c r="R197" s="115" t="s">
        <v>4</v>
      </c>
      <c r="S197" s="116" t="str">
        <f t="shared" si="13"/>
        <v/>
      </c>
      <c r="T197" s="233"/>
      <c r="U197" s="234"/>
    </row>
    <row r="198" spans="6:21" ht="17.25" x14ac:dyDescent="0.2">
      <c r="F198" s="88">
        <f t="shared" si="14"/>
        <v>0</v>
      </c>
      <c r="G198" s="88" t="str">
        <f t="shared" si="15"/>
        <v/>
      </c>
      <c r="H198" s="88" t="str">
        <f t="shared" si="16"/>
        <v/>
      </c>
      <c r="I198" s="88">
        <f>IF($G198="",0,COUNTIF($G$7:$G198,$H198))</f>
        <v>0</v>
      </c>
      <c r="J198" s="88"/>
      <c r="K198" s="297" t="str">
        <f>Language!$E$57</f>
        <v>doppelt</v>
      </c>
      <c r="L198" s="271" t="str">
        <f>IF(Calc!$F$26=0,"",IF(OR($M198&gt;Calc!$B$24,MOD($M198-1,Calc!$F$26)&gt;0),"",QUOTIENT($M198-1,Calc!$F$26)+1))</f>
        <v/>
      </c>
      <c r="M198" s="107">
        <v>192</v>
      </c>
      <c r="N198" s="367"/>
      <c r="O198" s="113" t="s">
        <v>4</v>
      </c>
      <c r="P198" s="370"/>
      <c r="Q198" s="114" t="str">
        <f t="shared" si="12"/>
        <v/>
      </c>
      <c r="R198" s="115" t="s">
        <v>4</v>
      </c>
      <c r="S198" s="116" t="str">
        <f t="shared" si="13"/>
        <v/>
      </c>
      <c r="T198" s="233"/>
      <c r="U198" s="234"/>
    </row>
    <row r="199" spans="6:21" ht="17.25" x14ac:dyDescent="0.2">
      <c r="F199" s="88">
        <f t="shared" si="14"/>
        <v>0</v>
      </c>
      <c r="G199" s="88" t="str">
        <f t="shared" si="15"/>
        <v/>
      </c>
      <c r="H199" s="88" t="str">
        <f t="shared" si="16"/>
        <v/>
      </c>
      <c r="I199" s="88">
        <f>IF($G199="",0,COUNTIF($G$7:$G199,$H199))</f>
        <v>0</v>
      </c>
      <c r="J199" s="88"/>
      <c r="K199" s="297" t="str">
        <f>Language!$E$57</f>
        <v>doppelt</v>
      </c>
      <c r="L199" s="271" t="str">
        <f>IF(Calc!$F$26=0,"",IF(OR($M199&gt;Calc!$B$24,MOD($M199-1,Calc!$F$26)&gt;0),"",QUOTIENT($M199-1,Calc!$F$26)+1))</f>
        <v/>
      </c>
      <c r="M199" s="107">
        <v>193</v>
      </c>
      <c r="N199" s="367"/>
      <c r="O199" s="113" t="s">
        <v>4</v>
      </c>
      <c r="P199" s="370"/>
      <c r="Q199" s="114" t="str">
        <f t="shared" ref="Q199:Q262" si="17">IF(ISBLANK($N199),"",IF(ISBLANK(VLOOKUP($N199,$C$7:$D$26,2,0)),"",VLOOKUP($N199,$C$7:$D$26,2,0)))</f>
        <v/>
      </c>
      <c r="R199" s="115" t="s">
        <v>4</v>
      </c>
      <c r="S199" s="116" t="str">
        <f t="shared" ref="S199:S262" si="18">IF(ISBLANK($P199),"",IF(ISBLANK(VLOOKUP($P199,$C$7:$D$26,2,0)),"",VLOOKUP($P199,$C$7:$D$26,2,0)))</f>
        <v/>
      </c>
      <c r="T199" s="233"/>
      <c r="U199" s="234"/>
    </row>
    <row r="200" spans="6:21" ht="17.25" x14ac:dyDescent="0.2">
      <c r="F200" s="88">
        <f t="shared" ref="F200:F263" si="19">IF($G200="",0,IF(LEFT($G200,4)=RIGHT($G200,4),100,IF(COUNTIF($G$7:$G$386,$G200)&gt;1,101,COUNTIF($G$7:$G$386,$G200)+COUNTIF($H$7:$H$386,$G200))))</f>
        <v>0</v>
      </c>
      <c r="G200" s="88" t="str">
        <f t="shared" ref="G200:G263" si="20">IF(OR($N200="",$P200=""),"",TEXT($N200,"0000")&amp;TEXT($P200,"0000"))</f>
        <v/>
      </c>
      <c r="H200" s="88" t="str">
        <f t="shared" ref="H200:H263" si="21">IF(OR($N200="",$P200=""),"",TEXT($P200,"0000")&amp;TEXT($N200,"0000"))</f>
        <v/>
      </c>
      <c r="I200" s="88">
        <f>IF($G200="",0,COUNTIF($G$7:$G200,$H200))</f>
        <v>0</v>
      </c>
      <c r="J200" s="88"/>
      <c r="K200" s="297" t="str">
        <f>Language!$E$57</f>
        <v>doppelt</v>
      </c>
      <c r="L200" s="271" t="str">
        <f>IF(Calc!$F$26=0,"",IF(OR($M200&gt;Calc!$B$24,MOD($M200-1,Calc!$F$26)&gt;0),"",QUOTIENT($M200-1,Calc!$F$26)+1))</f>
        <v/>
      </c>
      <c r="M200" s="107">
        <v>194</v>
      </c>
      <c r="N200" s="367"/>
      <c r="O200" s="113" t="s">
        <v>4</v>
      </c>
      <c r="P200" s="370"/>
      <c r="Q200" s="114" t="str">
        <f t="shared" si="17"/>
        <v/>
      </c>
      <c r="R200" s="115" t="s">
        <v>4</v>
      </c>
      <c r="S200" s="116" t="str">
        <f t="shared" si="18"/>
        <v/>
      </c>
      <c r="T200" s="233"/>
      <c r="U200" s="234"/>
    </row>
    <row r="201" spans="6:21" ht="17.25" x14ac:dyDescent="0.2">
      <c r="F201" s="88">
        <f t="shared" si="19"/>
        <v>0</v>
      </c>
      <c r="G201" s="88" t="str">
        <f t="shared" si="20"/>
        <v/>
      </c>
      <c r="H201" s="88" t="str">
        <f t="shared" si="21"/>
        <v/>
      </c>
      <c r="I201" s="88">
        <f>IF($G201="",0,COUNTIF($G$7:$G201,$H201))</f>
        <v>0</v>
      </c>
      <c r="J201" s="88"/>
      <c r="K201" s="297" t="str">
        <f>Language!$E$57</f>
        <v>doppelt</v>
      </c>
      <c r="L201" s="271" t="str">
        <f>IF(Calc!$F$26=0,"",IF(OR($M201&gt;Calc!$B$24,MOD($M201-1,Calc!$F$26)&gt;0),"",QUOTIENT($M201-1,Calc!$F$26)+1))</f>
        <v/>
      </c>
      <c r="M201" s="107">
        <v>195</v>
      </c>
      <c r="N201" s="367"/>
      <c r="O201" s="113" t="s">
        <v>4</v>
      </c>
      <c r="P201" s="370"/>
      <c r="Q201" s="114" t="str">
        <f t="shared" si="17"/>
        <v/>
      </c>
      <c r="R201" s="115" t="s">
        <v>4</v>
      </c>
      <c r="S201" s="116" t="str">
        <f t="shared" si="18"/>
        <v/>
      </c>
      <c r="T201" s="233"/>
      <c r="U201" s="234"/>
    </row>
    <row r="202" spans="6:21" ht="17.25" x14ac:dyDescent="0.2">
      <c r="F202" s="88">
        <f t="shared" si="19"/>
        <v>0</v>
      </c>
      <c r="G202" s="88" t="str">
        <f t="shared" si="20"/>
        <v/>
      </c>
      <c r="H202" s="88" t="str">
        <f t="shared" si="21"/>
        <v/>
      </c>
      <c r="I202" s="88">
        <f>IF($G202="",0,COUNTIF($G$7:$G202,$H202))</f>
        <v>0</v>
      </c>
      <c r="J202" s="88"/>
      <c r="K202" s="297" t="str">
        <f>Language!$E$57</f>
        <v>doppelt</v>
      </c>
      <c r="L202" s="271" t="str">
        <f>IF(Calc!$F$26=0,"",IF(OR($M202&gt;Calc!$B$24,MOD($M202-1,Calc!$F$26)&gt;0),"",QUOTIENT($M202-1,Calc!$F$26)+1))</f>
        <v/>
      </c>
      <c r="M202" s="107">
        <v>196</v>
      </c>
      <c r="N202" s="367"/>
      <c r="O202" s="113" t="s">
        <v>4</v>
      </c>
      <c r="P202" s="370"/>
      <c r="Q202" s="114" t="str">
        <f t="shared" si="17"/>
        <v/>
      </c>
      <c r="R202" s="115" t="s">
        <v>4</v>
      </c>
      <c r="S202" s="116" t="str">
        <f t="shared" si="18"/>
        <v/>
      </c>
      <c r="T202" s="233"/>
      <c r="U202" s="234"/>
    </row>
    <row r="203" spans="6:21" ht="17.25" x14ac:dyDescent="0.2">
      <c r="F203" s="88">
        <f t="shared" si="19"/>
        <v>0</v>
      </c>
      <c r="G203" s="88" t="str">
        <f t="shared" si="20"/>
        <v/>
      </c>
      <c r="H203" s="88" t="str">
        <f t="shared" si="21"/>
        <v/>
      </c>
      <c r="I203" s="88">
        <f>IF($G203="",0,COUNTIF($G$7:$G203,$H203))</f>
        <v>0</v>
      </c>
      <c r="J203" s="88"/>
      <c r="K203" s="297" t="str">
        <f>Language!$E$57</f>
        <v>doppelt</v>
      </c>
      <c r="L203" s="271" t="str">
        <f>IF(Calc!$F$26=0,"",IF(OR($M203&gt;Calc!$B$24,MOD($M203-1,Calc!$F$26)&gt;0),"",QUOTIENT($M203-1,Calc!$F$26)+1))</f>
        <v/>
      </c>
      <c r="M203" s="107">
        <v>197</v>
      </c>
      <c r="N203" s="367"/>
      <c r="O203" s="113" t="s">
        <v>4</v>
      </c>
      <c r="P203" s="370"/>
      <c r="Q203" s="114" t="str">
        <f t="shared" si="17"/>
        <v/>
      </c>
      <c r="R203" s="115" t="s">
        <v>4</v>
      </c>
      <c r="S203" s="116" t="str">
        <f t="shared" si="18"/>
        <v/>
      </c>
      <c r="T203" s="233"/>
      <c r="U203" s="234"/>
    </row>
    <row r="204" spans="6:21" ht="17.25" x14ac:dyDescent="0.2">
      <c r="F204" s="88">
        <f t="shared" si="19"/>
        <v>0</v>
      </c>
      <c r="G204" s="88" t="str">
        <f t="shared" si="20"/>
        <v/>
      </c>
      <c r="H204" s="88" t="str">
        <f t="shared" si="21"/>
        <v/>
      </c>
      <c r="I204" s="88">
        <f>IF($G204="",0,COUNTIF($G$7:$G204,$H204))</f>
        <v>0</v>
      </c>
      <c r="J204" s="88"/>
      <c r="K204" s="297" t="str">
        <f>Language!$E$57</f>
        <v>doppelt</v>
      </c>
      <c r="L204" s="271" t="str">
        <f>IF(Calc!$F$26=0,"",IF(OR($M204&gt;Calc!$B$24,MOD($M204-1,Calc!$F$26)&gt;0),"",QUOTIENT($M204-1,Calc!$F$26)+1))</f>
        <v/>
      </c>
      <c r="M204" s="107">
        <v>198</v>
      </c>
      <c r="N204" s="367"/>
      <c r="O204" s="113" t="s">
        <v>4</v>
      </c>
      <c r="P204" s="370"/>
      <c r="Q204" s="114" t="str">
        <f t="shared" si="17"/>
        <v/>
      </c>
      <c r="R204" s="115" t="s">
        <v>4</v>
      </c>
      <c r="S204" s="116" t="str">
        <f t="shared" si="18"/>
        <v/>
      </c>
      <c r="T204" s="233"/>
      <c r="U204" s="234"/>
    </row>
    <row r="205" spans="6:21" ht="17.25" x14ac:dyDescent="0.2">
      <c r="F205" s="88">
        <f t="shared" si="19"/>
        <v>0</v>
      </c>
      <c r="G205" s="88" t="str">
        <f t="shared" si="20"/>
        <v/>
      </c>
      <c r="H205" s="88" t="str">
        <f t="shared" si="21"/>
        <v/>
      </c>
      <c r="I205" s="88">
        <f>IF($G205="",0,COUNTIF($G$7:$G205,$H205))</f>
        <v>0</v>
      </c>
      <c r="J205" s="88"/>
      <c r="K205" s="297" t="str">
        <f>Language!$E$57</f>
        <v>doppelt</v>
      </c>
      <c r="L205" s="271" t="str">
        <f>IF(Calc!$F$26=0,"",IF(OR($M205&gt;Calc!$B$24,MOD($M205-1,Calc!$F$26)&gt;0),"",QUOTIENT($M205-1,Calc!$F$26)+1))</f>
        <v/>
      </c>
      <c r="M205" s="107">
        <v>199</v>
      </c>
      <c r="N205" s="367"/>
      <c r="O205" s="113" t="s">
        <v>4</v>
      </c>
      <c r="P205" s="370"/>
      <c r="Q205" s="114" t="str">
        <f t="shared" si="17"/>
        <v/>
      </c>
      <c r="R205" s="115" t="s">
        <v>4</v>
      </c>
      <c r="S205" s="116" t="str">
        <f t="shared" si="18"/>
        <v/>
      </c>
      <c r="T205" s="233"/>
      <c r="U205" s="234"/>
    </row>
    <row r="206" spans="6:21" ht="17.25" x14ac:dyDescent="0.2">
      <c r="F206" s="88">
        <f t="shared" si="19"/>
        <v>0</v>
      </c>
      <c r="G206" s="88" t="str">
        <f t="shared" si="20"/>
        <v/>
      </c>
      <c r="H206" s="88" t="str">
        <f t="shared" si="21"/>
        <v/>
      </c>
      <c r="I206" s="88">
        <f>IF($G206="",0,COUNTIF($G$7:$G206,$H206))</f>
        <v>0</v>
      </c>
      <c r="J206" s="88"/>
      <c r="K206" s="297" t="str">
        <f>Language!$E$57</f>
        <v>doppelt</v>
      </c>
      <c r="L206" s="271" t="str">
        <f>IF(Calc!$F$26=0,"",IF(OR($M206&gt;Calc!$B$24,MOD($M206-1,Calc!$F$26)&gt;0),"",QUOTIENT($M206-1,Calc!$F$26)+1))</f>
        <v/>
      </c>
      <c r="M206" s="107">
        <v>200</v>
      </c>
      <c r="N206" s="367"/>
      <c r="O206" s="113" t="s">
        <v>4</v>
      </c>
      <c r="P206" s="370"/>
      <c r="Q206" s="114" t="str">
        <f t="shared" si="17"/>
        <v/>
      </c>
      <c r="R206" s="115" t="s">
        <v>4</v>
      </c>
      <c r="S206" s="116" t="str">
        <f t="shared" si="18"/>
        <v/>
      </c>
      <c r="T206" s="233"/>
      <c r="U206" s="234"/>
    </row>
    <row r="207" spans="6:21" ht="17.25" x14ac:dyDescent="0.2">
      <c r="F207" s="88">
        <f t="shared" si="19"/>
        <v>0</v>
      </c>
      <c r="G207" s="88" t="str">
        <f t="shared" si="20"/>
        <v/>
      </c>
      <c r="H207" s="88" t="str">
        <f t="shared" si="21"/>
        <v/>
      </c>
      <c r="I207" s="88">
        <f>IF($G207="",0,COUNTIF($G$7:$G207,$H207))</f>
        <v>0</v>
      </c>
      <c r="J207" s="88"/>
      <c r="K207" s="297" t="str">
        <f>Language!$E$57</f>
        <v>doppelt</v>
      </c>
      <c r="L207" s="271" t="str">
        <f>IF(Calc!$F$26=0,"",IF(OR($M207&gt;Calc!$B$24,MOD($M207-1,Calc!$F$26)&gt;0),"",QUOTIENT($M207-1,Calc!$F$26)+1))</f>
        <v/>
      </c>
      <c r="M207" s="107">
        <v>201</v>
      </c>
      <c r="N207" s="367"/>
      <c r="O207" s="113" t="s">
        <v>4</v>
      </c>
      <c r="P207" s="370"/>
      <c r="Q207" s="114" t="str">
        <f t="shared" si="17"/>
        <v/>
      </c>
      <c r="R207" s="115" t="s">
        <v>4</v>
      </c>
      <c r="S207" s="116" t="str">
        <f t="shared" si="18"/>
        <v/>
      </c>
      <c r="T207" s="233"/>
      <c r="U207" s="234"/>
    </row>
    <row r="208" spans="6:21" ht="17.25" x14ac:dyDescent="0.2">
      <c r="F208" s="88">
        <f t="shared" si="19"/>
        <v>0</v>
      </c>
      <c r="G208" s="88" t="str">
        <f t="shared" si="20"/>
        <v/>
      </c>
      <c r="H208" s="88" t="str">
        <f t="shared" si="21"/>
        <v/>
      </c>
      <c r="I208" s="88">
        <f>IF($G208="",0,COUNTIF($G$7:$G208,$H208))</f>
        <v>0</v>
      </c>
      <c r="J208" s="88"/>
      <c r="K208" s="297" t="str">
        <f>Language!$E$57</f>
        <v>doppelt</v>
      </c>
      <c r="L208" s="271" t="str">
        <f>IF(Calc!$F$26=0,"",IF(OR($M208&gt;Calc!$B$24,MOD($M208-1,Calc!$F$26)&gt;0),"",QUOTIENT($M208-1,Calc!$F$26)+1))</f>
        <v/>
      </c>
      <c r="M208" s="107">
        <v>202</v>
      </c>
      <c r="N208" s="367"/>
      <c r="O208" s="113" t="s">
        <v>4</v>
      </c>
      <c r="P208" s="370"/>
      <c r="Q208" s="114" t="str">
        <f t="shared" si="17"/>
        <v/>
      </c>
      <c r="R208" s="115" t="s">
        <v>4</v>
      </c>
      <c r="S208" s="116" t="str">
        <f t="shared" si="18"/>
        <v/>
      </c>
      <c r="T208" s="233"/>
      <c r="U208" s="234"/>
    </row>
    <row r="209" spans="6:21" ht="17.25" x14ac:dyDescent="0.2">
      <c r="F209" s="88">
        <f t="shared" si="19"/>
        <v>0</v>
      </c>
      <c r="G209" s="88" t="str">
        <f t="shared" si="20"/>
        <v/>
      </c>
      <c r="H209" s="88" t="str">
        <f t="shared" si="21"/>
        <v/>
      </c>
      <c r="I209" s="88">
        <f>IF($G209="",0,COUNTIF($G$7:$G209,$H209))</f>
        <v>0</v>
      </c>
      <c r="J209" s="88"/>
      <c r="K209" s="297" t="str">
        <f>Language!$E$57</f>
        <v>doppelt</v>
      </c>
      <c r="L209" s="271" t="str">
        <f>IF(Calc!$F$26=0,"",IF(OR($M209&gt;Calc!$B$24,MOD($M209-1,Calc!$F$26)&gt;0),"",QUOTIENT($M209-1,Calc!$F$26)+1))</f>
        <v/>
      </c>
      <c r="M209" s="107">
        <v>203</v>
      </c>
      <c r="N209" s="367"/>
      <c r="O209" s="113" t="s">
        <v>4</v>
      </c>
      <c r="P209" s="370"/>
      <c r="Q209" s="114" t="str">
        <f t="shared" si="17"/>
        <v/>
      </c>
      <c r="R209" s="115" t="s">
        <v>4</v>
      </c>
      <c r="S209" s="116" t="str">
        <f t="shared" si="18"/>
        <v/>
      </c>
      <c r="T209" s="233"/>
      <c r="U209" s="234"/>
    </row>
    <row r="210" spans="6:21" ht="17.25" x14ac:dyDescent="0.2">
      <c r="F210" s="88">
        <f t="shared" si="19"/>
        <v>0</v>
      </c>
      <c r="G210" s="88" t="str">
        <f t="shared" si="20"/>
        <v/>
      </c>
      <c r="H210" s="88" t="str">
        <f t="shared" si="21"/>
        <v/>
      </c>
      <c r="I210" s="88">
        <f>IF($G210="",0,COUNTIF($G$7:$G210,$H210))</f>
        <v>0</v>
      </c>
      <c r="J210" s="88"/>
      <c r="K210" s="297" t="str">
        <f>Language!$E$57</f>
        <v>doppelt</v>
      </c>
      <c r="L210" s="271" t="str">
        <f>IF(Calc!$F$26=0,"",IF(OR($M210&gt;Calc!$B$24,MOD($M210-1,Calc!$F$26)&gt;0),"",QUOTIENT($M210-1,Calc!$F$26)+1))</f>
        <v/>
      </c>
      <c r="M210" s="107">
        <v>204</v>
      </c>
      <c r="N210" s="367"/>
      <c r="O210" s="113" t="s">
        <v>4</v>
      </c>
      <c r="P210" s="370"/>
      <c r="Q210" s="114" t="str">
        <f t="shared" si="17"/>
        <v/>
      </c>
      <c r="R210" s="115" t="s">
        <v>4</v>
      </c>
      <c r="S210" s="116" t="str">
        <f t="shared" si="18"/>
        <v/>
      </c>
      <c r="T210" s="233"/>
      <c r="U210" s="234"/>
    </row>
    <row r="211" spans="6:21" ht="17.25" x14ac:dyDescent="0.2">
      <c r="F211" s="88">
        <f t="shared" si="19"/>
        <v>0</v>
      </c>
      <c r="G211" s="88" t="str">
        <f t="shared" si="20"/>
        <v/>
      </c>
      <c r="H211" s="88" t="str">
        <f t="shared" si="21"/>
        <v/>
      </c>
      <c r="I211" s="88">
        <f>IF($G211="",0,COUNTIF($G$7:$G211,$H211))</f>
        <v>0</v>
      </c>
      <c r="J211" s="88"/>
      <c r="K211" s="297" t="str">
        <f>Language!$E$57</f>
        <v>doppelt</v>
      </c>
      <c r="L211" s="271" t="str">
        <f>IF(Calc!$F$26=0,"",IF(OR($M211&gt;Calc!$B$24,MOD($M211-1,Calc!$F$26)&gt;0),"",QUOTIENT($M211-1,Calc!$F$26)+1))</f>
        <v/>
      </c>
      <c r="M211" s="107">
        <v>205</v>
      </c>
      <c r="N211" s="367"/>
      <c r="O211" s="113" t="s">
        <v>4</v>
      </c>
      <c r="P211" s="370"/>
      <c r="Q211" s="114" t="str">
        <f t="shared" si="17"/>
        <v/>
      </c>
      <c r="R211" s="115" t="s">
        <v>4</v>
      </c>
      <c r="S211" s="116" t="str">
        <f t="shared" si="18"/>
        <v/>
      </c>
      <c r="T211" s="233"/>
      <c r="U211" s="234"/>
    </row>
    <row r="212" spans="6:21" ht="17.25" x14ac:dyDescent="0.2">
      <c r="F212" s="88">
        <f t="shared" si="19"/>
        <v>0</v>
      </c>
      <c r="G212" s="88" t="str">
        <f t="shared" si="20"/>
        <v/>
      </c>
      <c r="H212" s="88" t="str">
        <f t="shared" si="21"/>
        <v/>
      </c>
      <c r="I212" s="88">
        <f>IF($G212="",0,COUNTIF($G$7:$G212,$H212))</f>
        <v>0</v>
      </c>
      <c r="J212" s="88"/>
      <c r="K212" s="297" t="str">
        <f>Language!$E$57</f>
        <v>doppelt</v>
      </c>
      <c r="L212" s="271" t="str">
        <f>IF(Calc!$F$26=0,"",IF(OR($M212&gt;Calc!$B$24,MOD($M212-1,Calc!$F$26)&gt;0),"",QUOTIENT($M212-1,Calc!$F$26)+1))</f>
        <v/>
      </c>
      <c r="M212" s="107">
        <v>206</v>
      </c>
      <c r="N212" s="367"/>
      <c r="O212" s="113" t="s">
        <v>4</v>
      </c>
      <c r="P212" s="370"/>
      <c r="Q212" s="114" t="str">
        <f t="shared" si="17"/>
        <v/>
      </c>
      <c r="R212" s="115" t="s">
        <v>4</v>
      </c>
      <c r="S212" s="116" t="str">
        <f t="shared" si="18"/>
        <v/>
      </c>
      <c r="T212" s="233"/>
      <c r="U212" s="234"/>
    </row>
    <row r="213" spans="6:21" ht="17.25" x14ac:dyDescent="0.2">
      <c r="F213" s="88">
        <f t="shared" si="19"/>
        <v>0</v>
      </c>
      <c r="G213" s="88" t="str">
        <f t="shared" si="20"/>
        <v/>
      </c>
      <c r="H213" s="88" t="str">
        <f t="shared" si="21"/>
        <v/>
      </c>
      <c r="I213" s="88">
        <f>IF($G213="",0,COUNTIF($G$7:$G213,$H213))</f>
        <v>0</v>
      </c>
      <c r="J213" s="88"/>
      <c r="K213" s="297" t="str">
        <f>Language!$E$57</f>
        <v>doppelt</v>
      </c>
      <c r="L213" s="271" t="str">
        <f>IF(Calc!$F$26=0,"",IF(OR($M213&gt;Calc!$B$24,MOD($M213-1,Calc!$F$26)&gt;0),"",QUOTIENT($M213-1,Calc!$F$26)+1))</f>
        <v/>
      </c>
      <c r="M213" s="107">
        <v>207</v>
      </c>
      <c r="N213" s="367"/>
      <c r="O213" s="113" t="s">
        <v>4</v>
      </c>
      <c r="P213" s="370"/>
      <c r="Q213" s="114" t="str">
        <f t="shared" si="17"/>
        <v/>
      </c>
      <c r="R213" s="115" t="s">
        <v>4</v>
      </c>
      <c r="S213" s="116" t="str">
        <f t="shared" si="18"/>
        <v/>
      </c>
      <c r="T213" s="233"/>
      <c r="U213" s="234"/>
    </row>
    <row r="214" spans="6:21" ht="17.25" x14ac:dyDescent="0.2">
      <c r="F214" s="88">
        <f t="shared" si="19"/>
        <v>0</v>
      </c>
      <c r="G214" s="88" t="str">
        <f t="shared" si="20"/>
        <v/>
      </c>
      <c r="H214" s="88" t="str">
        <f t="shared" si="21"/>
        <v/>
      </c>
      <c r="I214" s="88">
        <f>IF($G214="",0,COUNTIF($G$7:$G214,$H214))</f>
        <v>0</v>
      </c>
      <c r="J214" s="88"/>
      <c r="K214" s="297" t="str">
        <f>Language!$E$57</f>
        <v>doppelt</v>
      </c>
      <c r="L214" s="271" t="str">
        <f>IF(Calc!$F$26=0,"",IF(OR($M214&gt;Calc!$B$24,MOD($M214-1,Calc!$F$26)&gt;0),"",QUOTIENT($M214-1,Calc!$F$26)+1))</f>
        <v/>
      </c>
      <c r="M214" s="107">
        <v>208</v>
      </c>
      <c r="N214" s="367"/>
      <c r="O214" s="113" t="s">
        <v>4</v>
      </c>
      <c r="P214" s="370"/>
      <c r="Q214" s="114" t="str">
        <f t="shared" si="17"/>
        <v/>
      </c>
      <c r="R214" s="115" t="s">
        <v>4</v>
      </c>
      <c r="S214" s="116" t="str">
        <f t="shared" si="18"/>
        <v/>
      </c>
      <c r="T214" s="233"/>
      <c r="U214" s="234"/>
    </row>
    <row r="215" spans="6:21" ht="17.25" x14ac:dyDescent="0.2">
      <c r="F215" s="88">
        <f t="shared" si="19"/>
        <v>0</v>
      </c>
      <c r="G215" s="88" t="str">
        <f t="shared" si="20"/>
        <v/>
      </c>
      <c r="H215" s="88" t="str">
        <f t="shared" si="21"/>
        <v/>
      </c>
      <c r="I215" s="88">
        <f>IF($G215="",0,COUNTIF($G$7:$G215,$H215))</f>
        <v>0</v>
      </c>
      <c r="J215" s="88"/>
      <c r="K215" s="297" t="str">
        <f>Language!$E$57</f>
        <v>doppelt</v>
      </c>
      <c r="L215" s="271" t="str">
        <f>IF(Calc!$F$26=0,"",IF(OR($M215&gt;Calc!$B$24,MOD($M215-1,Calc!$F$26)&gt;0),"",QUOTIENT($M215-1,Calc!$F$26)+1))</f>
        <v/>
      </c>
      <c r="M215" s="107">
        <v>209</v>
      </c>
      <c r="N215" s="367"/>
      <c r="O215" s="113" t="s">
        <v>4</v>
      </c>
      <c r="P215" s="370"/>
      <c r="Q215" s="114" t="str">
        <f t="shared" si="17"/>
        <v/>
      </c>
      <c r="R215" s="115" t="s">
        <v>4</v>
      </c>
      <c r="S215" s="116" t="str">
        <f t="shared" si="18"/>
        <v/>
      </c>
      <c r="T215" s="233"/>
      <c r="U215" s="234"/>
    </row>
    <row r="216" spans="6:21" ht="17.25" x14ac:dyDescent="0.2">
      <c r="F216" s="88">
        <f t="shared" si="19"/>
        <v>0</v>
      </c>
      <c r="G216" s="88" t="str">
        <f t="shared" si="20"/>
        <v/>
      </c>
      <c r="H216" s="88" t="str">
        <f t="shared" si="21"/>
        <v/>
      </c>
      <c r="I216" s="88">
        <f>IF($G216="",0,COUNTIF($G$7:$G216,$H216))</f>
        <v>0</v>
      </c>
      <c r="J216" s="88"/>
      <c r="K216" s="297" t="str">
        <f>Language!$E$57</f>
        <v>doppelt</v>
      </c>
      <c r="L216" s="271" t="str">
        <f>IF(Calc!$F$26=0,"",IF(OR($M216&gt;Calc!$B$24,MOD($M216-1,Calc!$F$26)&gt;0),"",QUOTIENT($M216-1,Calc!$F$26)+1))</f>
        <v/>
      </c>
      <c r="M216" s="107">
        <v>210</v>
      </c>
      <c r="N216" s="367"/>
      <c r="O216" s="113" t="s">
        <v>4</v>
      </c>
      <c r="P216" s="370"/>
      <c r="Q216" s="114" t="str">
        <f t="shared" si="17"/>
        <v/>
      </c>
      <c r="R216" s="115" t="s">
        <v>4</v>
      </c>
      <c r="S216" s="116" t="str">
        <f t="shared" si="18"/>
        <v/>
      </c>
      <c r="T216" s="233"/>
      <c r="U216" s="234"/>
    </row>
    <row r="217" spans="6:21" ht="17.25" x14ac:dyDescent="0.2">
      <c r="F217" s="88">
        <f t="shared" si="19"/>
        <v>0</v>
      </c>
      <c r="G217" s="88" t="str">
        <f t="shared" si="20"/>
        <v/>
      </c>
      <c r="H217" s="88" t="str">
        <f t="shared" si="21"/>
        <v/>
      </c>
      <c r="I217" s="88">
        <f>IF($G217="",0,COUNTIF($G$7:$G217,$H217))</f>
        <v>0</v>
      </c>
      <c r="J217" s="88"/>
      <c r="K217" s="297" t="str">
        <f>Language!$E$57</f>
        <v>doppelt</v>
      </c>
      <c r="L217" s="271" t="str">
        <f>IF(Calc!$F$26=0,"",IF(OR($M217&gt;Calc!$B$24,MOD($M217-1,Calc!$F$26)&gt;0),"",QUOTIENT($M217-1,Calc!$F$26)+1))</f>
        <v/>
      </c>
      <c r="M217" s="107">
        <v>211</v>
      </c>
      <c r="N217" s="367"/>
      <c r="O217" s="113" t="s">
        <v>4</v>
      </c>
      <c r="P217" s="370"/>
      <c r="Q217" s="114" t="str">
        <f t="shared" si="17"/>
        <v/>
      </c>
      <c r="R217" s="115" t="s">
        <v>4</v>
      </c>
      <c r="S217" s="116" t="str">
        <f t="shared" si="18"/>
        <v/>
      </c>
      <c r="T217" s="233"/>
      <c r="U217" s="234"/>
    </row>
    <row r="218" spans="6:21" ht="17.25" x14ac:dyDescent="0.2">
      <c r="F218" s="88">
        <f t="shared" si="19"/>
        <v>0</v>
      </c>
      <c r="G218" s="88" t="str">
        <f t="shared" si="20"/>
        <v/>
      </c>
      <c r="H218" s="88" t="str">
        <f t="shared" si="21"/>
        <v/>
      </c>
      <c r="I218" s="88">
        <f>IF($G218="",0,COUNTIF($G$7:$G218,$H218))</f>
        <v>0</v>
      </c>
      <c r="J218" s="88"/>
      <c r="K218" s="297" t="str">
        <f>Language!$E$57</f>
        <v>doppelt</v>
      </c>
      <c r="L218" s="271" t="str">
        <f>IF(Calc!$F$26=0,"",IF(OR($M218&gt;Calc!$B$24,MOD($M218-1,Calc!$F$26)&gt;0),"",QUOTIENT($M218-1,Calc!$F$26)+1))</f>
        <v/>
      </c>
      <c r="M218" s="107">
        <v>212</v>
      </c>
      <c r="N218" s="367"/>
      <c r="O218" s="113" t="s">
        <v>4</v>
      </c>
      <c r="P218" s="370"/>
      <c r="Q218" s="114" t="str">
        <f t="shared" si="17"/>
        <v/>
      </c>
      <c r="R218" s="115" t="s">
        <v>4</v>
      </c>
      <c r="S218" s="116" t="str">
        <f t="shared" si="18"/>
        <v/>
      </c>
      <c r="T218" s="233"/>
      <c r="U218" s="234"/>
    </row>
    <row r="219" spans="6:21" ht="17.25" x14ac:dyDescent="0.2">
      <c r="F219" s="88">
        <f t="shared" si="19"/>
        <v>0</v>
      </c>
      <c r="G219" s="88" t="str">
        <f t="shared" si="20"/>
        <v/>
      </c>
      <c r="H219" s="88" t="str">
        <f t="shared" si="21"/>
        <v/>
      </c>
      <c r="I219" s="88">
        <f>IF($G219="",0,COUNTIF($G$7:$G219,$H219))</f>
        <v>0</v>
      </c>
      <c r="J219" s="88"/>
      <c r="K219" s="297" t="str">
        <f>Language!$E$57</f>
        <v>doppelt</v>
      </c>
      <c r="L219" s="271" t="str">
        <f>IF(Calc!$F$26=0,"",IF(OR($M219&gt;Calc!$B$24,MOD($M219-1,Calc!$F$26)&gt;0),"",QUOTIENT($M219-1,Calc!$F$26)+1))</f>
        <v/>
      </c>
      <c r="M219" s="107">
        <v>213</v>
      </c>
      <c r="N219" s="367"/>
      <c r="O219" s="113" t="s">
        <v>4</v>
      </c>
      <c r="P219" s="370"/>
      <c r="Q219" s="114" t="str">
        <f t="shared" si="17"/>
        <v/>
      </c>
      <c r="R219" s="115" t="s">
        <v>4</v>
      </c>
      <c r="S219" s="116" t="str">
        <f t="shared" si="18"/>
        <v/>
      </c>
      <c r="T219" s="233"/>
      <c r="U219" s="234"/>
    </row>
    <row r="220" spans="6:21" ht="17.25" x14ac:dyDescent="0.2">
      <c r="F220" s="88">
        <f t="shared" si="19"/>
        <v>0</v>
      </c>
      <c r="G220" s="88" t="str">
        <f t="shared" si="20"/>
        <v/>
      </c>
      <c r="H220" s="88" t="str">
        <f t="shared" si="21"/>
        <v/>
      </c>
      <c r="I220" s="88">
        <f>IF($G220="",0,COUNTIF($G$7:$G220,$H220))</f>
        <v>0</v>
      </c>
      <c r="J220" s="88"/>
      <c r="K220" s="297" t="str">
        <f>Language!$E$57</f>
        <v>doppelt</v>
      </c>
      <c r="L220" s="271" t="str">
        <f>IF(Calc!$F$26=0,"",IF(OR($M220&gt;Calc!$B$24,MOD($M220-1,Calc!$F$26)&gt;0),"",QUOTIENT($M220-1,Calc!$F$26)+1))</f>
        <v/>
      </c>
      <c r="M220" s="107">
        <v>214</v>
      </c>
      <c r="N220" s="367"/>
      <c r="O220" s="113" t="s">
        <v>4</v>
      </c>
      <c r="P220" s="370"/>
      <c r="Q220" s="114" t="str">
        <f t="shared" si="17"/>
        <v/>
      </c>
      <c r="R220" s="115" t="s">
        <v>4</v>
      </c>
      <c r="S220" s="116" t="str">
        <f t="shared" si="18"/>
        <v/>
      </c>
      <c r="T220" s="233"/>
      <c r="U220" s="234"/>
    </row>
    <row r="221" spans="6:21" ht="17.25" x14ac:dyDescent="0.2">
      <c r="F221" s="88">
        <f t="shared" si="19"/>
        <v>0</v>
      </c>
      <c r="G221" s="88" t="str">
        <f t="shared" si="20"/>
        <v/>
      </c>
      <c r="H221" s="88" t="str">
        <f t="shared" si="21"/>
        <v/>
      </c>
      <c r="I221" s="88">
        <f>IF($G221="",0,COUNTIF($G$7:$G221,$H221))</f>
        <v>0</v>
      </c>
      <c r="J221" s="88"/>
      <c r="K221" s="297" t="str">
        <f>Language!$E$57</f>
        <v>doppelt</v>
      </c>
      <c r="L221" s="271" t="str">
        <f>IF(Calc!$F$26=0,"",IF(OR($M221&gt;Calc!$B$24,MOD($M221-1,Calc!$F$26)&gt;0),"",QUOTIENT($M221-1,Calc!$F$26)+1))</f>
        <v/>
      </c>
      <c r="M221" s="107">
        <v>215</v>
      </c>
      <c r="N221" s="367"/>
      <c r="O221" s="113" t="s">
        <v>4</v>
      </c>
      <c r="P221" s="370"/>
      <c r="Q221" s="114" t="str">
        <f t="shared" si="17"/>
        <v/>
      </c>
      <c r="R221" s="115" t="s">
        <v>4</v>
      </c>
      <c r="S221" s="116" t="str">
        <f t="shared" si="18"/>
        <v/>
      </c>
      <c r="T221" s="233"/>
      <c r="U221" s="234"/>
    </row>
    <row r="222" spans="6:21" ht="17.25" x14ac:dyDescent="0.2">
      <c r="F222" s="88">
        <f t="shared" si="19"/>
        <v>0</v>
      </c>
      <c r="G222" s="88" t="str">
        <f t="shared" si="20"/>
        <v/>
      </c>
      <c r="H222" s="88" t="str">
        <f t="shared" si="21"/>
        <v/>
      </c>
      <c r="I222" s="88">
        <f>IF($G222="",0,COUNTIF($G$7:$G222,$H222))</f>
        <v>0</v>
      </c>
      <c r="J222" s="88"/>
      <c r="K222" s="297" t="str">
        <f>Language!$E$57</f>
        <v>doppelt</v>
      </c>
      <c r="L222" s="271" t="str">
        <f>IF(Calc!$F$26=0,"",IF(OR($M222&gt;Calc!$B$24,MOD($M222-1,Calc!$F$26)&gt;0),"",QUOTIENT($M222-1,Calc!$F$26)+1))</f>
        <v/>
      </c>
      <c r="M222" s="107">
        <v>216</v>
      </c>
      <c r="N222" s="367"/>
      <c r="O222" s="113" t="s">
        <v>4</v>
      </c>
      <c r="P222" s="370"/>
      <c r="Q222" s="114" t="str">
        <f t="shared" si="17"/>
        <v/>
      </c>
      <c r="R222" s="115" t="s">
        <v>4</v>
      </c>
      <c r="S222" s="116" t="str">
        <f t="shared" si="18"/>
        <v/>
      </c>
      <c r="T222" s="233"/>
      <c r="U222" s="234"/>
    </row>
    <row r="223" spans="6:21" ht="17.25" x14ac:dyDescent="0.2">
      <c r="F223" s="88">
        <f t="shared" si="19"/>
        <v>0</v>
      </c>
      <c r="G223" s="88" t="str">
        <f t="shared" si="20"/>
        <v/>
      </c>
      <c r="H223" s="88" t="str">
        <f t="shared" si="21"/>
        <v/>
      </c>
      <c r="I223" s="88">
        <f>IF($G223="",0,COUNTIF($G$7:$G223,$H223))</f>
        <v>0</v>
      </c>
      <c r="J223" s="88"/>
      <c r="K223" s="297" t="str">
        <f>Language!$E$57</f>
        <v>doppelt</v>
      </c>
      <c r="L223" s="271" t="str">
        <f>IF(Calc!$F$26=0,"",IF(OR($M223&gt;Calc!$B$24,MOD($M223-1,Calc!$F$26)&gt;0),"",QUOTIENT($M223-1,Calc!$F$26)+1))</f>
        <v/>
      </c>
      <c r="M223" s="107">
        <v>217</v>
      </c>
      <c r="N223" s="367"/>
      <c r="O223" s="113" t="s">
        <v>4</v>
      </c>
      <c r="P223" s="370"/>
      <c r="Q223" s="114" t="str">
        <f t="shared" si="17"/>
        <v/>
      </c>
      <c r="R223" s="115" t="s">
        <v>4</v>
      </c>
      <c r="S223" s="116" t="str">
        <f t="shared" si="18"/>
        <v/>
      </c>
      <c r="T223" s="233"/>
      <c r="U223" s="234"/>
    </row>
    <row r="224" spans="6:21" ht="17.25" x14ac:dyDescent="0.2">
      <c r="F224" s="88">
        <f t="shared" si="19"/>
        <v>0</v>
      </c>
      <c r="G224" s="88" t="str">
        <f t="shared" si="20"/>
        <v/>
      </c>
      <c r="H224" s="88" t="str">
        <f t="shared" si="21"/>
        <v/>
      </c>
      <c r="I224" s="88">
        <f>IF($G224="",0,COUNTIF($G$7:$G224,$H224))</f>
        <v>0</v>
      </c>
      <c r="J224" s="88"/>
      <c r="K224" s="297" t="str">
        <f>Language!$E$57</f>
        <v>doppelt</v>
      </c>
      <c r="L224" s="271" t="str">
        <f>IF(Calc!$F$26=0,"",IF(OR($M224&gt;Calc!$B$24,MOD($M224-1,Calc!$F$26)&gt;0),"",QUOTIENT($M224-1,Calc!$F$26)+1))</f>
        <v/>
      </c>
      <c r="M224" s="107">
        <v>218</v>
      </c>
      <c r="N224" s="367"/>
      <c r="O224" s="113" t="s">
        <v>4</v>
      </c>
      <c r="P224" s="370"/>
      <c r="Q224" s="114" t="str">
        <f t="shared" si="17"/>
        <v/>
      </c>
      <c r="R224" s="115" t="s">
        <v>4</v>
      </c>
      <c r="S224" s="116" t="str">
        <f t="shared" si="18"/>
        <v/>
      </c>
      <c r="T224" s="233"/>
      <c r="U224" s="234"/>
    </row>
    <row r="225" spans="6:21" ht="17.25" x14ac:dyDescent="0.2">
      <c r="F225" s="88">
        <f t="shared" si="19"/>
        <v>0</v>
      </c>
      <c r="G225" s="88" t="str">
        <f t="shared" si="20"/>
        <v/>
      </c>
      <c r="H225" s="88" t="str">
        <f t="shared" si="21"/>
        <v/>
      </c>
      <c r="I225" s="88">
        <f>IF($G225="",0,COUNTIF($G$7:$G225,$H225))</f>
        <v>0</v>
      </c>
      <c r="J225" s="88"/>
      <c r="K225" s="297" t="str">
        <f>Language!$E$57</f>
        <v>doppelt</v>
      </c>
      <c r="L225" s="271" t="str">
        <f>IF(Calc!$F$26=0,"",IF(OR($M225&gt;Calc!$B$24,MOD($M225-1,Calc!$F$26)&gt;0),"",QUOTIENT($M225-1,Calc!$F$26)+1))</f>
        <v/>
      </c>
      <c r="M225" s="107">
        <v>219</v>
      </c>
      <c r="N225" s="367"/>
      <c r="O225" s="113" t="s">
        <v>4</v>
      </c>
      <c r="P225" s="370"/>
      <c r="Q225" s="114" t="str">
        <f t="shared" si="17"/>
        <v/>
      </c>
      <c r="R225" s="115" t="s">
        <v>4</v>
      </c>
      <c r="S225" s="116" t="str">
        <f t="shared" si="18"/>
        <v/>
      </c>
      <c r="T225" s="233"/>
      <c r="U225" s="234"/>
    </row>
    <row r="226" spans="6:21" ht="17.25" x14ac:dyDescent="0.2">
      <c r="F226" s="88">
        <f t="shared" si="19"/>
        <v>0</v>
      </c>
      <c r="G226" s="88" t="str">
        <f t="shared" si="20"/>
        <v/>
      </c>
      <c r="H226" s="88" t="str">
        <f t="shared" si="21"/>
        <v/>
      </c>
      <c r="I226" s="88">
        <f>IF($G226="",0,COUNTIF($G$7:$G226,$H226))</f>
        <v>0</v>
      </c>
      <c r="J226" s="88"/>
      <c r="K226" s="297" t="str">
        <f>Language!$E$57</f>
        <v>doppelt</v>
      </c>
      <c r="L226" s="271" t="str">
        <f>IF(Calc!$F$26=0,"",IF(OR($M226&gt;Calc!$B$24,MOD($M226-1,Calc!$F$26)&gt;0),"",QUOTIENT($M226-1,Calc!$F$26)+1))</f>
        <v/>
      </c>
      <c r="M226" s="107">
        <v>220</v>
      </c>
      <c r="N226" s="367"/>
      <c r="O226" s="113" t="s">
        <v>4</v>
      </c>
      <c r="P226" s="370"/>
      <c r="Q226" s="114" t="str">
        <f t="shared" si="17"/>
        <v/>
      </c>
      <c r="R226" s="115" t="s">
        <v>4</v>
      </c>
      <c r="S226" s="116" t="str">
        <f t="shared" si="18"/>
        <v/>
      </c>
      <c r="T226" s="233"/>
      <c r="U226" s="234"/>
    </row>
    <row r="227" spans="6:21" ht="17.25" x14ac:dyDescent="0.2">
      <c r="F227" s="88">
        <f t="shared" si="19"/>
        <v>0</v>
      </c>
      <c r="G227" s="88" t="str">
        <f t="shared" si="20"/>
        <v/>
      </c>
      <c r="H227" s="88" t="str">
        <f t="shared" si="21"/>
        <v/>
      </c>
      <c r="I227" s="88">
        <f>IF($G227="",0,COUNTIF($G$7:$G227,$H227))</f>
        <v>0</v>
      </c>
      <c r="J227" s="88"/>
      <c r="K227" s="297" t="str">
        <f>Language!$E$57</f>
        <v>doppelt</v>
      </c>
      <c r="L227" s="271" t="str">
        <f>IF(Calc!$F$26=0,"",IF(OR($M227&gt;Calc!$B$24,MOD($M227-1,Calc!$F$26)&gt;0),"",QUOTIENT($M227-1,Calc!$F$26)+1))</f>
        <v/>
      </c>
      <c r="M227" s="107">
        <v>221</v>
      </c>
      <c r="N227" s="367"/>
      <c r="O227" s="113" t="s">
        <v>4</v>
      </c>
      <c r="P227" s="370"/>
      <c r="Q227" s="114" t="str">
        <f t="shared" si="17"/>
        <v/>
      </c>
      <c r="R227" s="115" t="s">
        <v>4</v>
      </c>
      <c r="S227" s="116" t="str">
        <f t="shared" si="18"/>
        <v/>
      </c>
      <c r="T227" s="233"/>
      <c r="U227" s="234"/>
    </row>
    <row r="228" spans="6:21" ht="17.25" x14ac:dyDescent="0.2">
      <c r="F228" s="88">
        <f t="shared" si="19"/>
        <v>0</v>
      </c>
      <c r="G228" s="88" t="str">
        <f t="shared" si="20"/>
        <v/>
      </c>
      <c r="H228" s="88" t="str">
        <f t="shared" si="21"/>
        <v/>
      </c>
      <c r="I228" s="88">
        <f>IF($G228="",0,COUNTIF($G$7:$G228,$H228))</f>
        <v>0</v>
      </c>
      <c r="J228" s="88"/>
      <c r="K228" s="297" t="str">
        <f>Language!$E$57</f>
        <v>doppelt</v>
      </c>
      <c r="L228" s="271" t="str">
        <f>IF(Calc!$F$26=0,"",IF(OR($M228&gt;Calc!$B$24,MOD($M228-1,Calc!$F$26)&gt;0),"",QUOTIENT($M228-1,Calc!$F$26)+1))</f>
        <v/>
      </c>
      <c r="M228" s="107">
        <v>222</v>
      </c>
      <c r="N228" s="367"/>
      <c r="O228" s="113" t="s">
        <v>4</v>
      </c>
      <c r="P228" s="370"/>
      <c r="Q228" s="114" t="str">
        <f t="shared" si="17"/>
        <v/>
      </c>
      <c r="R228" s="115" t="s">
        <v>4</v>
      </c>
      <c r="S228" s="116" t="str">
        <f t="shared" si="18"/>
        <v/>
      </c>
      <c r="T228" s="233"/>
      <c r="U228" s="234"/>
    </row>
    <row r="229" spans="6:21" ht="17.25" x14ac:dyDescent="0.2">
      <c r="F229" s="88">
        <f t="shared" si="19"/>
        <v>0</v>
      </c>
      <c r="G229" s="88" t="str">
        <f t="shared" si="20"/>
        <v/>
      </c>
      <c r="H229" s="88" t="str">
        <f t="shared" si="21"/>
        <v/>
      </c>
      <c r="I229" s="88">
        <f>IF($G229="",0,COUNTIF($G$7:$G229,$H229))</f>
        <v>0</v>
      </c>
      <c r="J229" s="88"/>
      <c r="K229" s="297" t="str">
        <f>Language!$E$57</f>
        <v>doppelt</v>
      </c>
      <c r="L229" s="271" t="str">
        <f>IF(Calc!$F$26=0,"",IF(OR($M229&gt;Calc!$B$24,MOD($M229-1,Calc!$F$26)&gt;0),"",QUOTIENT($M229-1,Calc!$F$26)+1))</f>
        <v/>
      </c>
      <c r="M229" s="107">
        <v>223</v>
      </c>
      <c r="N229" s="367"/>
      <c r="O229" s="113" t="s">
        <v>4</v>
      </c>
      <c r="P229" s="370"/>
      <c r="Q229" s="114" t="str">
        <f t="shared" si="17"/>
        <v/>
      </c>
      <c r="R229" s="115" t="s">
        <v>4</v>
      </c>
      <c r="S229" s="116" t="str">
        <f t="shared" si="18"/>
        <v/>
      </c>
      <c r="T229" s="233"/>
      <c r="U229" s="234"/>
    </row>
    <row r="230" spans="6:21" ht="17.25" x14ac:dyDescent="0.2">
      <c r="F230" s="88">
        <f t="shared" si="19"/>
        <v>0</v>
      </c>
      <c r="G230" s="88" t="str">
        <f t="shared" si="20"/>
        <v/>
      </c>
      <c r="H230" s="88" t="str">
        <f t="shared" si="21"/>
        <v/>
      </c>
      <c r="I230" s="88">
        <f>IF($G230="",0,COUNTIF($G$7:$G230,$H230))</f>
        <v>0</v>
      </c>
      <c r="J230" s="88"/>
      <c r="K230" s="297" t="str">
        <f>Language!$E$57</f>
        <v>doppelt</v>
      </c>
      <c r="L230" s="271" t="str">
        <f>IF(Calc!$F$26=0,"",IF(OR($M230&gt;Calc!$B$24,MOD($M230-1,Calc!$F$26)&gt;0),"",QUOTIENT($M230-1,Calc!$F$26)+1))</f>
        <v/>
      </c>
      <c r="M230" s="107">
        <v>224</v>
      </c>
      <c r="N230" s="367"/>
      <c r="O230" s="113" t="s">
        <v>4</v>
      </c>
      <c r="P230" s="370"/>
      <c r="Q230" s="114" t="str">
        <f t="shared" si="17"/>
        <v/>
      </c>
      <c r="R230" s="115" t="s">
        <v>4</v>
      </c>
      <c r="S230" s="116" t="str">
        <f t="shared" si="18"/>
        <v/>
      </c>
      <c r="T230" s="233"/>
      <c r="U230" s="234"/>
    </row>
    <row r="231" spans="6:21" ht="17.25" x14ac:dyDescent="0.2">
      <c r="F231" s="88">
        <f t="shared" si="19"/>
        <v>0</v>
      </c>
      <c r="G231" s="88" t="str">
        <f t="shared" si="20"/>
        <v/>
      </c>
      <c r="H231" s="88" t="str">
        <f t="shared" si="21"/>
        <v/>
      </c>
      <c r="I231" s="88">
        <f>IF($G231="",0,COUNTIF($G$7:$G231,$H231))</f>
        <v>0</v>
      </c>
      <c r="J231" s="88"/>
      <c r="K231" s="297" t="str">
        <f>Language!$E$57</f>
        <v>doppelt</v>
      </c>
      <c r="L231" s="271" t="str">
        <f>IF(Calc!$F$26=0,"",IF(OR($M231&gt;Calc!$B$24,MOD($M231-1,Calc!$F$26)&gt;0),"",QUOTIENT($M231-1,Calc!$F$26)+1))</f>
        <v/>
      </c>
      <c r="M231" s="107">
        <v>225</v>
      </c>
      <c r="N231" s="367"/>
      <c r="O231" s="113" t="s">
        <v>4</v>
      </c>
      <c r="P231" s="370"/>
      <c r="Q231" s="114" t="str">
        <f t="shared" si="17"/>
        <v/>
      </c>
      <c r="R231" s="115" t="s">
        <v>4</v>
      </c>
      <c r="S231" s="116" t="str">
        <f t="shared" si="18"/>
        <v/>
      </c>
      <c r="T231" s="233"/>
      <c r="U231" s="234"/>
    </row>
    <row r="232" spans="6:21" ht="17.25" x14ac:dyDescent="0.2">
      <c r="F232" s="88">
        <f t="shared" si="19"/>
        <v>0</v>
      </c>
      <c r="G232" s="88" t="str">
        <f t="shared" si="20"/>
        <v/>
      </c>
      <c r="H232" s="88" t="str">
        <f t="shared" si="21"/>
        <v/>
      </c>
      <c r="I232" s="88">
        <f>IF($G232="",0,COUNTIF($G$7:$G232,$H232))</f>
        <v>0</v>
      </c>
      <c r="J232" s="88"/>
      <c r="K232" s="297" t="str">
        <f>Language!$E$57</f>
        <v>doppelt</v>
      </c>
      <c r="L232" s="271" t="str">
        <f>IF(Calc!$F$26=0,"",IF(OR($M232&gt;Calc!$B$24,MOD($M232-1,Calc!$F$26)&gt;0),"",QUOTIENT($M232-1,Calc!$F$26)+1))</f>
        <v/>
      </c>
      <c r="M232" s="107">
        <v>226</v>
      </c>
      <c r="N232" s="367"/>
      <c r="O232" s="113" t="s">
        <v>4</v>
      </c>
      <c r="P232" s="370"/>
      <c r="Q232" s="114" t="str">
        <f t="shared" si="17"/>
        <v/>
      </c>
      <c r="R232" s="115" t="s">
        <v>4</v>
      </c>
      <c r="S232" s="116" t="str">
        <f t="shared" si="18"/>
        <v/>
      </c>
      <c r="T232" s="233"/>
      <c r="U232" s="234"/>
    </row>
    <row r="233" spans="6:21" ht="17.25" x14ac:dyDescent="0.2">
      <c r="F233" s="88">
        <f t="shared" si="19"/>
        <v>0</v>
      </c>
      <c r="G233" s="88" t="str">
        <f t="shared" si="20"/>
        <v/>
      </c>
      <c r="H233" s="88" t="str">
        <f t="shared" si="21"/>
        <v/>
      </c>
      <c r="I233" s="88">
        <f>IF($G233="",0,COUNTIF($G$7:$G233,$H233))</f>
        <v>0</v>
      </c>
      <c r="J233" s="88"/>
      <c r="K233" s="297" t="str">
        <f>Language!$E$57</f>
        <v>doppelt</v>
      </c>
      <c r="L233" s="271" t="str">
        <f>IF(Calc!$F$26=0,"",IF(OR($M233&gt;Calc!$B$24,MOD($M233-1,Calc!$F$26)&gt;0),"",QUOTIENT($M233-1,Calc!$F$26)+1))</f>
        <v/>
      </c>
      <c r="M233" s="107">
        <v>227</v>
      </c>
      <c r="N233" s="367"/>
      <c r="O233" s="113" t="s">
        <v>4</v>
      </c>
      <c r="P233" s="370"/>
      <c r="Q233" s="114" t="str">
        <f t="shared" si="17"/>
        <v/>
      </c>
      <c r="R233" s="115" t="s">
        <v>4</v>
      </c>
      <c r="S233" s="116" t="str">
        <f t="shared" si="18"/>
        <v/>
      </c>
      <c r="T233" s="233"/>
      <c r="U233" s="234"/>
    </row>
    <row r="234" spans="6:21" ht="17.25" x14ac:dyDescent="0.2">
      <c r="F234" s="88">
        <f t="shared" si="19"/>
        <v>0</v>
      </c>
      <c r="G234" s="88" t="str">
        <f t="shared" si="20"/>
        <v/>
      </c>
      <c r="H234" s="88" t="str">
        <f t="shared" si="21"/>
        <v/>
      </c>
      <c r="I234" s="88">
        <f>IF($G234="",0,COUNTIF($G$7:$G234,$H234))</f>
        <v>0</v>
      </c>
      <c r="J234" s="88"/>
      <c r="K234" s="297" t="str">
        <f>Language!$E$57</f>
        <v>doppelt</v>
      </c>
      <c r="L234" s="271" t="str">
        <f>IF(Calc!$F$26=0,"",IF(OR($M234&gt;Calc!$B$24,MOD($M234-1,Calc!$F$26)&gt;0),"",QUOTIENT($M234-1,Calc!$F$26)+1))</f>
        <v/>
      </c>
      <c r="M234" s="107">
        <v>228</v>
      </c>
      <c r="N234" s="367"/>
      <c r="O234" s="113" t="s">
        <v>4</v>
      </c>
      <c r="P234" s="370"/>
      <c r="Q234" s="114" t="str">
        <f t="shared" si="17"/>
        <v/>
      </c>
      <c r="R234" s="115" t="s">
        <v>4</v>
      </c>
      <c r="S234" s="116" t="str">
        <f t="shared" si="18"/>
        <v/>
      </c>
      <c r="T234" s="233"/>
      <c r="U234" s="234"/>
    </row>
    <row r="235" spans="6:21" ht="17.25" x14ac:dyDescent="0.2">
      <c r="F235" s="88">
        <f t="shared" si="19"/>
        <v>0</v>
      </c>
      <c r="G235" s="88" t="str">
        <f t="shared" si="20"/>
        <v/>
      </c>
      <c r="H235" s="88" t="str">
        <f t="shared" si="21"/>
        <v/>
      </c>
      <c r="I235" s="88">
        <f>IF($G235="",0,COUNTIF($G$7:$G235,$H235))</f>
        <v>0</v>
      </c>
      <c r="J235" s="88"/>
      <c r="K235" s="297" t="str">
        <f>Language!$E$57</f>
        <v>doppelt</v>
      </c>
      <c r="L235" s="271" t="str">
        <f>IF(Calc!$F$26=0,"",IF(OR($M235&gt;Calc!$B$24,MOD($M235-1,Calc!$F$26)&gt;0),"",QUOTIENT($M235-1,Calc!$F$26)+1))</f>
        <v/>
      </c>
      <c r="M235" s="107">
        <v>229</v>
      </c>
      <c r="N235" s="367"/>
      <c r="O235" s="113" t="s">
        <v>4</v>
      </c>
      <c r="P235" s="370"/>
      <c r="Q235" s="114" t="str">
        <f t="shared" si="17"/>
        <v/>
      </c>
      <c r="R235" s="115" t="s">
        <v>4</v>
      </c>
      <c r="S235" s="116" t="str">
        <f t="shared" si="18"/>
        <v/>
      </c>
      <c r="T235" s="233"/>
      <c r="U235" s="234"/>
    </row>
    <row r="236" spans="6:21" ht="17.25" x14ac:dyDescent="0.2">
      <c r="F236" s="88">
        <f t="shared" si="19"/>
        <v>0</v>
      </c>
      <c r="G236" s="88" t="str">
        <f t="shared" si="20"/>
        <v/>
      </c>
      <c r="H236" s="88" t="str">
        <f t="shared" si="21"/>
        <v/>
      </c>
      <c r="I236" s="88">
        <f>IF($G236="",0,COUNTIF($G$7:$G236,$H236))</f>
        <v>0</v>
      </c>
      <c r="J236" s="88"/>
      <c r="K236" s="297" t="str">
        <f>Language!$E$57</f>
        <v>doppelt</v>
      </c>
      <c r="L236" s="271" t="str">
        <f>IF(Calc!$F$26=0,"",IF(OR($M236&gt;Calc!$B$24,MOD($M236-1,Calc!$F$26)&gt;0),"",QUOTIENT($M236-1,Calc!$F$26)+1))</f>
        <v/>
      </c>
      <c r="M236" s="107">
        <v>230</v>
      </c>
      <c r="N236" s="367"/>
      <c r="O236" s="113" t="s">
        <v>4</v>
      </c>
      <c r="P236" s="370"/>
      <c r="Q236" s="114" t="str">
        <f t="shared" si="17"/>
        <v/>
      </c>
      <c r="R236" s="115" t="s">
        <v>4</v>
      </c>
      <c r="S236" s="116" t="str">
        <f t="shared" si="18"/>
        <v/>
      </c>
      <c r="T236" s="233"/>
      <c r="U236" s="234"/>
    </row>
    <row r="237" spans="6:21" ht="17.25" x14ac:dyDescent="0.2">
      <c r="F237" s="88">
        <f t="shared" si="19"/>
        <v>0</v>
      </c>
      <c r="G237" s="88" t="str">
        <f t="shared" si="20"/>
        <v/>
      </c>
      <c r="H237" s="88" t="str">
        <f t="shared" si="21"/>
        <v/>
      </c>
      <c r="I237" s="88">
        <f>IF($G237="",0,COUNTIF($G$7:$G237,$H237))</f>
        <v>0</v>
      </c>
      <c r="J237" s="88"/>
      <c r="K237" s="297" t="str">
        <f>Language!$E$57</f>
        <v>doppelt</v>
      </c>
      <c r="L237" s="271" t="str">
        <f>IF(Calc!$F$26=0,"",IF(OR($M237&gt;Calc!$B$24,MOD($M237-1,Calc!$F$26)&gt;0),"",QUOTIENT($M237-1,Calc!$F$26)+1))</f>
        <v/>
      </c>
      <c r="M237" s="107">
        <v>231</v>
      </c>
      <c r="N237" s="367"/>
      <c r="O237" s="113" t="s">
        <v>4</v>
      </c>
      <c r="P237" s="370"/>
      <c r="Q237" s="114" t="str">
        <f t="shared" si="17"/>
        <v/>
      </c>
      <c r="R237" s="115" t="s">
        <v>4</v>
      </c>
      <c r="S237" s="116" t="str">
        <f t="shared" si="18"/>
        <v/>
      </c>
      <c r="T237" s="233"/>
      <c r="U237" s="234"/>
    </row>
    <row r="238" spans="6:21" ht="17.25" x14ac:dyDescent="0.2">
      <c r="F238" s="88">
        <f t="shared" si="19"/>
        <v>0</v>
      </c>
      <c r="G238" s="88" t="str">
        <f t="shared" si="20"/>
        <v/>
      </c>
      <c r="H238" s="88" t="str">
        <f t="shared" si="21"/>
        <v/>
      </c>
      <c r="I238" s="88">
        <f>IF($G238="",0,COUNTIF($G$7:$G238,$H238))</f>
        <v>0</v>
      </c>
      <c r="J238" s="88"/>
      <c r="K238" s="297" t="str">
        <f>Language!$E$57</f>
        <v>doppelt</v>
      </c>
      <c r="L238" s="271" t="str">
        <f>IF(Calc!$F$26=0,"",IF(OR($M238&gt;Calc!$B$24,MOD($M238-1,Calc!$F$26)&gt;0),"",QUOTIENT($M238-1,Calc!$F$26)+1))</f>
        <v/>
      </c>
      <c r="M238" s="107">
        <v>232</v>
      </c>
      <c r="N238" s="367"/>
      <c r="O238" s="113" t="s">
        <v>4</v>
      </c>
      <c r="P238" s="370"/>
      <c r="Q238" s="114" t="str">
        <f t="shared" si="17"/>
        <v/>
      </c>
      <c r="R238" s="115" t="s">
        <v>4</v>
      </c>
      <c r="S238" s="116" t="str">
        <f t="shared" si="18"/>
        <v/>
      </c>
      <c r="T238" s="233"/>
      <c r="U238" s="234"/>
    </row>
    <row r="239" spans="6:21" ht="17.25" x14ac:dyDescent="0.2">
      <c r="F239" s="88">
        <f t="shared" si="19"/>
        <v>0</v>
      </c>
      <c r="G239" s="88" t="str">
        <f t="shared" si="20"/>
        <v/>
      </c>
      <c r="H239" s="88" t="str">
        <f t="shared" si="21"/>
        <v/>
      </c>
      <c r="I239" s="88">
        <f>IF($G239="",0,COUNTIF($G$7:$G239,$H239))</f>
        <v>0</v>
      </c>
      <c r="J239" s="88"/>
      <c r="K239" s="297" t="str">
        <f>Language!$E$57</f>
        <v>doppelt</v>
      </c>
      <c r="L239" s="271" t="str">
        <f>IF(Calc!$F$26=0,"",IF(OR($M239&gt;Calc!$B$24,MOD($M239-1,Calc!$F$26)&gt;0),"",QUOTIENT($M239-1,Calc!$F$26)+1))</f>
        <v/>
      </c>
      <c r="M239" s="107">
        <v>233</v>
      </c>
      <c r="N239" s="367"/>
      <c r="O239" s="113" t="s">
        <v>4</v>
      </c>
      <c r="P239" s="370"/>
      <c r="Q239" s="114" t="str">
        <f t="shared" si="17"/>
        <v/>
      </c>
      <c r="R239" s="115" t="s">
        <v>4</v>
      </c>
      <c r="S239" s="116" t="str">
        <f t="shared" si="18"/>
        <v/>
      </c>
      <c r="T239" s="233"/>
      <c r="U239" s="234"/>
    </row>
    <row r="240" spans="6:21" ht="17.25" x14ac:dyDescent="0.2">
      <c r="F240" s="88">
        <f t="shared" si="19"/>
        <v>0</v>
      </c>
      <c r="G240" s="88" t="str">
        <f t="shared" si="20"/>
        <v/>
      </c>
      <c r="H240" s="88" t="str">
        <f t="shared" si="21"/>
        <v/>
      </c>
      <c r="I240" s="88">
        <f>IF($G240="",0,COUNTIF($G$7:$G240,$H240))</f>
        <v>0</v>
      </c>
      <c r="J240" s="88"/>
      <c r="K240" s="297" t="str">
        <f>Language!$E$57</f>
        <v>doppelt</v>
      </c>
      <c r="L240" s="271" t="str">
        <f>IF(Calc!$F$26=0,"",IF(OR($M240&gt;Calc!$B$24,MOD($M240-1,Calc!$F$26)&gt;0),"",QUOTIENT($M240-1,Calc!$F$26)+1))</f>
        <v/>
      </c>
      <c r="M240" s="107">
        <v>234</v>
      </c>
      <c r="N240" s="367"/>
      <c r="O240" s="113" t="s">
        <v>4</v>
      </c>
      <c r="P240" s="370"/>
      <c r="Q240" s="114" t="str">
        <f t="shared" si="17"/>
        <v/>
      </c>
      <c r="R240" s="115" t="s">
        <v>4</v>
      </c>
      <c r="S240" s="116" t="str">
        <f t="shared" si="18"/>
        <v/>
      </c>
      <c r="T240" s="233"/>
      <c r="U240" s="234"/>
    </row>
    <row r="241" spans="6:21" ht="17.25" x14ac:dyDescent="0.2">
      <c r="F241" s="88">
        <f t="shared" si="19"/>
        <v>0</v>
      </c>
      <c r="G241" s="88" t="str">
        <f t="shared" si="20"/>
        <v/>
      </c>
      <c r="H241" s="88" t="str">
        <f t="shared" si="21"/>
        <v/>
      </c>
      <c r="I241" s="88">
        <f>IF($G241="",0,COUNTIF($G$7:$G241,$H241))</f>
        <v>0</v>
      </c>
      <c r="J241" s="88"/>
      <c r="K241" s="297" t="str">
        <f>Language!$E$57</f>
        <v>doppelt</v>
      </c>
      <c r="L241" s="271" t="str">
        <f>IF(Calc!$F$26=0,"",IF(OR($M241&gt;Calc!$B$24,MOD($M241-1,Calc!$F$26)&gt;0),"",QUOTIENT($M241-1,Calc!$F$26)+1))</f>
        <v/>
      </c>
      <c r="M241" s="107">
        <v>235</v>
      </c>
      <c r="N241" s="367"/>
      <c r="O241" s="113" t="s">
        <v>4</v>
      </c>
      <c r="P241" s="370"/>
      <c r="Q241" s="114" t="str">
        <f t="shared" si="17"/>
        <v/>
      </c>
      <c r="R241" s="115" t="s">
        <v>4</v>
      </c>
      <c r="S241" s="116" t="str">
        <f t="shared" si="18"/>
        <v/>
      </c>
      <c r="T241" s="233"/>
      <c r="U241" s="234"/>
    </row>
    <row r="242" spans="6:21" ht="17.25" x14ac:dyDescent="0.2">
      <c r="F242" s="88">
        <f t="shared" si="19"/>
        <v>0</v>
      </c>
      <c r="G242" s="88" t="str">
        <f t="shared" si="20"/>
        <v/>
      </c>
      <c r="H242" s="88" t="str">
        <f t="shared" si="21"/>
        <v/>
      </c>
      <c r="I242" s="88">
        <f>IF($G242="",0,COUNTIF($G$7:$G242,$H242))</f>
        <v>0</v>
      </c>
      <c r="J242" s="88"/>
      <c r="K242" s="297" t="str">
        <f>Language!$E$57</f>
        <v>doppelt</v>
      </c>
      <c r="L242" s="271" t="str">
        <f>IF(Calc!$F$26=0,"",IF(OR($M242&gt;Calc!$B$24,MOD($M242-1,Calc!$F$26)&gt;0),"",QUOTIENT($M242-1,Calc!$F$26)+1))</f>
        <v/>
      </c>
      <c r="M242" s="107">
        <v>236</v>
      </c>
      <c r="N242" s="367"/>
      <c r="O242" s="113" t="s">
        <v>4</v>
      </c>
      <c r="P242" s="370"/>
      <c r="Q242" s="114" t="str">
        <f t="shared" si="17"/>
        <v/>
      </c>
      <c r="R242" s="115" t="s">
        <v>4</v>
      </c>
      <c r="S242" s="116" t="str">
        <f t="shared" si="18"/>
        <v/>
      </c>
      <c r="T242" s="233"/>
      <c r="U242" s="234"/>
    </row>
    <row r="243" spans="6:21" ht="17.25" x14ac:dyDescent="0.2">
      <c r="F243" s="88">
        <f t="shared" si="19"/>
        <v>0</v>
      </c>
      <c r="G243" s="88" t="str">
        <f t="shared" si="20"/>
        <v/>
      </c>
      <c r="H243" s="88" t="str">
        <f t="shared" si="21"/>
        <v/>
      </c>
      <c r="I243" s="88">
        <f>IF($G243="",0,COUNTIF($G$7:$G243,$H243))</f>
        <v>0</v>
      </c>
      <c r="J243" s="88"/>
      <c r="K243" s="297" t="str">
        <f>Language!$E$57</f>
        <v>doppelt</v>
      </c>
      <c r="L243" s="271" t="str">
        <f>IF(Calc!$F$26=0,"",IF(OR($M243&gt;Calc!$B$24,MOD($M243-1,Calc!$F$26)&gt;0),"",QUOTIENT($M243-1,Calc!$F$26)+1))</f>
        <v/>
      </c>
      <c r="M243" s="107">
        <v>237</v>
      </c>
      <c r="N243" s="367"/>
      <c r="O243" s="113" t="s">
        <v>4</v>
      </c>
      <c r="P243" s="370"/>
      <c r="Q243" s="114" t="str">
        <f t="shared" si="17"/>
        <v/>
      </c>
      <c r="R243" s="115" t="s">
        <v>4</v>
      </c>
      <c r="S243" s="116" t="str">
        <f t="shared" si="18"/>
        <v/>
      </c>
      <c r="T243" s="233"/>
      <c r="U243" s="234"/>
    </row>
    <row r="244" spans="6:21" ht="17.25" x14ac:dyDescent="0.2">
      <c r="F244" s="88">
        <f t="shared" si="19"/>
        <v>0</v>
      </c>
      <c r="G244" s="88" t="str">
        <f t="shared" si="20"/>
        <v/>
      </c>
      <c r="H244" s="88" t="str">
        <f t="shared" si="21"/>
        <v/>
      </c>
      <c r="I244" s="88">
        <f>IF($G244="",0,COUNTIF($G$7:$G244,$H244))</f>
        <v>0</v>
      </c>
      <c r="J244" s="88"/>
      <c r="K244" s="297" t="str">
        <f>Language!$E$57</f>
        <v>doppelt</v>
      </c>
      <c r="L244" s="271" t="str">
        <f>IF(Calc!$F$26=0,"",IF(OR($M244&gt;Calc!$B$24,MOD($M244-1,Calc!$F$26)&gt;0),"",QUOTIENT($M244-1,Calc!$F$26)+1))</f>
        <v/>
      </c>
      <c r="M244" s="107">
        <v>238</v>
      </c>
      <c r="N244" s="367"/>
      <c r="O244" s="113" t="s">
        <v>4</v>
      </c>
      <c r="P244" s="370"/>
      <c r="Q244" s="114" t="str">
        <f t="shared" si="17"/>
        <v/>
      </c>
      <c r="R244" s="115" t="s">
        <v>4</v>
      </c>
      <c r="S244" s="116" t="str">
        <f t="shared" si="18"/>
        <v/>
      </c>
      <c r="T244" s="233"/>
      <c r="U244" s="234"/>
    </row>
    <row r="245" spans="6:21" ht="17.25" x14ac:dyDescent="0.2">
      <c r="F245" s="88">
        <f t="shared" si="19"/>
        <v>0</v>
      </c>
      <c r="G245" s="88" t="str">
        <f t="shared" si="20"/>
        <v/>
      </c>
      <c r="H245" s="88" t="str">
        <f t="shared" si="21"/>
        <v/>
      </c>
      <c r="I245" s="88">
        <f>IF($G245="",0,COUNTIF($G$7:$G245,$H245))</f>
        <v>0</v>
      </c>
      <c r="J245" s="88"/>
      <c r="K245" s="297" t="str">
        <f>Language!$E$57</f>
        <v>doppelt</v>
      </c>
      <c r="L245" s="271" t="str">
        <f>IF(Calc!$F$26=0,"",IF(OR($M245&gt;Calc!$B$24,MOD($M245-1,Calc!$F$26)&gt;0),"",QUOTIENT($M245-1,Calc!$F$26)+1))</f>
        <v/>
      </c>
      <c r="M245" s="107">
        <v>239</v>
      </c>
      <c r="N245" s="367"/>
      <c r="O245" s="113" t="s">
        <v>4</v>
      </c>
      <c r="P245" s="370"/>
      <c r="Q245" s="114" t="str">
        <f t="shared" si="17"/>
        <v/>
      </c>
      <c r="R245" s="115" t="s">
        <v>4</v>
      </c>
      <c r="S245" s="116" t="str">
        <f t="shared" si="18"/>
        <v/>
      </c>
      <c r="T245" s="233"/>
      <c r="U245" s="234"/>
    </row>
    <row r="246" spans="6:21" ht="17.25" x14ac:dyDescent="0.2">
      <c r="F246" s="88">
        <f t="shared" si="19"/>
        <v>0</v>
      </c>
      <c r="G246" s="88" t="str">
        <f t="shared" si="20"/>
        <v/>
      </c>
      <c r="H246" s="88" t="str">
        <f t="shared" si="21"/>
        <v/>
      </c>
      <c r="I246" s="88">
        <f>IF($G246="",0,COUNTIF($G$7:$G246,$H246))</f>
        <v>0</v>
      </c>
      <c r="J246" s="88"/>
      <c r="K246" s="297" t="str">
        <f>Language!$E$57</f>
        <v>doppelt</v>
      </c>
      <c r="L246" s="271" t="str">
        <f>IF(Calc!$F$26=0,"",IF(OR($M246&gt;Calc!$B$24,MOD($M246-1,Calc!$F$26)&gt;0),"",QUOTIENT($M246-1,Calc!$F$26)+1))</f>
        <v/>
      </c>
      <c r="M246" s="107">
        <v>240</v>
      </c>
      <c r="N246" s="367"/>
      <c r="O246" s="113" t="s">
        <v>4</v>
      </c>
      <c r="P246" s="370"/>
      <c r="Q246" s="114" t="str">
        <f t="shared" si="17"/>
        <v/>
      </c>
      <c r="R246" s="115" t="s">
        <v>4</v>
      </c>
      <c r="S246" s="116" t="str">
        <f t="shared" si="18"/>
        <v/>
      </c>
      <c r="T246" s="233"/>
      <c r="U246" s="234"/>
    </row>
    <row r="247" spans="6:21" ht="17.25" x14ac:dyDescent="0.2">
      <c r="F247" s="88">
        <f t="shared" si="19"/>
        <v>0</v>
      </c>
      <c r="G247" s="88" t="str">
        <f t="shared" si="20"/>
        <v/>
      </c>
      <c r="H247" s="88" t="str">
        <f t="shared" si="21"/>
        <v/>
      </c>
      <c r="I247" s="88">
        <f>IF($G247="",0,COUNTIF($G$7:$G247,$H247))</f>
        <v>0</v>
      </c>
      <c r="J247" s="88"/>
      <c r="K247" s="297" t="str">
        <f>Language!$E$57</f>
        <v>doppelt</v>
      </c>
      <c r="L247" s="271" t="str">
        <f>IF(Calc!$F$26=0,"",IF(OR($M247&gt;Calc!$B$24,MOD($M247-1,Calc!$F$26)&gt;0),"",QUOTIENT($M247-1,Calc!$F$26)+1))</f>
        <v/>
      </c>
      <c r="M247" s="107">
        <v>241</v>
      </c>
      <c r="N247" s="367"/>
      <c r="O247" s="113" t="s">
        <v>4</v>
      </c>
      <c r="P247" s="370"/>
      <c r="Q247" s="114" t="str">
        <f t="shared" si="17"/>
        <v/>
      </c>
      <c r="R247" s="115" t="s">
        <v>4</v>
      </c>
      <c r="S247" s="116" t="str">
        <f t="shared" si="18"/>
        <v/>
      </c>
      <c r="T247" s="233"/>
      <c r="U247" s="234"/>
    </row>
    <row r="248" spans="6:21" ht="17.25" x14ac:dyDescent="0.2">
      <c r="F248" s="88">
        <f t="shared" si="19"/>
        <v>0</v>
      </c>
      <c r="G248" s="88" t="str">
        <f t="shared" si="20"/>
        <v/>
      </c>
      <c r="H248" s="88" t="str">
        <f t="shared" si="21"/>
        <v/>
      </c>
      <c r="I248" s="88">
        <f>IF($G248="",0,COUNTIF($G$7:$G248,$H248))</f>
        <v>0</v>
      </c>
      <c r="J248" s="88"/>
      <c r="K248" s="297" t="str">
        <f>Language!$E$57</f>
        <v>doppelt</v>
      </c>
      <c r="L248" s="271" t="str">
        <f>IF(Calc!$F$26=0,"",IF(OR($M248&gt;Calc!$B$24,MOD($M248-1,Calc!$F$26)&gt;0),"",QUOTIENT($M248-1,Calc!$F$26)+1))</f>
        <v/>
      </c>
      <c r="M248" s="107">
        <v>242</v>
      </c>
      <c r="N248" s="367"/>
      <c r="O248" s="113" t="s">
        <v>4</v>
      </c>
      <c r="P248" s="370"/>
      <c r="Q248" s="114" t="str">
        <f t="shared" si="17"/>
        <v/>
      </c>
      <c r="R248" s="115" t="s">
        <v>4</v>
      </c>
      <c r="S248" s="116" t="str">
        <f t="shared" si="18"/>
        <v/>
      </c>
      <c r="T248" s="233"/>
      <c r="U248" s="234"/>
    </row>
    <row r="249" spans="6:21" ht="17.25" x14ac:dyDescent="0.2">
      <c r="F249" s="88">
        <f t="shared" si="19"/>
        <v>0</v>
      </c>
      <c r="G249" s="88" t="str">
        <f t="shared" si="20"/>
        <v/>
      </c>
      <c r="H249" s="88" t="str">
        <f t="shared" si="21"/>
        <v/>
      </c>
      <c r="I249" s="88">
        <f>IF($G249="",0,COUNTIF($G$7:$G249,$H249))</f>
        <v>0</v>
      </c>
      <c r="J249" s="88"/>
      <c r="K249" s="297" t="str">
        <f>Language!$E$57</f>
        <v>doppelt</v>
      </c>
      <c r="L249" s="271" t="str">
        <f>IF(Calc!$F$26=0,"",IF(OR($M249&gt;Calc!$B$24,MOD($M249-1,Calc!$F$26)&gt;0),"",QUOTIENT($M249-1,Calc!$F$26)+1))</f>
        <v/>
      </c>
      <c r="M249" s="107">
        <v>243</v>
      </c>
      <c r="N249" s="367"/>
      <c r="O249" s="113" t="s">
        <v>4</v>
      </c>
      <c r="P249" s="370"/>
      <c r="Q249" s="114" t="str">
        <f t="shared" si="17"/>
        <v/>
      </c>
      <c r="R249" s="115" t="s">
        <v>4</v>
      </c>
      <c r="S249" s="116" t="str">
        <f t="shared" si="18"/>
        <v/>
      </c>
      <c r="T249" s="233"/>
      <c r="U249" s="234"/>
    </row>
    <row r="250" spans="6:21" ht="17.25" x14ac:dyDescent="0.2">
      <c r="F250" s="88">
        <f t="shared" si="19"/>
        <v>0</v>
      </c>
      <c r="G250" s="88" t="str">
        <f t="shared" si="20"/>
        <v/>
      </c>
      <c r="H250" s="88" t="str">
        <f t="shared" si="21"/>
        <v/>
      </c>
      <c r="I250" s="88">
        <f>IF($G250="",0,COUNTIF($G$7:$G250,$H250))</f>
        <v>0</v>
      </c>
      <c r="J250" s="88"/>
      <c r="K250" s="297" t="str">
        <f>Language!$E$57</f>
        <v>doppelt</v>
      </c>
      <c r="L250" s="271" t="str">
        <f>IF(Calc!$F$26=0,"",IF(OR($M250&gt;Calc!$B$24,MOD($M250-1,Calc!$F$26)&gt;0),"",QUOTIENT($M250-1,Calc!$F$26)+1))</f>
        <v/>
      </c>
      <c r="M250" s="107">
        <v>244</v>
      </c>
      <c r="N250" s="367"/>
      <c r="O250" s="113" t="s">
        <v>4</v>
      </c>
      <c r="P250" s="370"/>
      <c r="Q250" s="114" t="str">
        <f t="shared" si="17"/>
        <v/>
      </c>
      <c r="R250" s="115" t="s">
        <v>4</v>
      </c>
      <c r="S250" s="116" t="str">
        <f t="shared" si="18"/>
        <v/>
      </c>
      <c r="T250" s="233"/>
      <c r="U250" s="234"/>
    </row>
    <row r="251" spans="6:21" ht="17.25" x14ac:dyDescent="0.2">
      <c r="F251" s="88">
        <f t="shared" si="19"/>
        <v>0</v>
      </c>
      <c r="G251" s="88" t="str">
        <f t="shared" si="20"/>
        <v/>
      </c>
      <c r="H251" s="88" t="str">
        <f t="shared" si="21"/>
        <v/>
      </c>
      <c r="I251" s="88">
        <f>IF($G251="",0,COUNTIF($G$7:$G251,$H251))</f>
        <v>0</v>
      </c>
      <c r="J251" s="88"/>
      <c r="K251" s="297" t="str">
        <f>Language!$E$57</f>
        <v>doppelt</v>
      </c>
      <c r="L251" s="271" t="str">
        <f>IF(Calc!$F$26=0,"",IF(OR($M251&gt;Calc!$B$24,MOD($M251-1,Calc!$F$26)&gt;0),"",QUOTIENT($M251-1,Calc!$F$26)+1))</f>
        <v/>
      </c>
      <c r="M251" s="107">
        <v>245</v>
      </c>
      <c r="N251" s="367"/>
      <c r="O251" s="113" t="s">
        <v>4</v>
      </c>
      <c r="P251" s="370"/>
      <c r="Q251" s="114" t="str">
        <f t="shared" si="17"/>
        <v/>
      </c>
      <c r="R251" s="115" t="s">
        <v>4</v>
      </c>
      <c r="S251" s="116" t="str">
        <f t="shared" si="18"/>
        <v/>
      </c>
      <c r="T251" s="233"/>
      <c r="U251" s="234"/>
    </row>
    <row r="252" spans="6:21" ht="17.25" x14ac:dyDescent="0.2">
      <c r="F252" s="88">
        <f t="shared" si="19"/>
        <v>0</v>
      </c>
      <c r="G252" s="88" t="str">
        <f t="shared" si="20"/>
        <v/>
      </c>
      <c r="H252" s="88" t="str">
        <f t="shared" si="21"/>
        <v/>
      </c>
      <c r="I252" s="88">
        <f>IF($G252="",0,COUNTIF($G$7:$G252,$H252))</f>
        <v>0</v>
      </c>
      <c r="J252" s="88"/>
      <c r="K252" s="297" t="str">
        <f>Language!$E$57</f>
        <v>doppelt</v>
      </c>
      <c r="L252" s="271" t="str">
        <f>IF(Calc!$F$26=0,"",IF(OR($M252&gt;Calc!$B$24,MOD($M252-1,Calc!$F$26)&gt;0),"",QUOTIENT($M252-1,Calc!$F$26)+1))</f>
        <v/>
      </c>
      <c r="M252" s="107">
        <v>246</v>
      </c>
      <c r="N252" s="367"/>
      <c r="O252" s="113" t="s">
        <v>4</v>
      </c>
      <c r="P252" s="370"/>
      <c r="Q252" s="114" t="str">
        <f t="shared" si="17"/>
        <v/>
      </c>
      <c r="R252" s="115" t="s">
        <v>4</v>
      </c>
      <c r="S252" s="116" t="str">
        <f t="shared" si="18"/>
        <v/>
      </c>
      <c r="T252" s="233"/>
      <c r="U252" s="234"/>
    </row>
    <row r="253" spans="6:21" ht="17.25" x14ac:dyDescent="0.2">
      <c r="F253" s="88">
        <f t="shared" si="19"/>
        <v>0</v>
      </c>
      <c r="G253" s="88" t="str">
        <f t="shared" si="20"/>
        <v/>
      </c>
      <c r="H253" s="88" t="str">
        <f t="shared" si="21"/>
        <v/>
      </c>
      <c r="I253" s="88">
        <f>IF($G253="",0,COUNTIF($G$7:$G253,$H253))</f>
        <v>0</v>
      </c>
      <c r="J253" s="88"/>
      <c r="K253" s="297" t="str">
        <f>Language!$E$57</f>
        <v>doppelt</v>
      </c>
      <c r="L253" s="271" t="str">
        <f>IF(Calc!$F$26=0,"",IF(OR($M253&gt;Calc!$B$24,MOD($M253-1,Calc!$F$26)&gt;0),"",QUOTIENT($M253-1,Calc!$F$26)+1))</f>
        <v/>
      </c>
      <c r="M253" s="107">
        <v>247</v>
      </c>
      <c r="N253" s="367"/>
      <c r="O253" s="113" t="s">
        <v>4</v>
      </c>
      <c r="P253" s="370"/>
      <c r="Q253" s="114" t="str">
        <f t="shared" si="17"/>
        <v/>
      </c>
      <c r="R253" s="115" t="s">
        <v>4</v>
      </c>
      <c r="S253" s="116" t="str">
        <f t="shared" si="18"/>
        <v/>
      </c>
      <c r="T253" s="233"/>
      <c r="U253" s="234"/>
    </row>
    <row r="254" spans="6:21" ht="17.25" x14ac:dyDescent="0.2">
      <c r="F254" s="88">
        <f t="shared" si="19"/>
        <v>0</v>
      </c>
      <c r="G254" s="88" t="str">
        <f t="shared" si="20"/>
        <v/>
      </c>
      <c r="H254" s="88" t="str">
        <f t="shared" si="21"/>
        <v/>
      </c>
      <c r="I254" s="88">
        <f>IF($G254="",0,COUNTIF($G$7:$G254,$H254))</f>
        <v>0</v>
      </c>
      <c r="J254" s="88"/>
      <c r="K254" s="297" t="str">
        <f>Language!$E$57</f>
        <v>doppelt</v>
      </c>
      <c r="L254" s="271" t="str">
        <f>IF(Calc!$F$26=0,"",IF(OR($M254&gt;Calc!$B$24,MOD($M254-1,Calc!$F$26)&gt;0),"",QUOTIENT($M254-1,Calc!$F$26)+1))</f>
        <v/>
      </c>
      <c r="M254" s="107">
        <v>248</v>
      </c>
      <c r="N254" s="367"/>
      <c r="O254" s="113" t="s">
        <v>4</v>
      </c>
      <c r="P254" s="370"/>
      <c r="Q254" s="114" t="str">
        <f t="shared" si="17"/>
        <v/>
      </c>
      <c r="R254" s="115" t="s">
        <v>4</v>
      </c>
      <c r="S254" s="116" t="str">
        <f t="shared" si="18"/>
        <v/>
      </c>
      <c r="T254" s="233"/>
      <c r="U254" s="234"/>
    </row>
    <row r="255" spans="6:21" ht="17.25" x14ac:dyDescent="0.2">
      <c r="F255" s="88">
        <f t="shared" si="19"/>
        <v>0</v>
      </c>
      <c r="G255" s="88" t="str">
        <f t="shared" si="20"/>
        <v/>
      </c>
      <c r="H255" s="88" t="str">
        <f t="shared" si="21"/>
        <v/>
      </c>
      <c r="I255" s="88">
        <f>IF($G255="",0,COUNTIF($G$7:$G255,$H255))</f>
        <v>0</v>
      </c>
      <c r="J255" s="88"/>
      <c r="K255" s="297" t="str">
        <f>Language!$E$57</f>
        <v>doppelt</v>
      </c>
      <c r="L255" s="271" t="str">
        <f>IF(Calc!$F$26=0,"",IF(OR($M255&gt;Calc!$B$24,MOD($M255-1,Calc!$F$26)&gt;0),"",QUOTIENT($M255-1,Calc!$F$26)+1))</f>
        <v/>
      </c>
      <c r="M255" s="107">
        <v>249</v>
      </c>
      <c r="N255" s="367"/>
      <c r="O255" s="113" t="s">
        <v>4</v>
      </c>
      <c r="P255" s="370"/>
      <c r="Q255" s="114" t="str">
        <f t="shared" si="17"/>
        <v/>
      </c>
      <c r="R255" s="115" t="s">
        <v>4</v>
      </c>
      <c r="S255" s="116" t="str">
        <f t="shared" si="18"/>
        <v/>
      </c>
      <c r="T255" s="233"/>
      <c r="U255" s="234"/>
    </row>
    <row r="256" spans="6:21" ht="17.25" x14ac:dyDescent="0.2">
      <c r="F256" s="88">
        <f t="shared" si="19"/>
        <v>0</v>
      </c>
      <c r="G256" s="88" t="str">
        <f t="shared" si="20"/>
        <v/>
      </c>
      <c r="H256" s="88" t="str">
        <f t="shared" si="21"/>
        <v/>
      </c>
      <c r="I256" s="88">
        <f>IF($G256="",0,COUNTIF($G$7:$G256,$H256))</f>
        <v>0</v>
      </c>
      <c r="J256" s="88"/>
      <c r="K256" s="297" t="str">
        <f>Language!$E$57</f>
        <v>doppelt</v>
      </c>
      <c r="L256" s="271" t="str">
        <f>IF(Calc!$F$26=0,"",IF(OR($M256&gt;Calc!$B$24,MOD($M256-1,Calc!$F$26)&gt;0),"",QUOTIENT($M256-1,Calc!$F$26)+1))</f>
        <v/>
      </c>
      <c r="M256" s="107">
        <v>250</v>
      </c>
      <c r="N256" s="367"/>
      <c r="O256" s="113" t="s">
        <v>4</v>
      </c>
      <c r="P256" s="370"/>
      <c r="Q256" s="114" t="str">
        <f t="shared" si="17"/>
        <v/>
      </c>
      <c r="R256" s="115" t="s">
        <v>4</v>
      </c>
      <c r="S256" s="116" t="str">
        <f t="shared" si="18"/>
        <v/>
      </c>
      <c r="T256" s="233"/>
      <c r="U256" s="234"/>
    </row>
    <row r="257" spans="6:21" ht="17.25" x14ac:dyDescent="0.2">
      <c r="F257" s="88">
        <f t="shared" si="19"/>
        <v>0</v>
      </c>
      <c r="G257" s="88" t="str">
        <f t="shared" si="20"/>
        <v/>
      </c>
      <c r="H257" s="88" t="str">
        <f t="shared" si="21"/>
        <v/>
      </c>
      <c r="I257" s="88">
        <f>IF($G257="",0,COUNTIF($G$7:$G257,$H257))</f>
        <v>0</v>
      </c>
      <c r="J257" s="88"/>
      <c r="K257" s="297" t="str">
        <f>Language!$E$57</f>
        <v>doppelt</v>
      </c>
      <c r="L257" s="271" t="str">
        <f>IF(Calc!$F$26=0,"",IF(OR($M257&gt;Calc!$B$24,MOD($M257-1,Calc!$F$26)&gt;0),"",QUOTIENT($M257-1,Calc!$F$26)+1))</f>
        <v/>
      </c>
      <c r="M257" s="107">
        <v>251</v>
      </c>
      <c r="N257" s="367"/>
      <c r="O257" s="113" t="s">
        <v>4</v>
      </c>
      <c r="P257" s="370"/>
      <c r="Q257" s="114" t="str">
        <f t="shared" si="17"/>
        <v/>
      </c>
      <c r="R257" s="115" t="s">
        <v>4</v>
      </c>
      <c r="S257" s="116" t="str">
        <f t="shared" si="18"/>
        <v/>
      </c>
      <c r="T257" s="233"/>
      <c r="U257" s="234"/>
    </row>
    <row r="258" spans="6:21" ht="17.25" x14ac:dyDescent="0.2">
      <c r="F258" s="88">
        <f t="shared" si="19"/>
        <v>0</v>
      </c>
      <c r="G258" s="88" t="str">
        <f t="shared" si="20"/>
        <v/>
      </c>
      <c r="H258" s="88" t="str">
        <f t="shared" si="21"/>
        <v/>
      </c>
      <c r="I258" s="88">
        <f>IF($G258="",0,COUNTIF($G$7:$G258,$H258))</f>
        <v>0</v>
      </c>
      <c r="J258" s="88"/>
      <c r="K258" s="297" t="str">
        <f>Language!$E$57</f>
        <v>doppelt</v>
      </c>
      <c r="L258" s="271" t="str">
        <f>IF(Calc!$F$26=0,"",IF(OR($M258&gt;Calc!$B$24,MOD($M258-1,Calc!$F$26)&gt;0),"",QUOTIENT($M258-1,Calc!$F$26)+1))</f>
        <v/>
      </c>
      <c r="M258" s="107">
        <v>252</v>
      </c>
      <c r="N258" s="367"/>
      <c r="O258" s="113" t="s">
        <v>4</v>
      </c>
      <c r="P258" s="370"/>
      <c r="Q258" s="114" t="str">
        <f t="shared" si="17"/>
        <v/>
      </c>
      <c r="R258" s="115" t="s">
        <v>4</v>
      </c>
      <c r="S258" s="116" t="str">
        <f t="shared" si="18"/>
        <v/>
      </c>
      <c r="T258" s="233"/>
      <c r="U258" s="234"/>
    </row>
    <row r="259" spans="6:21" ht="17.25" x14ac:dyDescent="0.2">
      <c r="F259" s="88">
        <f t="shared" si="19"/>
        <v>0</v>
      </c>
      <c r="G259" s="88" t="str">
        <f t="shared" si="20"/>
        <v/>
      </c>
      <c r="H259" s="88" t="str">
        <f t="shared" si="21"/>
        <v/>
      </c>
      <c r="I259" s="88">
        <f>IF($G259="",0,COUNTIF($G$7:$G259,$H259))</f>
        <v>0</v>
      </c>
      <c r="J259" s="88"/>
      <c r="K259" s="297" t="str">
        <f>Language!$E$57</f>
        <v>doppelt</v>
      </c>
      <c r="L259" s="271" t="str">
        <f>IF(Calc!$F$26=0,"",IF(OR($M259&gt;Calc!$B$24,MOD($M259-1,Calc!$F$26)&gt;0),"",QUOTIENT($M259-1,Calc!$F$26)+1))</f>
        <v/>
      </c>
      <c r="M259" s="107">
        <v>253</v>
      </c>
      <c r="N259" s="367"/>
      <c r="O259" s="113" t="s">
        <v>4</v>
      </c>
      <c r="P259" s="370"/>
      <c r="Q259" s="114" t="str">
        <f t="shared" si="17"/>
        <v/>
      </c>
      <c r="R259" s="115" t="s">
        <v>4</v>
      </c>
      <c r="S259" s="116" t="str">
        <f t="shared" si="18"/>
        <v/>
      </c>
      <c r="T259" s="233"/>
      <c r="U259" s="234"/>
    </row>
    <row r="260" spans="6:21" ht="17.25" x14ac:dyDescent="0.2">
      <c r="F260" s="88">
        <f t="shared" si="19"/>
        <v>0</v>
      </c>
      <c r="G260" s="88" t="str">
        <f t="shared" si="20"/>
        <v/>
      </c>
      <c r="H260" s="88" t="str">
        <f t="shared" si="21"/>
        <v/>
      </c>
      <c r="I260" s="88">
        <f>IF($G260="",0,COUNTIF($G$7:$G260,$H260))</f>
        <v>0</v>
      </c>
      <c r="J260" s="88"/>
      <c r="K260" s="297" t="str">
        <f>Language!$E$57</f>
        <v>doppelt</v>
      </c>
      <c r="L260" s="271" t="str">
        <f>IF(Calc!$F$26=0,"",IF(OR($M260&gt;Calc!$B$24,MOD($M260-1,Calc!$F$26)&gt;0),"",QUOTIENT($M260-1,Calc!$F$26)+1))</f>
        <v/>
      </c>
      <c r="M260" s="107">
        <v>254</v>
      </c>
      <c r="N260" s="367"/>
      <c r="O260" s="113" t="s">
        <v>4</v>
      </c>
      <c r="P260" s="370"/>
      <c r="Q260" s="114" t="str">
        <f t="shared" si="17"/>
        <v/>
      </c>
      <c r="R260" s="115" t="s">
        <v>4</v>
      </c>
      <c r="S260" s="116" t="str">
        <f t="shared" si="18"/>
        <v/>
      </c>
      <c r="T260" s="233"/>
      <c r="U260" s="234"/>
    </row>
    <row r="261" spans="6:21" ht="17.25" x14ac:dyDescent="0.2">
      <c r="F261" s="88">
        <f t="shared" si="19"/>
        <v>0</v>
      </c>
      <c r="G261" s="88" t="str">
        <f t="shared" si="20"/>
        <v/>
      </c>
      <c r="H261" s="88" t="str">
        <f t="shared" si="21"/>
        <v/>
      </c>
      <c r="I261" s="88">
        <f>IF($G261="",0,COUNTIF($G$7:$G261,$H261))</f>
        <v>0</v>
      </c>
      <c r="J261" s="88"/>
      <c r="K261" s="297" t="str">
        <f>Language!$E$57</f>
        <v>doppelt</v>
      </c>
      <c r="L261" s="271" t="str">
        <f>IF(Calc!$F$26=0,"",IF(OR($M261&gt;Calc!$B$24,MOD($M261-1,Calc!$F$26)&gt;0),"",QUOTIENT($M261-1,Calc!$F$26)+1))</f>
        <v/>
      </c>
      <c r="M261" s="107">
        <v>255</v>
      </c>
      <c r="N261" s="367"/>
      <c r="O261" s="113" t="s">
        <v>4</v>
      </c>
      <c r="P261" s="370"/>
      <c r="Q261" s="114" t="str">
        <f t="shared" si="17"/>
        <v/>
      </c>
      <c r="R261" s="115" t="s">
        <v>4</v>
      </c>
      <c r="S261" s="116" t="str">
        <f t="shared" si="18"/>
        <v/>
      </c>
      <c r="T261" s="233"/>
      <c r="U261" s="234"/>
    </row>
    <row r="262" spans="6:21" ht="17.25" x14ac:dyDescent="0.2">
      <c r="F262" s="88">
        <f t="shared" si="19"/>
        <v>0</v>
      </c>
      <c r="G262" s="88" t="str">
        <f t="shared" si="20"/>
        <v/>
      </c>
      <c r="H262" s="88" t="str">
        <f t="shared" si="21"/>
        <v/>
      </c>
      <c r="I262" s="88">
        <f>IF($G262="",0,COUNTIF($G$7:$G262,$H262))</f>
        <v>0</v>
      </c>
      <c r="J262" s="88"/>
      <c r="K262" s="297" t="str">
        <f>Language!$E$57</f>
        <v>doppelt</v>
      </c>
      <c r="L262" s="271" t="str">
        <f>IF(Calc!$F$26=0,"",IF(OR($M262&gt;Calc!$B$24,MOD($M262-1,Calc!$F$26)&gt;0),"",QUOTIENT($M262-1,Calc!$F$26)+1))</f>
        <v/>
      </c>
      <c r="M262" s="107">
        <v>256</v>
      </c>
      <c r="N262" s="367"/>
      <c r="O262" s="113" t="s">
        <v>4</v>
      </c>
      <c r="P262" s="370"/>
      <c r="Q262" s="114" t="str">
        <f t="shared" si="17"/>
        <v/>
      </c>
      <c r="R262" s="115" t="s">
        <v>4</v>
      </c>
      <c r="S262" s="116" t="str">
        <f t="shared" si="18"/>
        <v/>
      </c>
      <c r="T262" s="233"/>
      <c r="U262" s="234"/>
    </row>
    <row r="263" spans="6:21" ht="17.25" x14ac:dyDescent="0.2">
      <c r="F263" s="88">
        <f t="shared" si="19"/>
        <v>0</v>
      </c>
      <c r="G263" s="88" t="str">
        <f t="shared" si="20"/>
        <v/>
      </c>
      <c r="H263" s="88" t="str">
        <f t="shared" si="21"/>
        <v/>
      </c>
      <c r="I263" s="88">
        <f>IF($G263="",0,COUNTIF($G$7:$G263,$H263))</f>
        <v>0</v>
      </c>
      <c r="J263" s="88"/>
      <c r="K263" s="297" t="str">
        <f>Language!$E$57</f>
        <v>doppelt</v>
      </c>
      <c r="L263" s="271" t="str">
        <f>IF(Calc!$F$26=0,"",IF(OR($M263&gt;Calc!$B$24,MOD($M263-1,Calc!$F$26)&gt;0),"",QUOTIENT($M263-1,Calc!$F$26)+1))</f>
        <v/>
      </c>
      <c r="M263" s="107">
        <v>257</v>
      </c>
      <c r="N263" s="367"/>
      <c r="O263" s="113" t="s">
        <v>4</v>
      </c>
      <c r="P263" s="370"/>
      <c r="Q263" s="114" t="str">
        <f t="shared" ref="Q263:Q326" si="22">IF(ISBLANK($N263),"",IF(ISBLANK(VLOOKUP($N263,$C$7:$D$26,2,0)),"",VLOOKUP($N263,$C$7:$D$26,2,0)))</f>
        <v/>
      </c>
      <c r="R263" s="115" t="s">
        <v>4</v>
      </c>
      <c r="S263" s="116" t="str">
        <f t="shared" ref="S263:S326" si="23">IF(ISBLANK($P263),"",IF(ISBLANK(VLOOKUP($P263,$C$7:$D$26,2,0)),"",VLOOKUP($P263,$C$7:$D$26,2,0)))</f>
        <v/>
      </c>
      <c r="T263" s="233"/>
      <c r="U263" s="234"/>
    </row>
    <row r="264" spans="6:21" ht="17.25" x14ac:dyDescent="0.2">
      <c r="F264" s="88">
        <f t="shared" ref="F264:F327" si="24">IF($G264="",0,IF(LEFT($G264,4)=RIGHT($G264,4),100,IF(COUNTIF($G$7:$G$386,$G264)&gt;1,101,COUNTIF($G$7:$G$386,$G264)+COUNTIF($H$7:$H$386,$G264))))</f>
        <v>0</v>
      </c>
      <c r="G264" s="88" t="str">
        <f t="shared" ref="G264:G327" si="25">IF(OR($N264="",$P264=""),"",TEXT($N264,"0000")&amp;TEXT($P264,"0000"))</f>
        <v/>
      </c>
      <c r="H264" s="88" t="str">
        <f t="shared" ref="H264:H327" si="26">IF(OR($N264="",$P264=""),"",TEXT($P264,"0000")&amp;TEXT($N264,"0000"))</f>
        <v/>
      </c>
      <c r="I264" s="88">
        <f>IF($G264="",0,COUNTIF($G$7:$G264,$H264))</f>
        <v>0</v>
      </c>
      <c r="J264" s="88"/>
      <c r="K264" s="297" t="str">
        <f>Language!$E$57</f>
        <v>doppelt</v>
      </c>
      <c r="L264" s="271" t="str">
        <f>IF(Calc!$F$26=0,"",IF(OR($M264&gt;Calc!$B$24,MOD($M264-1,Calc!$F$26)&gt;0),"",QUOTIENT($M264-1,Calc!$F$26)+1))</f>
        <v/>
      </c>
      <c r="M264" s="107">
        <v>258</v>
      </c>
      <c r="N264" s="367"/>
      <c r="O264" s="113" t="s">
        <v>4</v>
      </c>
      <c r="P264" s="370"/>
      <c r="Q264" s="114" t="str">
        <f t="shared" si="22"/>
        <v/>
      </c>
      <c r="R264" s="115" t="s">
        <v>4</v>
      </c>
      <c r="S264" s="116" t="str">
        <f t="shared" si="23"/>
        <v/>
      </c>
      <c r="T264" s="233"/>
      <c r="U264" s="234"/>
    </row>
    <row r="265" spans="6:21" ht="17.25" x14ac:dyDescent="0.2">
      <c r="F265" s="88">
        <f t="shared" si="24"/>
        <v>0</v>
      </c>
      <c r="G265" s="88" t="str">
        <f t="shared" si="25"/>
        <v/>
      </c>
      <c r="H265" s="88" t="str">
        <f t="shared" si="26"/>
        <v/>
      </c>
      <c r="I265" s="88">
        <f>IF($G265="",0,COUNTIF($G$7:$G265,$H265))</f>
        <v>0</v>
      </c>
      <c r="J265" s="88"/>
      <c r="K265" s="297" t="str">
        <f>Language!$E$57</f>
        <v>doppelt</v>
      </c>
      <c r="L265" s="271" t="str">
        <f>IF(Calc!$F$26=0,"",IF(OR($M265&gt;Calc!$B$24,MOD($M265-1,Calc!$F$26)&gt;0),"",QUOTIENT($M265-1,Calc!$F$26)+1))</f>
        <v/>
      </c>
      <c r="M265" s="107">
        <v>259</v>
      </c>
      <c r="N265" s="367"/>
      <c r="O265" s="113" t="s">
        <v>4</v>
      </c>
      <c r="P265" s="370"/>
      <c r="Q265" s="114" t="str">
        <f t="shared" si="22"/>
        <v/>
      </c>
      <c r="R265" s="115" t="s">
        <v>4</v>
      </c>
      <c r="S265" s="116" t="str">
        <f t="shared" si="23"/>
        <v/>
      </c>
      <c r="T265" s="233"/>
      <c r="U265" s="234"/>
    </row>
    <row r="266" spans="6:21" ht="17.25" x14ac:dyDescent="0.2">
      <c r="F266" s="88">
        <f t="shared" si="24"/>
        <v>0</v>
      </c>
      <c r="G266" s="88" t="str">
        <f t="shared" si="25"/>
        <v/>
      </c>
      <c r="H266" s="88" t="str">
        <f t="shared" si="26"/>
        <v/>
      </c>
      <c r="I266" s="88">
        <f>IF($G266="",0,COUNTIF($G$7:$G266,$H266))</f>
        <v>0</v>
      </c>
      <c r="J266" s="88"/>
      <c r="K266" s="297" t="str">
        <f>Language!$E$57</f>
        <v>doppelt</v>
      </c>
      <c r="L266" s="271" t="str">
        <f>IF(Calc!$F$26=0,"",IF(OR($M266&gt;Calc!$B$24,MOD($M266-1,Calc!$F$26)&gt;0),"",QUOTIENT($M266-1,Calc!$F$26)+1))</f>
        <v/>
      </c>
      <c r="M266" s="107">
        <v>260</v>
      </c>
      <c r="N266" s="367"/>
      <c r="O266" s="113" t="s">
        <v>4</v>
      </c>
      <c r="P266" s="370"/>
      <c r="Q266" s="114" t="str">
        <f t="shared" si="22"/>
        <v/>
      </c>
      <c r="R266" s="115" t="s">
        <v>4</v>
      </c>
      <c r="S266" s="116" t="str">
        <f t="shared" si="23"/>
        <v/>
      </c>
      <c r="T266" s="233"/>
      <c r="U266" s="234"/>
    </row>
    <row r="267" spans="6:21" ht="17.25" x14ac:dyDescent="0.2">
      <c r="F267" s="88">
        <f t="shared" si="24"/>
        <v>0</v>
      </c>
      <c r="G267" s="88" t="str">
        <f t="shared" si="25"/>
        <v/>
      </c>
      <c r="H267" s="88" t="str">
        <f t="shared" si="26"/>
        <v/>
      </c>
      <c r="I267" s="88">
        <f>IF($G267="",0,COUNTIF($G$7:$G267,$H267))</f>
        <v>0</v>
      </c>
      <c r="J267" s="88"/>
      <c r="K267" s="297" t="str">
        <f>Language!$E$57</f>
        <v>doppelt</v>
      </c>
      <c r="L267" s="271" t="str">
        <f>IF(Calc!$F$26=0,"",IF(OR($M267&gt;Calc!$B$24,MOD($M267-1,Calc!$F$26)&gt;0),"",QUOTIENT($M267-1,Calc!$F$26)+1))</f>
        <v/>
      </c>
      <c r="M267" s="107">
        <v>261</v>
      </c>
      <c r="N267" s="367"/>
      <c r="O267" s="113" t="s">
        <v>4</v>
      </c>
      <c r="P267" s="370"/>
      <c r="Q267" s="114" t="str">
        <f t="shared" si="22"/>
        <v/>
      </c>
      <c r="R267" s="115" t="s">
        <v>4</v>
      </c>
      <c r="S267" s="116" t="str">
        <f t="shared" si="23"/>
        <v/>
      </c>
      <c r="T267" s="233"/>
      <c r="U267" s="234"/>
    </row>
    <row r="268" spans="6:21" ht="17.25" x14ac:dyDescent="0.2">
      <c r="F268" s="88">
        <f t="shared" si="24"/>
        <v>0</v>
      </c>
      <c r="G268" s="88" t="str">
        <f t="shared" si="25"/>
        <v/>
      </c>
      <c r="H268" s="88" t="str">
        <f t="shared" si="26"/>
        <v/>
      </c>
      <c r="I268" s="88">
        <f>IF($G268="",0,COUNTIF($G$7:$G268,$H268))</f>
        <v>0</v>
      </c>
      <c r="J268" s="88"/>
      <c r="K268" s="297" t="str">
        <f>Language!$E$57</f>
        <v>doppelt</v>
      </c>
      <c r="L268" s="271" t="str">
        <f>IF(Calc!$F$26=0,"",IF(OR($M268&gt;Calc!$B$24,MOD($M268-1,Calc!$F$26)&gt;0),"",QUOTIENT($M268-1,Calc!$F$26)+1))</f>
        <v/>
      </c>
      <c r="M268" s="107">
        <v>262</v>
      </c>
      <c r="N268" s="367"/>
      <c r="O268" s="113" t="s">
        <v>4</v>
      </c>
      <c r="P268" s="370"/>
      <c r="Q268" s="114" t="str">
        <f t="shared" si="22"/>
        <v/>
      </c>
      <c r="R268" s="115" t="s">
        <v>4</v>
      </c>
      <c r="S268" s="116" t="str">
        <f t="shared" si="23"/>
        <v/>
      </c>
      <c r="T268" s="233"/>
      <c r="U268" s="234"/>
    </row>
    <row r="269" spans="6:21" ht="17.25" x14ac:dyDescent="0.2">
      <c r="F269" s="88">
        <f t="shared" si="24"/>
        <v>0</v>
      </c>
      <c r="G269" s="88" t="str">
        <f t="shared" si="25"/>
        <v/>
      </c>
      <c r="H269" s="88" t="str">
        <f t="shared" si="26"/>
        <v/>
      </c>
      <c r="I269" s="88">
        <f>IF($G269="",0,COUNTIF($G$7:$G269,$H269))</f>
        <v>0</v>
      </c>
      <c r="J269" s="88"/>
      <c r="K269" s="297" t="str">
        <f>Language!$E$57</f>
        <v>doppelt</v>
      </c>
      <c r="L269" s="271" t="str">
        <f>IF(Calc!$F$26=0,"",IF(OR($M269&gt;Calc!$B$24,MOD($M269-1,Calc!$F$26)&gt;0),"",QUOTIENT($M269-1,Calc!$F$26)+1))</f>
        <v/>
      </c>
      <c r="M269" s="107">
        <v>263</v>
      </c>
      <c r="N269" s="367"/>
      <c r="O269" s="113" t="s">
        <v>4</v>
      </c>
      <c r="P269" s="370"/>
      <c r="Q269" s="114" t="str">
        <f t="shared" si="22"/>
        <v/>
      </c>
      <c r="R269" s="115" t="s">
        <v>4</v>
      </c>
      <c r="S269" s="116" t="str">
        <f t="shared" si="23"/>
        <v/>
      </c>
      <c r="T269" s="233"/>
      <c r="U269" s="234"/>
    </row>
    <row r="270" spans="6:21" ht="17.25" x14ac:dyDescent="0.2">
      <c r="F270" s="88">
        <f t="shared" si="24"/>
        <v>0</v>
      </c>
      <c r="G270" s="88" t="str">
        <f t="shared" si="25"/>
        <v/>
      </c>
      <c r="H270" s="88" t="str">
        <f t="shared" si="26"/>
        <v/>
      </c>
      <c r="I270" s="88">
        <f>IF($G270="",0,COUNTIF($G$7:$G270,$H270))</f>
        <v>0</v>
      </c>
      <c r="J270" s="88"/>
      <c r="K270" s="297" t="str">
        <f>Language!$E$57</f>
        <v>doppelt</v>
      </c>
      <c r="L270" s="271" t="str">
        <f>IF(Calc!$F$26=0,"",IF(OR($M270&gt;Calc!$B$24,MOD($M270-1,Calc!$F$26)&gt;0),"",QUOTIENT($M270-1,Calc!$F$26)+1))</f>
        <v/>
      </c>
      <c r="M270" s="107">
        <v>264</v>
      </c>
      <c r="N270" s="367"/>
      <c r="O270" s="113" t="s">
        <v>4</v>
      </c>
      <c r="P270" s="370"/>
      <c r="Q270" s="114" t="str">
        <f t="shared" si="22"/>
        <v/>
      </c>
      <c r="R270" s="115" t="s">
        <v>4</v>
      </c>
      <c r="S270" s="116" t="str">
        <f t="shared" si="23"/>
        <v/>
      </c>
      <c r="T270" s="233"/>
      <c r="U270" s="234"/>
    </row>
    <row r="271" spans="6:21" ht="17.25" x14ac:dyDescent="0.2">
      <c r="F271" s="88">
        <f t="shared" si="24"/>
        <v>0</v>
      </c>
      <c r="G271" s="88" t="str">
        <f t="shared" si="25"/>
        <v/>
      </c>
      <c r="H271" s="88" t="str">
        <f t="shared" si="26"/>
        <v/>
      </c>
      <c r="I271" s="88">
        <f>IF($G271="",0,COUNTIF($G$7:$G271,$H271))</f>
        <v>0</v>
      </c>
      <c r="J271" s="88"/>
      <c r="K271" s="297" t="str">
        <f>Language!$E$57</f>
        <v>doppelt</v>
      </c>
      <c r="L271" s="271" t="str">
        <f>IF(Calc!$F$26=0,"",IF(OR($M271&gt;Calc!$B$24,MOD($M271-1,Calc!$F$26)&gt;0),"",QUOTIENT($M271-1,Calc!$F$26)+1))</f>
        <v/>
      </c>
      <c r="M271" s="107">
        <v>265</v>
      </c>
      <c r="N271" s="367"/>
      <c r="O271" s="113" t="s">
        <v>4</v>
      </c>
      <c r="P271" s="370"/>
      <c r="Q271" s="114" t="str">
        <f t="shared" si="22"/>
        <v/>
      </c>
      <c r="R271" s="115" t="s">
        <v>4</v>
      </c>
      <c r="S271" s="116" t="str">
        <f t="shared" si="23"/>
        <v/>
      </c>
      <c r="T271" s="233"/>
      <c r="U271" s="234"/>
    </row>
    <row r="272" spans="6:21" ht="17.25" x14ac:dyDescent="0.2">
      <c r="F272" s="88">
        <f t="shared" si="24"/>
        <v>0</v>
      </c>
      <c r="G272" s="88" t="str">
        <f t="shared" si="25"/>
        <v/>
      </c>
      <c r="H272" s="88" t="str">
        <f t="shared" si="26"/>
        <v/>
      </c>
      <c r="I272" s="88">
        <f>IF($G272="",0,COUNTIF($G$7:$G272,$H272))</f>
        <v>0</v>
      </c>
      <c r="J272" s="88"/>
      <c r="K272" s="297" t="str">
        <f>Language!$E$57</f>
        <v>doppelt</v>
      </c>
      <c r="L272" s="271" t="str">
        <f>IF(Calc!$F$26=0,"",IF(OR($M272&gt;Calc!$B$24,MOD($M272-1,Calc!$F$26)&gt;0),"",QUOTIENT($M272-1,Calc!$F$26)+1))</f>
        <v/>
      </c>
      <c r="M272" s="107">
        <v>266</v>
      </c>
      <c r="N272" s="367"/>
      <c r="O272" s="113" t="s">
        <v>4</v>
      </c>
      <c r="P272" s="370"/>
      <c r="Q272" s="114" t="str">
        <f t="shared" si="22"/>
        <v/>
      </c>
      <c r="R272" s="115" t="s">
        <v>4</v>
      </c>
      <c r="S272" s="116" t="str">
        <f t="shared" si="23"/>
        <v/>
      </c>
      <c r="T272" s="233"/>
      <c r="U272" s="234"/>
    </row>
    <row r="273" spans="6:21" ht="17.25" x14ac:dyDescent="0.2">
      <c r="F273" s="88">
        <f t="shared" si="24"/>
        <v>0</v>
      </c>
      <c r="G273" s="88" t="str">
        <f t="shared" si="25"/>
        <v/>
      </c>
      <c r="H273" s="88" t="str">
        <f t="shared" si="26"/>
        <v/>
      </c>
      <c r="I273" s="88">
        <f>IF($G273="",0,COUNTIF($G$7:$G273,$H273))</f>
        <v>0</v>
      </c>
      <c r="J273" s="88"/>
      <c r="K273" s="297" t="str">
        <f>Language!$E$57</f>
        <v>doppelt</v>
      </c>
      <c r="L273" s="271" t="str">
        <f>IF(Calc!$F$26=0,"",IF(OR($M273&gt;Calc!$B$24,MOD($M273-1,Calc!$F$26)&gt;0),"",QUOTIENT($M273-1,Calc!$F$26)+1))</f>
        <v/>
      </c>
      <c r="M273" s="107">
        <v>267</v>
      </c>
      <c r="N273" s="367"/>
      <c r="O273" s="113" t="s">
        <v>4</v>
      </c>
      <c r="P273" s="370"/>
      <c r="Q273" s="114" t="str">
        <f t="shared" si="22"/>
        <v/>
      </c>
      <c r="R273" s="115" t="s">
        <v>4</v>
      </c>
      <c r="S273" s="116" t="str">
        <f t="shared" si="23"/>
        <v/>
      </c>
      <c r="T273" s="233"/>
      <c r="U273" s="234"/>
    </row>
    <row r="274" spans="6:21" ht="17.25" x14ac:dyDescent="0.2">
      <c r="F274" s="88">
        <f t="shared" si="24"/>
        <v>0</v>
      </c>
      <c r="G274" s="88" t="str">
        <f t="shared" si="25"/>
        <v/>
      </c>
      <c r="H274" s="88" t="str">
        <f t="shared" si="26"/>
        <v/>
      </c>
      <c r="I274" s="88">
        <f>IF($G274="",0,COUNTIF($G$7:$G274,$H274))</f>
        <v>0</v>
      </c>
      <c r="J274" s="88"/>
      <c r="K274" s="297" t="str">
        <f>Language!$E$57</f>
        <v>doppelt</v>
      </c>
      <c r="L274" s="271" t="str">
        <f>IF(Calc!$F$26=0,"",IF(OR($M274&gt;Calc!$B$24,MOD($M274-1,Calc!$F$26)&gt;0),"",QUOTIENT($M274-1,Calc!$F$26)+1))</f>
        <v/>
      </c>
      <c r="M274" s="107">
        <v>268</v>
      </c>
      <c r="N274" s="367"/>
      <c r="O274" s="113" t="s">
        <v>4</v>
      </c>
      <c r="P274" s="370"/>
      <c r="Q274" s="114" t="str">
        <f t="shared" si="22"/>
        <v/>
      </c>
      <c r="R274" s="115" t="s">
        <v>4</v>
      </c>
      <c r="S274" s="116" t="str">
        <f t="shared" si="23"/>
        <v/>
      </c>
      <c r="T274" s="233"/>
      <c r="U274" s="234"/>
    </row>
    <row r="275" spans="6:21" ht="17.25" x14ac:dyDescent="0.2">
      <c r="F275" s="88">
        <f t="shared" si="24"/>
        <v>0</v>
      </c>
      <c r="G275" s="88" t="str">
        <f t="shared" si="25"/>
        <v/>
      </c>
      <c r="H275" s="88" t="str">
        <f t="shared" si="26"/>
        <v/>
      </c>
      <c r="I275" s="88">
        <f>IF($G275="",0,COUNTIF($G$7:$G275,$H275))</f>
        <v>0</v>
      </c>
      <c r="J275" s="88"/>
      <c r="K275" s="297" t="str">
        <f>Language!$E$57</f>
        <v>doppelt</v>
      </c>
      <c r="L275" s="271" t="str">
        <f>IF(Calc!$F$26=0,"",IF(OR($M275&gt;Calc!$B$24,MOD($M275-1,Calc!$F$26)&gt;0),"",QUOTIENT($M275-1,Calc!$F$26)+1))</f>
        <v/>
      </c>
      <c r="M275" s="107">
        <v>269</v>
      </c>
      <c r="N275" s="367"/>
      <c r="O275" s="113" t="s">
        <v>4</v>
      </c>
      <c r="P275" s="370"/>
      <c r="Q275" s="114" t="str">
        <f t="shared" si="22"/>
        <v/>
      </c>
      <c r="R275" s="115" t="s">
        <v>4</v>
      </c>
      <c r="S275" s="116" t="str">
        <f t="shared" si="23"/>
        <v/>
      </c>
      <c r="T275" s="233"/>
      <c r="U275" s="234"/>
    </row>
    <row r="276" spans="6:21" ht="17.25" x14ac:dyDescent="0.2">
      <c r="F276" s="88">
        <f t="shared" si="24"/>
        <v>0</v>
      </c>
      <c r="G276" s="88" t="str">
        <f t="shared" si="25"/>
        <v/>
      </c>
      <c r="H276" s="88" t="str">
        <f t="shared" si="26"/>
        <v/>
      </c>
      <c r="I276" s="88">
        <f>IF($G276="",0,COUNTIF($G$7:$G276,$H276))</f>
        <v>0</v>
      </c>
      <c r="J276" s="88"/>
      <c r="K276" s="297" t="str">
        <f>Language!$E$57</f>
        <v>doppelt</v>
      </c>
      <c r="L276" s="271" t="str">
        <f>IF(Calc!$F$26=0,"",IF(OR($M276&gt;Calc!$B$24,MOD($M276-1,Calc!$F$26)&gt;0),"",QUOTIENT($M276-1,Calc!$F$26)+1))</f>
        <v/>
      </c>
      <c r="M276" s="107">
        <v>270</v>
      </c>
      <c r="N276" s="367"/>
      <c r="O276" s="113" t="s">
        <v>4</v>
      </c>
      <c r="P276" s="370"/>
      <c r="Q276" s="114" t="str">
        <f t="shared" si="22"/>
        <v/>
      </c>
      <c r="R276" s="115" t="s">
        <v>4</v>
      </c>
      <c r="S276" s="116" t="str">
        <f t="shared" si="23"/>
        <v/>
      </c>
      <c r="T276" s="233"/>
      <c r="U276" s="234"/>
    </row>
    <row r="277" spans="6:21" ht="17.25" x14ac:dyDescent="0.2">
      <c r="F277" s="88">
        <f t="shared" si="24"/>
        <v>0</v>
      </c>
      <c r="G277" s="88" t="str">
        <f t="shared" si="25"/>
        <v/>
      </c>
      <c r="H277" s="88" t="str">
        <f t="shared" si="26"/>
        <v/>
      </c>
      <c r="I277" s="88">
        <f>IF($G277="",0,COUNTIF($G$7:$G277,$H277))</f>
        <v>0</v>
      </c>
      <c r="J277" s="88"/>
      <c r="K277" s="297" t="str">
        <f>Language!$E$57</f>
        <v>doppelt</v>
      </c>
      <c r="L277" s="271" t="str">
        <f>IF(Calc!$F$26=0,"",IF(OR($M277&gt;Calc!$B$24,MOD($M277-1,Calc!$F$26)&gt;0),"",QUOTIENT($M277-1,Calc!$F$26)+1))</f>
        <v/>
      </c>
      <c r="M277" s="107">
        <v>271</v>
      </c>
      <c r="N277" s="367"/>
      <c r="O277" s="113" t="s">
        <v>4</v>
      </c>
      <c r="P277" s="370"/>
      <c r="Q277" s="114" t="str">
        <f t="shared" si="22"/>
        <v/>
      </c>
      <c r="R277" s="115" t="s">
        <v>4</v>
      </c>
      <c r="S277" s="116" t="str">
        <f t="shared" si="23"/>
        <v/>
      </c>
      <c r="T277" s="233"/>
      <c r="U277" s="234"/>
    </row>
    <row r="278" spans="6:21" ht="17.25" x14ac:dyDescent="0.2">
      <c r="F278" s="88">
        <f t="shared" si="24"/>
        <v>0</v>
      </c>
      <c r="G278" s="88" t="str">
        <f t="shared" si="25"/>
        <v/>
      </c>
      <c r="H278" s="88" t="str">
        <f t="shared" si="26"/>
        <v/>
      </c>
      <c r="I278" s="88">
        <f>IF($G278="",0,COUNTIF($G$7:$G278,$H278))</f>
        <v>0</v>
      </c>
      <c r="J278" s="88"/>
      <c r="K278" s="297" t="str">
        <f>Language!$E$57</f>
        <v>doppelt</v>
      </c>
      <c r="L278" s="271" t="str">
        <f>IF(Calc!$F$26=0,"",IF(OR($M278&gt;Calc!$B$24,MOD($M278-1,Calc!$F$26)&gt;0),"",QUOTIENT($M278-1,Calc!$F$26)+1))</f>
        <v/>
      </c>
      <c r="M278" s="107">
        <v>272</v>
      </c>
      <c r="N278" s="367"/>
      <c r="O278" s="113" t="s">
        <v>4</v>
      </c>
      <c r="P278" s="370"/>
      <c r="Q278" s="114" t="str">
        <f t="shared" si="22"/>
        <v/>
      </c>
      <c r="R278" s="115" t="s">
        <v>4</v>
      </c>
      <c r="S278" s="116" t="str">
        <f t="shared" si="23"/>
        <v/>
      </c>
      <c r="T278" s="233"/>
      <c r="U278" s="234"/>
    </row>
    <row r="279" spans="6:21" ht="17.25" x14ac:dyDescent="0.2">
      <c r="F279" s="88">
        <f t="shared" si="24"/>
        <v>0</v>
      </c>
      <c r="G279" s="88" t="str">
        <f t="shared" si="25"/>
        <v/>
      </c>
      <c r="H279" s="88" t="str">
        <f t="shared" si="26"/>
        <v/>
      </c>
      <c r="I279" s="88">
        <f>IF($G279="",0,COUNTIF($G$7:$G279,$H279))</f>
        <v>0</v>
      </c>
      <c r="J279" s="88"/>
      <c r="K279" s="297" t="str">
        <f>Language!$E$57</f>
        <v>doppelt</v>
      </c>
      <c r="L279" s="271" t="str">
        <f>IF(Calc!$F$26=0,"",IF(OR($M279&gt;Calc!$B$24,MOD($M279-1,Calc!$F$26)&gt;0),"",QUOTIENT($M279-1,Calc!$F$26)+1))</f>
        <v/>
      </c>
      <c r="M279" s="107">
        <v>273</v>
      </c>
      <c r="N279" s="367"/>
      <c r="O279" s="113" t="s">
        <v>4</v>
      </c>
      <c r="P279" s="370"/>
      <c r="Q279" s="114" t="str">
        <f t="shared" si="22"/>
        <v/>
      </c>
      <c r="R279" s="115" t="s">
        <v>4</v>
      </c>
      <c r="S279" s="116" t="str">
        <f t="shared" si="23"/>
        <v/>
      </c>
      <c r="T279" s="233"/>
      <c r="U279" s="234"/>
    </row>
    <row r="280" spans="6:21" ht="17.25" x14ac:dyDescent="0.2">
      <c r="F280" s="88">
        <f t="shared" si="24"/>
        <v>0</v>
      </c>
      <c r="G280" s="88" t="str">
        <f t="shared" si="25"/>
        <v/>
      </c>
      <c r="H280" s="88" t="str">
        <f t="shared" si="26"/>
        <v/>
      </c>
      <c r="I280" s="88">
        <f>IF($G280="",0,COUNTIF($G$7:$G280,$H280))</f>
        <v>0</v>
      </c>
      <c r="J280" s="88"/>
      <c r="K280" s="297" t="str">
        <f>Language!$E$57</f>
        <v>doppelt</v>
      </c>
      <c r="L280" s="271" t="str">
        <f>IF(Calc!$F$26=0,"",IF(OR($M280&gt;Calc!$B$24,MOD($M280-1,Calc!$F$26)&gt;0),"",QUOTIENT($M280-1,Calc!$F$26)+1))</f>
        <v/>
      </c>
      <c r="M280" s="107">
        <v>274</v>
      </c>
      <c r="N280" s="367"/>
      <c r="O280" s="113" t="s">
        <v>4</v>
      </c>
      <c r="P280" s="370"/>
      <c r="Q280" s="114" t="str">
        <f t="shared" si="22"/>
        <v/>
      </c>
      <c r="R280" s="115" t="s">
        <v>4</v>
      </c>
      <c r="S280" s="116" t="str">
        <f t="shared" si="23"/>
        <v/>
      </c>
      <c r="T280" s="233"/>
      <c r="U280" s="234"/>
    </row>
    <row r="281" spans="6:21" ht="17.25" x14ac:dyDescent="0.2">
      <c r="F281" s="88">
        <f t="shared" si="24"/>
        <v>0</v>
      </c>
      <c r="G281" s="88" t="str">
        <f t="shared" si="25"/>
        <v/>
      </c>
      <c r="H281" s="88" t="str">
        <f t="shared" si="26"/>
        <v/>
      </c>
      <c r="I281" s="88">
        <f>IF($G281="",0,COUNTIF($G$7:$G281,$H281))</f>
        <v>0</v>
      </c>
      <c r="J281" s="88"/>
      <c r="K281" s="297" t="str">
        <f>Language!$E$57</f>
        <v>doppelt</v>
      </c>
      <c r="L281" s="271" t="str">
        <f>IF(Calc!$F$26=0,"",IF(OR($M281&gt;Calc!$B$24,MOD($M281-1,Calc!$F$26)&gt;0),"",QUOTIENT($M281-1,Calc!$F$26)+1))</f>
        <v/>
      </c>
      <c r="M281" s="107">
        <v>275</v>
      </c>
      <c r="N281" s="367"/>
      <c r="O281" s="113" t="s">
        <v>4</v>
      </c>
      <c r="P281" s="370"/>
      <c r="Q281" s="114" t="str">
        <f t="shared" si="22"/>
        <v/>
      </c>
      <c r="R281" s="115" t="s">
        <v>4</v>
      </c>
      <c r="S281" s="116" t="str">
        <f t="shared" si="23"/>
        <v/>
      </c>
      <c r="T281" s="233"/>
      <c r="U281" s="234"/>
    </row>
    <row r="282" spans="6:21" ht="17.25" x14ac:dyDescent="0.2">
      <c r="F282" s="88">
        <f t="shared" si="24"/>
        <v>0</v>
      </c>
      <c r="G282" s="88" t="str">
        <f t="shared" si="25"/>
        <v/>
      </c>
      <c r="H282" s="88" t="str">
        <f t="shared" si="26"/>
        <v/>
      </c>
      <c r="I282" s="88">
        <f>IF($G282="",0,COUNTIF($G$7:$G282,$H282))</f>
        <v>0</v>
      </c>
      <c r="J282" s="88"/>
      <c r="K282" s="297" t="str">
        <f>Language!$E$57</f>
        <v>doppelt</v>
      </c>
      <c r="L282" s="271" t="str">
        <f>IF(Calc!$F$26=0,"",IF(OR($M282&gt;Calc!$B$24,MOD($M282-1,Calc!$F$26)&gt;0),"",QUOTIENT($M282-1,Calc!$F$26)+1))</f>
        <v/>
      </c>
      <c r="M282" s="107">
        <v>276</v>
      </c>
      <c r="N282" s="367"/>
      <c r="O282" s="113" t="s">
        <v>4</v>
      </c>
      <c r="P282" s="370"/>
      <c r="Q282" s="114" t="str">
        <f t="shared" si="22"/>
        <v/>
      </c>
      <c r="R282" s="115" t="s">
        <v>4</v>
      </c>
      <c r="S282" s="116" t="str">
        <f t="shared" si="23"/>
        <v/>
      </c>
      <c r="T282" s="233"/>
      <c r="U282" s="234"/>
    </row>
    <row r="283" spans="6:21" ht="17.25" x14ac:dyDescent="0.2">
      <c r="F283" s="88">
        <f t="shared" si="24"/>
        <v>0</v>
      </c>
      <c r="G283" s="88" t="str">
        <f t="shared" si="25"/>
        <v/>
      </c>
      <c r="H283" s="88" t="str">
        <f t="shared" si="26"/>
        <v/>
      </c>
      <c r="I283" s="88">
        <f>IF($G283="",0,COUNTIF($G$7:$G283,$H283))</f>
        <v>0</v>
      </c>
      <c r="J283" s="88"/>
      <c r="K283" s="297" t="str">
        <f>Language!$E$57</f>
        <v>doppelt</v>
      </c>
      <c r="L283" s="271" t="str">
        <f>IF(Calc!$F$26=0,"",IF(OR($M283&gt;Calc!$B$24,MOD($M283-1,Calc!$F$26)&gt;0),"",QUOTIENT($M283-1,Calc!$F$26)+1))</f>
        <v/>
      </c>
      <c r="M283" s="107">
        <v>277</v>
      </c>
      <c r="N283" s="367"/>
      <c r="O283" s="113" t="s">
        <v>4</v>
      </c>
      <c r="P283" s="370"/>
      <c r="Q283" s="114" t="str">
        <f t="shared" si="22"/>
        <v/>
      </c>
      <c r="R283" s="115" t="s">
        <v>4</v>
      </c>
      <c r="S283" s="116" t="str">
        <f t="shared" si="23"/>
        <v/>
      </c>
      <c r="T283" s="233"/>
      <c r="U283" s="234"/>
    </row>
    <row r="284" spans="6:21" ht="17.25" x14ac:dyDescent="0.2">
      <c r="F284" s="88">
        <f t="shared" si="24"/>
        <v>0</v>
      </c>
      <c r="G284" s="88" t="str">
        <f t="shared" si="25"/>
        <v/>
      </c>
      <c r="H284" s="88" t="str">
        <f t="shared" si="26"/>
        <v/>
      </c>
      <c r="I284" s="88">
        <f>IF($G284="",0,COUNTIF($G$7:$G284,$H284))</f>
        <v>0</v>
      </c>
      <c r="J284" s="88"/>
      <c r="K284" s="297" t="str">
        <f>Language!$E$57</f>
        <v>doppelt</v>
      </c>
      <c r="L284" s="271" t="str">
        <f>IF(Calc!$F$26=0,"",IF(OR($M284&gt;Calc!$B$24,MOD($M284-1,Calc!$F$26)&gt;0),"",QUOTIENT($M284-1,Calc!$F$26)+1))</f>
        <v/>
      </c>
      <c r="M284" s="107">
        <v>278</v>
      </c>
      <c r="N284" s="367"/>
      <c r="O284" s="113" t="s">
        <v>4</v>
      </c>
      <c r="P284" s="370"/>
      <c r="Q284" s="114" t="str">
        <f t="shared" si="22"/>
        <v/>
      </c>
      <c r="R284" s="115" t="s">
        <v>4</v>
      </c>
      <c r="S284" s="116" t="str">
        <f t="shared" si="23"/>
        <v/>
      </c>
      <c r="T284" s="233"/>
      <c r="U284" s="234"/>
    </row>
    <row r="285" spans="6:21" ht="17.25" x14ac:dyDescent="0.2">
      <c r="F285" s="88">
        <f t="shared" si="24"/>
        <v>0</v>
      </c>
      <c r="G285" s="88" t="str">
        <f t="shared" si="25"/>
        <v/>
      </c>
      <c r="H285" s="88" t="str">
        <f t="shared" si="26"/>
        <v/>
      </c>
      <c r="I285" s="88">
        <f>IF($G285="",0,COUNTIF($G$7:$G285,$H285))</f>
        <v>0</v>
      </c>
      <c r="J285" s="88"/>
      <c r="K285" s="297" t="str">
        <f>Language!$E$57</f>
        <v>doppelt</v>
      </c>
      <c r="L285" s="271" t="str">
        <f>IF(Calc!$F$26=0,"",IF(OR($M285&gt;Calc!$B$24,MOD($M285-1,Calc!$F$26)&gt;0),"",QUOTIENT($M285-1,Calc!$F$26)+1))</f>
        <v/>
      </c>
      <c r="M285" s="107">
        <v>279</v>
      </c>
      <c r="N285" s="367"/>
      <c r="O285" s="113" t="s">
        <v>4</v>
      </c>
      <c r="P285" s="370"/>
      <c r="Q285" s="114" t="str">
        <f t="shared" si="22"/>
        <v/>
      </c>
      <c r="R285" s="115" t="s">
        <v>4</v>
      </c>
      <c r="S285" s="116" t="str">
        <f t="shared" si="23"/>
        <v/>
      </c>
      <c r="T285" s="233"/>
      <c r="U285" s="234"/>
    </row>
    <row r="286" spans="6:21" ht="17.25" x14ac:dyDescent="0.2">
      <c r="F286" s="88">
        <f t="shared" si="24"/>
        <v>0</v>
      </c>
      <c r="G286" s="88" t="str">
        <f t="shared" si="25"/>
        <v/>
      </c>
      <c r="H286" s="88" t="str">
        <f t="shared" si="26"/>
        <v/>
      </c>
      <c r="I286" s="88">
        <f>IF($G286="",0,COUNTIF($G$7:$G286,$H286))</f>
        <v>0</v>
      </c>
      <c r="J286" s="88"/>
      <c r="K286" s="297" t="str">
        <f>Language!$E$57</f>
        <v>doppelt</v>
      </c>
      <c r="L286" s="271" t="str">
        <f>IF(Calc!$F$26=0,"",IF(OR($M286&gt;Calc!$B$24,MOD($M286-1,Calc!$F$26)&gt;0),"",QUOTIENT($M286-1,Calc!$F$26)+1))</f>
        <v/>
      </c>
      <c r="M286" s="107">
        <v>280</v>
      </c>
      <c r="N286" s="367"/>
      <c r="O286" s="113" t="s">
        <v>4</v>
      </c>
      <c r="P286" s="370"/>
      <c r="Q286" s="114" t="str">
        <f t="shared" si="22"/>
        <v/>
      </c>
      <c r="R286" s="115" t="s">
        <v>4</v>
      </c>
      <c r="S286" s="116" t="str">
        <f t="shared" si="23"/>
        <v/>
      </c>
      <c r="T286" s="233"/>
      <c r="U286" s="234"/>
    </row>
    <row r="287" spans="6:21" ht="17.25" x14ac:dyDescent="0.2">
      <c r="F287" s="88">
        <f t="shared" si="24"/>
        <v>0</v>
      </c>
      <c r="G287" s="88" t="str">
        <f t="shared" si="25"/>
        <v/>
      </c>
      <c r="H287" s="88" t="str">
        <f t="shared" si="26"/>
        <v/>
      </c>
      <c r="I287" s="88">
        <f>IF($G287="",0,COUNTIF($G$7:$G287,$H287))</f>
        <v>0</v>
      </c>
      <c r="J287" s="88"/>
      <c r="K287" s="297" t="str">
        <f>Language!$E$57</f>
        <v>doppelt</v>
      </c>
      <c r="L287" s="271" t="str">
        <f>IF(Calc!$F$26=0,"",IF(OR($M287&gt;Calc!$B$24,MOD($M287-1,Calc!$F$26)&gt;0),"",QUOTIENT($M287-1,Calc!$F$26)+1))</f>
        <v/>
      </c>
      <c r="M287" s="107">
        <v>281</v>
      </c>
      <c r="N287" s="367"/>
      <c r="O287" s="113" t="s">
        <v>4</v>
      </c>
      <c r="P287" s="370"/>
      <c r="Q287" s="114" t="str">
        <f t="shared" si="22"/>
        <v/>
      </c>
      <c r="R287" s="115" t="s">
        <v>4</v>
      </c>
      <c r="S287" s="116" t="str">
        <f t="shared" si="23"/>
        <v/>
      </c>
      <c r="T287" s="233"/>
      <c r="U287" s="234"/>
    </row>
    <row r="288" spans="6:21" ht="17.25" x14ac:dyDescent="0.2">
      <c r="F288" s="88">
        <f t="shared" si="24"/>
        <v>0</v>
      </c>
      <c r="G288" s="88" t="str">
        <f t="shared" si="25"/>
        <v/>
      </c>
      <c r="H288" s="88" t="str">
        <f t="shared" si="26"/>
        <v/>
      </c>
      <c r="I288" s="88">
        <f>IF($G288="",0,COUNTIF($G$7:$G288,$H288))</f>
        <v>0</v>
      </c>
      <c r="J288" s="88"/>
      <c r="K288" s="297" t="str">
        <f>Language!$E$57</f>
        <v>doppelt</v>
      </c>
      <c r="L288" s="271" t="str">
        <f>IF(Calc!$F$26=0,"",IF(OR($M288&gt;Calc!$B$24,MOD($M288-1,Calc!$F$26)&gt;0),"",QUOTIENT($M288-1,Calc!$F$26)+1))</f>
        <v/>
      </c>
      <c r="M288" s="107">
        <v>282</v>
      </c>
      <c r="N288" s="367"/>
      <c r="O288" s="113" t="s">
        <v>4</v>
      </c>
      <c r="P288" s="370"/>
      <c r="Q288" s="114" t="str">
        <f t="shared" si="22"/>
        <v/>
      </c>
      <c r="R288" s="115" t="s">
        <v>4</v>
      </c>
      <c r="S288" s="116" t="str">
        <f t="shared" si="23"/>
        <v/>
      </c>
      <c r="T288" s="233"/>
      <c r="U288" s="234"/>
    </row>
    <row r="289" spans="6:21" ht="17.25" x14ac:dyDescent="0.2">
      <c r="F289" s="88">
        <f t="shared" si="24"/>
        <v>0</v>
      </c>
      <c r="G289" s="88" t="str">
        <f t="shared" si="25"/>
        <v/>
      </c>
      <c r="H289" s="88" t="str">
        <f t="shared" si="26"/>
        <v/>
      </c>
      <c r="I289" s="88">
        <f>IF($G289="",0,COUNTIF($G$7:$G289,$H289))</f>
        <v>0</v>
      </c>
      <c r="J289" s="88"/>
      <c r="K289" s="297" t="str">
        <f>Language!$E$57</f>
        <v>doppelt</v>
      </c>
      <c r="L289" s="271" t="str">
        <f>IF(Calc!$F$26=0,"",IF(OR($M289&gt;Calc!$B$24,MOD($M289-1,Calc!$F$26)&gt;0),"",QUOTIENT($M289-1,Calc!$F$26)+1))</f>
        <v/>
      </c>
      <c r="M289" s="107">
        <v>283</v>
      </c>
      <c r="N289" s="367"/>
      <c r="O289" s="113" t="s">
        <v>4</v>
      </c>
      <c r="P289" s="370"/>
      <c r="Q289" s="114" t="str">
        <f t="shared" si="22"/>
        <v/>
      </c>
      <c r="R289" s="115" t="s">
        <v>4</v>
      </c>
      <c r="S289" s="116" t="str">
        <f t="shared" si="23"/>
        <v/>
      </c>
      <c r="T289" s="233"/>
      <c r="U289" s="234"/>
    </row>
    <row r="290" spans="6:21" ht="17.25" x14ac:dyDescent="0.2">
      <c r="F290" s="88">
        <f t="shared" si="24"/>
        <v>0</v>
      </c>
      <c r="G290" s="88" t="str">
        <f t="shared" si="25"/>
        <v/>
      </c>
      <c r="H290" s="88" t="str">
        <f t="shared" si="26"/>
        <v/>
      </c>
      <c r="I290" s="88">
        <f>IF($G290="",0,COUNTIF($G$7:$G290,$H290))</f>
        <v>0</v>
      </c>
      <c r="J290" s="88"/>
      <c r="K290" s="297" t="str">
        <f>Language!$E$57</f>
        <v>doppelt</v>
      </c>
      <c r="L290" s="271" t="str">
        <f>IF(Calc!$F$26=0,"",IF(OR($M290&gt;Calc!$B$24,MOD($M290-1,Calc!$F$26)&gt;0),"",QUOTIENT($M290-1,Calc!$F$26)+1))</f>
        <v/>
      </c>
      <c r="M290" s="107">
        <v>284</v>
      </c>
      <c r="N290" s="367"/>
      <c r="O290" s="113" t="s">
        <v>4</v>
      </c>
      <c r="P290" s="370"/>
      <c r="Q290" s="114" t="str">
        <f t="shared" si="22"/>
        <v/>
      </c>
      <c r="R290" s="115" t="s">
        <v>4</v>
      </c>
      <c r="S290" s="116" t="str">
        <f t="shared" si="23"/>
        <v/>
      </c>
      <c r="T290" s="233"/>
      <c r="U290" s="234"/>
    </row>
    <row r="291" spans="6:21" ht="17.25" x14ac:dyDescent="0.2">
      <c r="F291" s="88">
        <f t="shared" si="24"/>
        <v>0</v>
      </c>
      <c r="G291" s="88" t="str">
        <f t="shared" si="25"/>
        <v/>
      </c>
      <c r="H291" s="88" t="str">
        <f t="shared" si="26"/>
        <v/>
      </c>
      <c r="I291" s="88">
        <f>IF($G291="",0,COUNTIF($G$7:$G291,$H291))</f>
        <v>0</v>
      </c>
      <c r="J291" s="88"/>
      <c r="K291" s="297" t="str">
        <f>Language!$E$57</f>
        <v>doppelt</v>
      </c>
      <c r="L291" s="271" t="str">
        <f>IF(Calc!$F$26=0,"",IF(OR($M291&gt;Calc!$B$24,MOD($M291-1,Calc!$F$26)&gt;0),"",QUOTIENT($M291-1,Calc!$F$26)+1))</f>
        <v/>
      </c>
      <c r="M291" s="107">
        <v>285</v>
      </c>
      <c r="N291" s="367"/>
      <c r="O291" s="113" t="s">
        <v>4</v>
      </c>
      <c r="P291" s="370"/>
      <c r="Q291" s="114" t="str">
        <f t="shared" si="22"/>
        <v/>
      </c>
      <c r="R291" s="115" t="s">
        <v>4</v>
      </c>
      <c r="S291" s="116" t="str">
        <f t="shared" si="23"/>
        <v/>
      </c>
      <c r="T291" s="233"/>
      <c r="U291" s="234"/>
    </row>
    <row r="292" spans="6:21" ht="17.25" x14ac:dyDescent="0.2">
      <c r="F292" s="88">
        <f t="shared" si="24"/>
        <v>0</v>
      </c>
      <c r="G292" s="88" t="str">
        <f t="shared" si="25"/>
        <v/>
      </c>
      <c r="H292" s="88" t="str">
        <f t="shared" si="26"/>
        <v/>
      </c>
      <c r="I292" s="88">
        <f>IF($G292="",0,COUNTIF($G$7:$G292,$H292))</f>
        <v>0</v>
      </c>
      <c r="J292" s="88"/>
      <c r="K292" s="297" t="str">
        <f>Language!$E$57</f>
        <v>doppelt</v>
      </c>
      <c r="L292" s="271" t="str">
        <f>IF(Calc!$F$26=0,"",IF(OR($M292&gt;Calc!$B$24,MOD($M292-1,Calc!$F$26)&gt;0),"",QUOTIENT($M292-1,Calc!$F$26)+1))</f>
        <v/>
      </c>
      <c r="M292" s="107">
        <v>286</v>
      </c>
      <c r="N292" s="367"/>
      <c r="O292" s="113" t="s">
        <v>4</v>
      </c>
      <c r="P292" s="370"/>
      <c r="Q292" s="114" t="str">
        <f t="shared" si="22"/>
        <v/>
      </c>
      <c r="R292" s="115" t="s">
        <v>4</v>
      </c>
      <c r="S292" s="116" t="str">
        <f t="shared" si="23"/>
        <v/>
      </c>
      <c r="T292" s="233"/>
      <c r="U292" s="234"/>
    </row>
    <row r="293" spans="6:21" ht="17.25" x14ac:dyDescent="0.2">
      <c r="F293" s="88">
        <f t="shared" si="24"/>
        <v>0</v>
      </c>
      <c r="G293" s="88" t="str">
        <f t="shared" si="25"/>
        <v/>
      </c>
      <c r="H293" s="88" t="str">
        <f t="shared" si="26"/>
        <v/>
      </c>
      <c r="I293" s="88">
        <f>IF($G293="",0,COUNTIF($G$7:$G293,$H293))</f>
        <v>0</v>
      </c>
      <c r="J293" s="88"/>
      <c r="K293" s="297" t="str">
        <f>Language!$E$57</f>
        <v>doppelt</v>
      </c>
      <c r="L293" s="271" t="str">
        <f>IF(Calc!$F$26=0,"",IF(OR($M293&gt;Calc!$B$24,MOD($M293-1,Calc!$F$26)&gt;0),"",QUOTIENT($M293-1,Calc!$F$26)+1))</f>
        <v/>
      </c>
      <c r="M293" s="107">
        <v>287</v>
      </c>
      <c r="N293" s="367"/>
      <c r="O293" s="113" t="s">
        <v>4</v>
      </c>
      <c r="P293" s="370"/>
      <c r="Q293" s="114" t="str">
        <f t="shared" si="22"/>
        <v/>
      </c>
      <c r="R293" s="115" t="s">
        <v>4</v>
      </c>
      <c r="S293" s="116" t="str">
        <f t="shared" si="23"/>
        <v/>
      </c>
      <c r="T293" s="233"/>
      <c r="U293" s="234"/>
    </row>
    <row r="294" spans="6:21" ht="17.25" x14ac:dyDescent="0.2">
      <c r="F294" s="88">
        <f t="shared" si="24"/>
        <v>0</v>
      </c>
      <c r="G294" s="88" t="str">
        <f t="shared" si="25"/>
        <v/>
      </c>
      <c r="H294" s="88" t="str">
        <f t="shared" si="26"/>
        <v/>
      </c>
      <c r="I294" s="88">
        <f>IF($G294="",0,COUNTIF($G$7:$G294,$H294))</f>
        <v>0</v>
      </c>
      <c r="J294" s="88"/>
      <c r="K294" s="297" t="str">
        <f>Language!$E$57</f>
        <v>doppelt</v>
      </c>
      <c r="L294" s="271" t="str">
        <f>IF(Calc!$F$26=0,"",IF(OR($M294&gt;Calc!$B$24,MOD($M294-1,Calc!$F$26)&gt;0),"",QUOTIENT($M294-1,Calc!$F$26)+1))</f>
        <v/>
      </c>
      <c r="M294" s="107">
        <v>288</v>
      </c>
      <c r="N294" s="367"/>
      <c r="O294" s="113" t="s">
        <v>4</v>
      </c>
      <c r="P294" s="370"/>
      <c r="Q294" s="114" t="str">
        <f t="shared" si="22"/>
        <v/>
      </c>
      <c r="R294" s="115" t="s">
        <v>4</v>
      </c>
      <c r="S294" s="116" t="str">
        <f t="shared" si="23"/>
        <v/>
      </c>
      <c r="T294" s="233"/>
      <c r="U294" s="234"/>
    </row>
    <row r="295" spans="6:21" ht="17.25" x14ac:dyDescent="0.2">
      <c r="F295" s="88">
        <f t="shared" si="24"/>
        <v>0</v>
      </c>
      <c r="G295" s="88" t="str">
        <f t="shared" si="25"/>
        <v/>
      </c>
      <c r="H295" s="88" t="str">
        <f t="shared" si="26"/>
        <v/>
      </c>
      <c r="I295" s="88">
        <f>IF($G295="",0,COUNTIF($G$7:$G295,$H295))</f>
        <v>0</v>
      </c>
      <c r="J295" s="88"/>
      <c r="K295" s="297" t="str">
        <f>Language!$E$57</f>
        <v>doppelt</v>
      </c>
      <c r="L295" s="271" t="str">
        <f>IF(Calc!$F$26=0,"",IF(OR($M295&gt;Calc!$B$24,MOD($M295-1,Calc!$F$26)&gt;0),"",QUOTIENT($M295-1,Calc!$F$26)+1))</f>
        <v/>
      </c>
      <c r="M295" s="107">
        <v>289</v>
      </c>
      <c r="N295" s="367"/>
      <c r="O295" s="113" t="s">
        <v>4</v>
      </c>
      <c r="P295" s="370"/>
      <c r="Q295" s="114" t="str">
        <f t="shared" si="22"/>
        <v/>
      </c>
      <c r="R295" s="115" t="s">
        <v>4</v>
      </c>
      <c r="S295" s="116" t="str">
        <f t="shared" si="23"/>
        <v/>
      </c>
      <c r="T295" s="233"/>
      <c r="U295" s="234"/>
    </row>
    <row r="296" spans="6:21" ht="17.25" x14ac:dyDescent="0.2">
      <c r="F296" s="88">
        <f t="shared" si="24"/>
        <v>0</v>
      </c>
      <c r="G296" s="88" t="str">
        <f t="shared" si="25"/>
        <v/>
      </c>
      <c r="H296" s="88" t="str">
        <f t="shared" si="26"/>
        <v/>
      </c>
      <c r="I296" s="88">
        <f>IF($G296="",0,COUNTIF($G$7:$G296,$H296))</f>
        <v>0</v>
      </c>
      <c r="J296" s="88"/>
      <c r="K296" s="297" t="str">
        <f>Language!$E$57</f>
        <v>doppelt</v>
      </c>
      <c r="L296" s="271" t="str">
        <f>IF(Calc!$F$26=0,"",IF(OR($M296&gt;Calc!$B$24,MOD($M296-1,Calc!$F$26)&gt;0),"",QUOTIENT($M296-1,Calc!$F$26)+1))</f>
        <v/>
      </c>
      <c r="M296" s="107">
        <v>290</v>
      </c>
      <c r="N296" s="367"/>
      <c r="O296" s="113" t="s">
        <v>4</v>
      </c>
      <c r="P296" s="370"/>
      <c r="Q296" s="114" t="str">
        <f t="shared" si="22"/>
        <v/>
      </c>
      <c r="R296" s="115" t="s">
        <v>4</v>
      </c>
      <c r="S296" s="116" t="str">
        <f t="shared" si="23"/>
        <v/>
      </c>
      <c r="T296" s="233"/>
      <c r="U296" s="234"/>
    </row>
    <row r="297" spans="6:21" ht="17.25" x14ac:dyDescent="0.2">
      <c r="F297" s="88">
        <f t="shared" si="24"/>
        <v>0</v>
      </c>
      <c r="G297" s="88" t="str">
        <f t="shared" si="25"/>
        <v/>
      </c>
      <c r="H297" s="88" t="str">
        <f t="shared" si="26"/>
        <v/>
      </c>
      <c r="I297" s="88">
        <f>IF($G297="",0,COUNTIF($G$7:$G297,$H297))</f>
        <v>0</v>
      </c>
      <c r="J297" s="88"/>
      <c r="K297" s="297" t="str">
        <f>Language!$E$57</f>
        <v>doppelt</v>
      </c>
      <c r="L297" s="271" t="str">
        <f>IF(Calc!$F$26=0,"",IF(OR($M297&gt;Calc!$B$24,MOD($M297-1,Calc!$F$26)&gt;0),"",QUOTIENT($M297-1,Calc!$F$26)+1))</f>
        <v/>
      </c>
      <c r="M297" s="107">
        <v>291</v>
      </c>
      <c r="N297" s="367"/>
      <c r="O297" s="113" t="s">
        <v>4</v>
      </c>
      <c r="P297" s="370"/>
      <c r="Q297" s="114" t="str">
        <f t="shared" si="22"/>
        <v/>
      </c>
      <c r="R297" s="115" t="s">
        <v>4</v>
      </c>
      <c r="S297" s="116" t="str">
        <f t="shared" si="23"/>
        <v/>
      </c>
      <c r="T297" s="233"/>
      <c r="U297" s="234"/>
    </row>
    <row r="298" spans="6:21" ht="17.25" x14ac:dyDescent="0.2">
      <c r="F298" s="88">
        <f t="shared" si="24"/>
        <v>0</v>
      </c>
      <c r="G298" s="88" t="str">
        <f t="shared" si="25"/>
        <v/>
      </c>
      <c r="H298" s="88" t="str">
        <f t="shared" si="26"/>
        <v/>
      </c>
      <c r="I298" s="88">
        <f>IF($G298="",0,COUNTIF($G$7:$G298,$H298))</f>
        <v>0</v>
      </c>
      <c r="J298" s="88"/>
      <c r="K298" s="297" t="str">
        <f>Language!$E$57</f>
        <v>doppelt</v>
      </c>
      <c r="L298" s="271" t="str">
        <f>IF(Calc!$F$26=0,"",IF(OR($M298&gt;Calc!$B$24,MOD($M298-1,Calc!$F$26)&gt;0),"",QUOTIENT($M298-1,Calc!$F$26)+1))</f>
        <v/>
      </c>
      <c r="M298" s="107">
        <v>292</v>
      </c>
      <c r="N298" s="367"/>
      <c r="O298" s="113" t="s">
        <v>4</v>
      </c>
      <c r="P298" s="370"/>
      <c r="Q298" s="114" t="str">
        <f t="shared" si="22"/>
        <v/>
      </c>
      <c r="R298" s="115" t="s">
        <v>4</v>
      </c>
      <c r="S298" s="116" t="str">
        <f t="shared" si="23"/>
        <v/>
      </c>
      <c r="T298" s="233"/>
      <c r="U298" s="234"/>
    </row>
    <row r="299" spans="6:21" ht="17.25" x14ac:dyDescent="0.2">
      <c r="F299" s="88">
        <f t="shared" si="24"/>
        <v>0</v>
      </c>
      <c r="G299" s="88" t="str">
        <f t="shared" si="25"/>
        <v/>
      </c>
      <c r="H299" s="88" t="str">
        <f t="shared" si="26"/>
        <v/>
      </c>
      <c r="I299" s="88">
        <f>IF($G299="",0,COUNTIF($G$7:$G299,$H299))</f>
        <v>0</v>
      </c>
      <c r="J299" s="88"/>
      <c r="K299" s="297" t="str">
        <f>Language!$E$57</f>
        <v>doppelt</v>
      </c>
      <c r="L299" s="271" t="str">
        <f>IF(Calc!$F$26=0,"",IF(OR($M299&gt;Calc!$B$24,MOD($M299-1,Calc!$F$26)&gt;0),"",QUOTIENT($M299-1,Calc!$F$26)+1))</f>
        <v/>
      </c>
      <c r="M299" s="107">
        <v>293</v>
      </c>
      <c r="N299" s="367"/>
      <c r="O299" s="113" t="s">
        <v>4</v>
      </c>
      <c r="P299" s="370"/>
      <c r="Q299" s="114" t="str">
        <f t="shared" si="22"/>
        <v/>
      </c>
      <c r="R299" s="115" t="s">
        <v>4</v>
      </c>
      <c r="S299" s="116" t="str">
        <f t="shared" si="23"/>
        <v/>
      </c>
      <c r="T299" s="233"/>
      <c r="U299" s="234"/>
    </row>
    <row r="300" spans="6:21" ht="17.25" x14ac:dyDescent="0.2">
      <c r="F300" s="88">
        <f t="shared" si="24"/>
        <v>0</v>
      </c>
      <c r="G300" s="88" t="str">
        <f t="shared" si="25"/>
        <v/>
      </c>
      <c r="H300" s="88" t="str">
        <f t="shared" si="26"/>
        <v/>
      </c>
      <c r="I300" s="88">
        <f>IF($G300="",0,COUNTIF($G$7:$G300,$H300))</f>
        <v>0</v>
      </c>
      <c r="J300" s="88"/>
      <c r="K300" s="297" t="str">
        <f>Language!$E$57</f>
        <v>doppelt</v>
      </c>
      <c r="L300" s="271" t="str">
        <f>IF(Calc!$F$26=0,"",IF(OR($M300&gt;Calc!$B$24,MOD($M300-1,Calc!$F$26)&gt;0),"",QUOTIENT($M300-1,Calc!$F$26)+1))</f>
        <v/>
      </c>
      <c r="M300" s="107">
        <v>294</v>
      </c>
      <c r="N300" s="367"/>
      <c r="O300" s="113" t="s">
        <v>4</v>
      </c>
      <c r="P300" s="370"/>
      <c r="Q300" s="114" t="str">
        <f t="shared" si="22"/>
        <v/>
      </c>
      <c r="R300" s="115" t="s">
        <v>4</v>
      </c>
      <c r="S300" s="116" t="str">
        <f t="shared" si="23"/>
        <v/>
      </c>
      <c r="T300" s="233"/>
      <c r="U300" s="234"/>
    </row>
    <row r="301" spans="6:21" ht="17.25" x14ac:dyDescent="0.2">
      <c r="F301" s="88">
        <f t="shared" si="24"/>
        <v>0</v>
      </c>
      <c r="G301" s="88" t="str">
        <f t="shared" si="25"/>
        <v/>
      </c>
      <c r="H301" s="88" t="str">
        <f t="shared" si="26"/>
        <v/>
      </c>
      <c r="I301" s="88">
        <f>IF($G301="",0,COUNTIF($G$7:$G301,$H301))</f>
        <v>0</v>
      </c>
      <c r="J301" s="88"/>
      <c r="K301" s="297" t="str">
        <f>Language!$E$57</f>
        <v>doppelt</v>
      </c>
      <c r="L301" s="271" t="str">
        <f>IF(Calc!$F$26=0,"",IF(OR($M301&gt;Calc!$B$24,MOD($M301-1,Calc!$F$26)&gt;0),"",QUOTIENT($M301-1,Calc!$F$26)+1))</f>
        <v/>
      </c>
      <c r="M301" s="107">
        <v>295</v>
      </c>
      <c r="N301" s="367"/>
      <c r="O301" s="113" t="s">
        <v>4</v>
      </c>
      <c r="P301" s="370"/>
      <c r="Q301" s="114" t="str">
        <f t="shared" si="22"/>
        <v/>
      </c>
      <c r="R301" s="115" t="s">
        <v>4</v>
      </c>
      <c r="S301" s="116" t="str">
        <f t="shared" si="23"/>
        <v/>
      </c>
      <c r="T301" s="233"/>
      <c r="U301" s="234"/>
    </row>
    <row r="302" spans="6:21" ht="17.25" x14ac:dyDescent="0.2">
      <c r="F302" s="88">
        <f t="shared" si="24"/>
        <v>0</v>
      </c>
      <c r="G302" s="88" t="str">
        <f t="shared" si="25"/>
        <v/>
      </c>
      <c r="H302" s="88" t="str">
        <f t="shared" si="26"/>
        <v/>
      </c>
      <c r="I302" s="88">
        <f>IF($G302="",0,COUNTIF($G$7:$G302,$H302))</f>
        <v>0</v>
      </c>
      <c r="J302" s="88"/>
      <c r="K302" s="297" t="str">
        <f>Language!$E$57</f>
        <v>doppelt</v>
      </c>
      <c r="L302" s="271" t="str">
        <f>IF(Calc!$F$26=0,"",IF(OR($M302&gt;Calc!$B$24,MOD($M302-1,Calc!$F$26)&gt;0),"",QUOTIENT($M302-1,Calc!$F$26)+1))</f>
        <v/>
      </c>
      <c r="M302" s="107">
        <v>296</v>
      </c>
      <c r="N302" s="367"/>
      <c r="O302" s="113" t="s">
        <v>4</v>
      </c>
      <c r="P302" s="370"/>
      <c r="Q302" s="114" t="str">
        <f t="shared" si="22"/>
        <v/>
      </c>
      <c r="R302" s="115" t="s">
        <v>4</v>
      </c>
      <c r="S302" s="116" t="str">
        <f t="shared" si="23"/>
        <v/>
      </c>
      <c r="T302" s="233"/>
      <c r="U302" s="234"/>
    </row>
    <row r="303" spans="6:21" ht="17.25" x14ac:dyDescent="0.2">
      <c r="F303" s="88">
        <f t="shared" si="24"/>
        <v>0</v>
      </c>
      <c r="G303" s="88" t="str">
        <f t="shared" si="25"/>
        <v/>
      </c>
      <c r="H303" s="88" t="str">
        <f t="shared" si="26"/>
        <v/>
      </c>
      <c r="I303" s="88">
        <f>IF($G303="",0,COUNTIF($G$7:$G303,$H303))</f>
        <v>0</v>
      </c>
      <c r="J303" s="88"/>
      <c r="K303" s="297" t="str">
        <f>Language!$E$57</f>
        <v>doppelt</v>
      </c>
      <c r="L303" s="271" t="str">
        <f>IF(Calc!$F$26=0,"",IF(OR($M303&gt;Calc!$B$24,MOD($M303-1,Calc!$F$26)&gt;0),"",QUOTIENT($M303-1,Calc!$F$26)+1))</f>
        <v/>
      </c>
      <c r="M303" s="107">
        <v>297</v>
      </c>
      <c r="N303" s="367"/>
      <c r="O303" s="113" t="s">
        <v>4</v>
      </c>
      <c r="P303" s="370"/>
      <c r="Q303" s="114" t="str">
        <f t="shared" si="22"/>
        <v/>
      </c>
      <c r="R303" s="115" t="s">
        <v>4</v>
      </c>
      <c r="S303" s="116" t="str">
        <f t="shared" si="23"/>
        <v/>
      </c>
      <c r="T303" s="233"/>
      <c r="U303" s="234"/>
    </row>
    <row r="304" spans="6:21" ht="17.25" x14ac:dyDescent="0.2">
      <c r="F304" s="88">
        <f t="shared" si="24"/>
        <v>0</v>
      </c>
      <c r="G304" s="88" t="str">
        <f t="shared" si="25"/>
        <v/>
      </c>
      <c r="H304" s="88" t="str">
        <f t="shared" si="26"/>
        <v/>
      </c>
      <c r="I304" s="88">
        <f>IF($G304="",0,COUNTIF($G$7:$G304,$H304))</f>
        <v>0</v>
      </c>
      <c r="J304" s="88"/>
      <c r="K304" s="297" t="str">
        <f>Language!$E$57</f>
        <v>doppelt</v>
      </c>
      <c r="L304" s="271" t="str">
        <f>IF(Calc!$F$26=0,"",IF(OR($M304&gt;Calc!$B$24,MOD($M304-1,Calc!$F$26)&gt;0),"",QUOTIENT($M304-1,Calc!$F$26)+1))</f>
        <v/>
      </c>
      <c r="M304" s="107">
        <v>298</v>
      </c>
      <c r="N304" s="367"/>
      <c r="O304" s="113" t="s">
        <v>4</v>
      </c>
      <c r="P304" s="370"/>
      <c r="Q304" s="114" t="str">
        <f t="shared" si="22"/>
        <v/>
      </c>
      <c r="R304" s="115" t="s">
        <v>4</v>
      </c>
      <c r="S304" s="116" t="str">
        <f t="shared" si="23"/>
        <v/>
      </c>
      <c r="T304" s="233"/>
      <c r="U304" s="234"/>
    </row>
    <row r="305" spans="6:21" ht="17.25" x14ac:dyDescent="0.2">
      <c r="F305" s="88">
        <f t="shared" si="24"/>
        <v>0</v>
      </c>
      <c r="G305" s="88" t="str">
        <f t="shared" si="25"/>
        <v/>
      </c>
      <c r="H305" s="88" t="str">
        <f t="shared" si="26"/>
        <v/>
      </c>
      <c r="I305" s="88">
        <f>IF($G305="",0,COUNTIF($G$7:$G305,$H305))</f>
        <v>0</v>
      </c>
      <c r="J305" s="88"/>
      <c r="K305" s="297" t="str">
        <f>Language!$E$57</f>
        <v>doppelt</v>
      </c>
      <c r="L305" s="271" t="str">
        <f>IF(Calc!$F$26=0,"",IF(OR($M305&gt;Calc!$B$24,MOD($M305-1,Calc!$F$26)&gt;0),"",QUOTIENT($M305-1,Calc!$F$26)+1))</f>
        <v/>
      </c>
      <c r="M305" s="107">
        <v>299</v>
      </c>
      <c r="N305" s="367"/>
      <c r="O305" s="113" t="s">
        <v>4</v>
      </c>
      <c r="P305" s="370"/>
      <c r="Q305" s="114" t="str">
        <f t="shared" si="22"/>
        <v/>
      </c>
      <c r="R305" s="115" t="s">
        <v>4</v>
      </c>
      <c r="S305" s="116" t="str">
        <f t="shared" si="23"/>
        <v/>
      </c>
      <c r="T305" s="233"/>
      <c r="U305" s="234"/>
    </row>
    <row r="306" spans="6:21" ht="17.25" x14ac:dyDescent="0.2">
      <c r="F306" s="88">
        <f t="shared" si="24"/>
        <v>0</v>
      </c>
      <c r="G306" s="88" t="str">
        <f t="shared" si="25"/>
        <v/>
      </c>
      <c r="H306" s="88" t="str">
        <f t="shared" si="26"/>
        <v/>
      </c>
      <c r="I306" s="88">
        <f>IF($G306="",0,COUNTIF($G$7:$G306,$H306))</f>
        <v>0</v>
      </c>
      <c r="J306" s="88"/>
      <c r="K306" s="297" t="str">
        <f>Language!$E$57</f>
        <v>doppelt</v>
      </c>
      <c r="L306" s="271" t="str">
        <f>IF(Calc!$F$26=0,"",IF(OR($M306&gt;Calc!$B$24,MOD($M306-1,Calc!$F$26)&gt;0),"",QUOTIENT($M306-1,Calc!$F$26)+1))</f>
        <v/>
      </c>
      <c r="M306" s="107">
        <v>300</v>
      </c>
      <c r="N306" s="367"/>
      <c r="O306" s="113" t="s">
        <v>4</v>
      </c>
      <c r="P306" s="370"/>
      <c r="Q306" s="114" t="str">
        <f t="shared" si="22"/>
        <v/>
      </c>
      <c r="R306" s="115" t="s">
        <v>4</v>
      </c>
      <c r="S306" s="116" t="str">
        <f t="shared" si="23"/>
        <v/>
      </c>
      <c r="T306" s="233"/>
      <c r="U306" s="234"/>
    </row>
    <row r="307" spans="6:21" ht="17.25" x14ac:dyDescent="0.2">
      <c r="F307" s="88">
        <f t="shared" si="24"/>
        <v>0</v>
      </c>
      <c r="G307" s="88" t="str">
        <f t="shared" si="25"/>
        <v/>
      </c>
      <c r="H307" s="88" t="str">
        <f t="shared" si="26"/>
        <v/>
      </c>
      <c r="I307" s="88">
        <f>IF($G307="",0,COUNTIF($G$7:$G307,$H307))</f>
        <v>0</v>
      </c>
      <c r="J307" s="88"/>
      <c r="K307" s="297" t="str">
        <f>Language!$E$57</f>
        <v>doppelt</v>
      </c>
      <c r="L307" s="271" t="str">
        <f>IF(Calc!$F$26=0,"",IF(OR($M307&gt;Calc!$B$24,MOD($M307-1,Calc!$F$26)&gt;0),"",QUOTIENT($M307-1,Calc!$F$26)+1))</f>
        <v/>
      </c>
      <c r="M307" s="107">
        <v>301</v>
      </c>
      <c r="N307" s="367"/>
      <c r="O307" s="113" t="s">
        <v>4</v>
      </c>
      <c r="P307" s="370"/>
      <c r="Q307" s="114" t="str">
        <f t="shared" si="22"/>
        <v/>
      </c>
      <c r="R307" s="115" t="s">
        <v>4</v>
      </c>
      <c r="S307" s="116" t="str">
        <f t="shared" si="23"/>
        <v/>
      </c>
      <c r="T307" s="233"/>
      <c r="U307" s="234"/>
    </row>
    <row r="308" spans="6:21" ht="17.25" x14ac:dyDescent="0.2">
      <c r="F308" s="88">
        <f t="shared" si="24"/>
        <v>0</v>
      </c>
      <c r="G308" s="88" t="str">
        <f t="shared" si="25"/>
        <v/>
      </c>
      <c r="H308" s="88" t="str">
        <f t="shared" si="26"/>
        <v/>
      </c>
      <c r="I308" s="88">
        <f>IF($G308="",0,COUNTIF($G$7:$G308,$H308))</f>
        <v>0</v>
      </c>
      <c r="J308" s="88"/>
      <c r="K308" s="297" t="str">
        <f>Language!$E$57</f>
        <v>doppelt</v>
      </c>
      <c r="L308" s="271" t="str">
        <f>IF(Calc!$F$26=0,"",IF(OR($M308&gt;Calc!$B$24,MOD($M308-1,Calc!$F$26)&gt;0),"",QUOTIENT($M308-1,Calc!$F$26)+1))</f>
        <v/>
      </c>
      <c r="M308" s="107">
        <v>302</v>
      </c>
      <c r="N308" s="367"/>
      <c r="O308" s="113" t="s">
        <v>4</v>
      </c>
      <c r="P308" s="370"/>
      <c r="Q308" s="114" t="str">
        <f t="shared" si="22"/>
        <v/>
      </c>
      <c r="R308" s="115" t="s">
        <v>4</v>
      </c>
      <c r="S308" s="116" t="str">
        <f t="shared" si="23"/>
        <v/>
      </c>
      <c r="T308" s="233"/>
      <c r="U308" s="234"/>
    </row>
    <row r="309" spans="6:21" ht="17.25" x14ac:dyDescent="0.2">
      <c r="F309" s="88">
        <f t="shared" si="24"/>
        <v>0</v>
      </c>
      <c r="G309" s="88" t="str">
        <f t="shared" si="25"/>
        <v/>
      </c>
      <c r="H309" s="88" t="str">
        <f t="shared" si="26"/>
        <v/>
      </c>
      <c r="I309" s="88">
        <f>IF($G309="",0,COUNTIF($G$7:$G309,$H309))</f>
        <v>0</v>
      </c>
      <c r="J309" s="88"/>
      <c r="K309" s="297" t="str">
        <f>Language!$E$57</f>
        <v>doppelt</v>
      </c>
      <c r="L309" s="271" t="str">
        <f>IF(Calc!$F$26=0,"",IF(OR($M309&gt;Calc!$B$24,MOD($M309-1,Calc!$F$26)&gt;0),"",QUOTIENT($M309-1,Calc!$F$26)+1))</f>
        <v/>
      </c>
      <c r="M309" s="107">
        <v>303</v>
      </c>
      <c r="N309" s="367"/>
      <c r="O309" s="113" t="s">
        <v>4</v>
      </c>
      <c r="P309" s="370"/>
      <c r="Q309" s="114" t="str">
        <f t="shared" si="22"/>
        <v/>
      </c>
      <c r="R309" s="115" t="s">
        <v>4</v>
      </c>
      <c r="S309" s="116" t="str">
        <f t="shared" si="23"/>
        <v/>
      </c>
      <c r="T309" s="233"/>
      <c r="U309" s="234"/>
    </row>
    <row r="310" spans="6:21" ht="17.25" x14ac:dyDescent="0.2">
      <c r="F310" s="88">
        <f t="shared" si="24"/>
        <v>0</v>
      </c>
      <c r="G310" s="88" t="str">
        <f t="shared" si="25"/>
        <v/>
      </c>
      <c r="H310" s="88" t="str">
        <f t="shared" si="26"/>
        <v/>
      </c>
      <c r="I310" s="88">
        <f>IF($G310="",0,COUNTIF($G$7:$G310,$H310))</f>
        <v>0</v>
      </c>
      <c r="J310" s="88"/>
      <c r="K310" s="297" t="str">
        <f>Language!$E$57</f>
        <v>doppelt</v>
      </c>
      <c r="L310" s="271" t="str">
        <f>IF(Calc!$F$26=0,"",IF(OR($M310&gt;Calc!$B$24,MOD($M310-1,Calc!$F$26)&gt;0),"",QUOTIENT($M310-1,Calc!$F$26)+1))</f>
        <v/>
      </c>
      <c r="M310" s="107">
        <v>304</v>
      </c>
      <c r="N310" s="367"/>
      <c r="O310" s="113" t="s">
        <v>4</v>
      </c>
      <c r="P310" s="370"/>
      <c r="Q310" s="114" t="str">
        <f t="shared" si="22"/>
        <v/>
      </c>
      <c r="R310" s="115" t="s">
        <v>4</v>
      </c>
      <c r="S310" s="116" t="str">
        <f t="shared" si="23"/>
        <v/>
      </c>
      <c r="T310" s="233"/>
      <c r="U310" s="234"/>
    </row>
    <row r="311" spans="6:21" ht="17.25" x14ac:dyDescent="0.2">
      <c r="F311" s="88">
        <f t="shared" si="24"/>
        <v>0</v>
      </c>
      <c r="G311" s="88" t="str">
        <f t="shared" si="25"/>
        <v/>
      </c>
      <c r="H311" s="88" t="str">
        <f t="shared" si="26"/>
        <v/>
      </c>
      <c r="I311" s="88">
        <f>IF($G311="",0,COUNTIF($G$7:$G311,$H311))</f>
        <v>0</v>
      </c>
      <c r="J311" s="88"/>
      <c r="K311" s="297" t="str">
        <f>Language!$E$57</f>
        <v>doppelt</v>
      </c>
      <c r="L311" s="271" t="str">
        <f>IF(Calc!$F$26=0,"",IF(OR($M311&gt;Calc!$B$24,MOD($M311-1,Calc!$F$26)&gt;0),"",QUOTIENT($M311-1,Calc!$F$26)+1))</f>
        <v/>
      </c>
      <c r="M311" s="107">
        <v>305</v>
      </c>
      <c r="N311" s="367"/>
      <c r="O311" s="113" t="s">
        <v>4</v>
      </c>
      <c r="P311" s="370"/>
      <c r="Q311" s="114" t="str">
        <f t="shared" si="22"/>
        <v/>
      </c>
      <c r="R311" s="115" t="s">
        <v>4</v>
      </c>
      <c r="S311" s="116" t="str">
        <f t="shared" si="23"/>
        <v/>
      </c>
      <c r="T311" s="233"/>
      <c r="U311" s="234"/>
    </row>
    <row r="312" spans="6:21" ht="17.25" x14ac:dyDescent="0.2">
      <c r="F312" s="88">
        <f t="shared" si="24"/>
        <v>0</v>
      </c>
      <c r="G312" s="88" t="str">
        <f t="shared" si="25"/>
        <v/>
      </c>
      <c r="H312" s="88" t="str">
        <f t="shared" si="26"/>
        <v/>
      </c>
      <c r="I312" s="88">
        <f>IF($G312="",0,COUNTIF($G$7:$G312,$H312))</f>
        <v>0</v>
      </c>
      <c r="J312" s="88"/>
      <c r="K312" s="297" t="str">
        <f>Language!$E$57</f>
        <v>doppelt</v>
      </c>
      <c r="L312" s="379" t="str">
        <f>IF(Calc!$F$26=0,"",IF(OR($M312&gt;Calc!$B$24,MOD($M312-1,Calc!$F$26)&gt;0),"",QUOTIENT($M312-1,Calc!$F$26)+1))</f>
        <v/>
      </c>
      <c r="M312" s="107">
        <v>306</v>
      </c>
      <c r="N312" s="373"/>
      <c r="O312" s="374" t="s">
        <v>4</v>
      </c>
      <c r="P312" s="375"/>
      <c r="Q312" s="376" t="str">
        <f t="shared" si="22"/>
        <v/>
      </c>
      <c r="R312" s="377" t="s">
        <v>4</v>
      </c>
      <c r="S312" s="378" t="str">
        <f t="shared" si="23"/>
        <v/>
      </c>
      <c r="T312" s="233"/>
      <c r="U312" s="234"/>
    </row>
    <row r="313" spans="6:21" ht="17.25" x14ac:dyDescent="0.2">
      <c r="F313" s="88">
        <f t="shared" si="24"/>
        <v>0</v>
      </c>
      <c r="G313" s="88" t="str">
        <f t="shared" si="25"/>
        <v/>
      </c>
      <c r="H313" s="88" t="str">
        <f t="shared" si="26"/>
        <v/>
      </c>
      <c r="I313" s="88">
        <f>IF($G313="",0,COUNTIF($G$7:$G313,$H313))</f>
        <v>0</v>
      </c>
      <c r="J313" s="88"/>
      <c r="K313" s="297" t="str">
        <f>Language!$E$57</f>
        <v>doppelt</v>
      </c>
      <c r="L313" s="380" t="str">
        <f>IF(Calc!$F$26=0,"",IF(OR($M313&gt;Calc!$B$24,MOD($M313-1,Calc!$F$26)&gt;0),"",QUOTIENT($M313-1,Calc!$F$26)+1))</f>
        <v/>
      </c>
      <c r="M313" s="107">
        <v>307</v>
      </c>
      <c r="N313" s="373"/>
      <c r="O313" s="374" t="s">
        <v>4</v>
      </c>
      <c r="P313" s="375"/>
      <c r="Q313" s="376" t="str">
        <f t="shared" si="22"/>
        <v/>
      </c>
      <c r="R313" s="377" t="s">
        <v>4</v>
      </c>
      <c r="S313" s="378" t="str">
        <f t="shared" si="23"/>
        <v/>
      </c>
      <c r="T313" s="233"/>
      <c r="U313" s="234"/>
    </row>
    <row r="314" spans="6:21" ht="17.25" x14ac:dyDescent="0.2">
      <c r="F314" s="88">
        <f t="shared" si="24"/>
        <v>0</v>
      </c>
      <c r="G314" s="88" t="str">
        <f t="shared" si="25"/>
        <v/>
      </c>
      <c r="H314" s="88" t="str">
        <f t="shared" si="26"/>
        <v/>
      </c>
      <c r="I314" s="88">
        <f>IF($G314="",0,COUNTIF($G$7:$G314,$H314))</f>
        <v>0</v>
      </c>
      <c r="J314" s="88"/>
      <c r="K314" s="297" t="str">
        <f>Language!$E$57</f>
        <v>doppelt</v>
      </c>
      <c r="L314" s="271" t="str">
        <f>IF(Calc!$F$26=0,"",IF(OR($M314&gt;Calc!$B$24,MOD($M314-1,Calc!$F$26)&gt;0),"",QUOTIENT($M314-1,Calc!$F$26)+1))</f>
        <v/>
      </c>
      <c r="M314" s="107">
        <v>308</v>
      </c>
      <c r="N314" s="367"/>
      <c r="O314" s="113" t="s">
        <v>4</v>
      </c>
      <c r="P314" s="370"/>
      <c r="Q314" s="114" t="str">
        <f t="shared" si="22"/>
        <v/>
      </c>
      <c r="R314" s="115" t="s">
        <v>4</v>
      </c>
      <c r="S314" s="116" t="str">
        <f t="shared" si="23"/>
        <v/>
      </c>
      <c r="T314" s="233"/>
      <c r="U314" s="234"/>
    </row>
    <row r="315" spans="6:21" ht="17.25" x14ac:dyDescent="0.2">
      <c r="F315" s="88">
        <f t="shared" si="24"/>
        <v>0</v>
      </c>
      <c r="G315" s="88" t="str">
        <f t="shared" si="25"/>
        <v/>
      </c>
      <c r="H315" s="88" t="str">
        <f t="shared" si="26"/>
        <v/>
      </c>
      <c r="I315" s="88">
        <f>IF($G315="",0,COUNTIF($G$7:$G315,$H315))</f>
        <v>0</v>
      </c>
      <c r="J315" s="88"/>
      <c r="K315" s="297" t="str">
        <f>Language!$E$57</f>
        <v>doppelt</v>
      </c>
      <c r="L315" s="271" t="str">
        <f>IF(Calc!$F$26=0,"",IF(OR($M315&gt;Calc!$B$24,MOD($M315-1,Calc!$F$26)&gt;0),"",QUOTIENT($M315-1,Calc!$F$26)+1))</f>
        <v/>
      </c>
      <c r="M315" s="107">
        <v>309</v>
      </c>
      <c r="N315" s="367"/>
      <c r="O315" s="113" t="s">
        <v>4</v>
      </c>
      <c r="P315" s="370"/>
      <c r="Q315" s="114" t="str">
        <f t="shared" si="22"/>
        <v/>
      </c>
      <c r="R315" s="115" t="s">
        <v>4</v>
      </c>
      <c r="S315" s="116" t="str">
        <f t="shared" si="23"/>
        <v/>
      </c>
      <c r="T315" s="233"/>
      <c r="U315" s="234"/>
    </row>
    <row r="316" spans="6:21" ht="17.25" x14ac:dyDescent="0.2">
      <c r="F316" s="88">
        <f t="shared" si="24"/>
        <v>0</v>
      </c>
      <c r="G316" s="88" t="str">
        <f t="shared" si="25"/>
        <v/>
      </c>
      <c r="H316" s="88" t="str">
        <f t="shared" si="26"/>
        <v/>
      </c>
      <c r="I316" s="88">
        <f>IF($G316="",0,COUNTIF($G$7:$G316,$H316))</f>
        <v>0</v>
      </c>
      <c r="J316" s="88"/>
      <c r="K316" s="297" t="str">
        <f>Language!$E$57</f>
        <v>doppelt</v>
      </c>
      <c r="L316" s="271" t="str">
        <f>IF(Calc!$F$26=0,"",IF(OR($M316&gt;Calc!$B$24,MOD($M316-1,Calc!$F$26)&gt;0),"",QUOTIENT($M316-1,Calc!$F$26)+1))</f>
        <v/>
      </c>
      <c r="M316" s="107">
        <v>310</v>
      </c>
      <c r="N316" s="367"/>
      <c r="O316" s="113" t="s">
        <v>4</v>
      </c>
      <c r="P316" s="370"/>
      <c r="Q316" s="114" t="str">
        <f t="shared" si="22"/>
        <v/>
      </c>
      <c r="R316" s="115" t="s">
        <v>4</v>
      </c>
      <c r="S316" s="116" t="str">
        <f t="shared" si="23"/>
        <v/>
      </c>
      <c r="T316" s="233"/>
      <c r="U316" s="234"/>
    </row>
    <row r="317" spans="6:21" ht="17.25" x14ac:dyDescent="0.2">
      <c r="F317" s="88">
        <f t="shared" si="24"/>
        <v>0</v>
      </c>
      <c r="G317" s="88" t="str">
        <f t="shared" si="25"/>
        <v/>
      </c>
      <c r="H317" s="88" t="str">
        <f t="shared" si="26"/>
        <v/>
      </c>
      <c r="I317" s="88">
        <f>IF($G317="",0,COUNTIF($G$7:$G317,$H317))</f>
        <v>0</v>
      </c>
      <c r="J317" s="88"/>
      <c r="K317" s="297" t="str">
        <f>Language!$E$57</f>
        <v>doppelt</v>
      </c>
      <c r="L317" s="271" t="str">
        <f>IF(Calc!$F$26=0,"",IF(OR($M317&gt;Calc!$B$24,MOD($M317-1,Calc!$F$26)&gt;0),"",QUOTIENT($M317-1,Calc!$F$26)+1))</f>
        <v/>
      </c>
      <c r="M317" s="107">
        <v>311</v>
      </c>
      <c r="N317" s="367"/>
      <c r="O317" s="113" t="s">
        <v>4</v>
      </c>
      <c r="P317" s="370"/>
      <c r="Q317" s="114" t="str">
        <f t="shared" si="22"/>
        <v/>
      </c>
      <c r="R317" s="115" t="s">
        <v>4</v>
      </c>
      <c r="S317" s="116" t="str">
        <f t="shared" si="23"/>
        <v/>
      </c>
      <c r="T317" s="233"/>
      <c r="U317" s="234"/>
    </row>
    <row r="318" spans="6:21" ht="17.25" x14ac:dyDescent="0.2">
      <c r="F318" s="88">
        <f t="shared" si="24"/>
        <v>0</v>
      </c>
      <c r="G318" s="88" t="str">
        <f t="shared" si="25"/>
        <v/>
      </c>
      <c r="H318" s="88" t="str">
        <f t="shared" si="26"/>
        <v/>
      </c>
      <c r="I318" s="88">
        <f>IF($G318="",0,COUNTIF($G$7:$G318,$H318))</f>
        <v>0</v>
      </c>
      <c r="J318" s="88"/>
      <c r="K318" s="297" t="str">
        <f>Language!$E$57</f>
        <v>doppelt</v>
      </c>
      <c r="L318" s="271" t="str">
        <f>IF(Calc!$F$26=0,"",IF(OR($M318&gt;Calc!$B$24,MOD($M318-1,Calc!$F$26)&gt;0),"",QUOTIENT($M318-1,Calc!$F$26)+1))</f>
        <v/>
      </c>
      <c r="M318" s="107">
        <v>312</v>
      </c>
      <c r="N318" s="367"/>
      <c r="O318" s="113" t="s">
        <v>4</v>
      </c>
      <c r="P318" s="370"/>
      <c r="Q318" s="114" t="str">
        <f t="shared" si="22"/>
        <v/>
      </c>
      <c r="R318" s="115" t="s">
        <v>4</v>
      </c>
      <c r="S318" s="116" t="str">
        <f t="shared" si="23"/>
        <v/>
      </c>
      <c r="T318" s="233"/>
      <c r="U318" s="234"/>
    </row>
    <row r="319" spans="6:21" ht="17.25" x14ac:dyDescent="0.2">
      <c r="F319" s="88">
        <f t="shared" si="24"/>
        <v>0</v>
      </c>
      <c r="G319" s="88" t="str">
        <f t="shared" si="25"/>
        <v/>
      </c>
      <c r="H319" s="88" t="str">
        <f t="shared" si="26"/>
        <v/>
      </c>
      <c r="I319" s="88">
        <f>IF($G319="",0,COUNTIF($G$7:$G319,$H319))</f>
        <v>0</v>
      </c>
      <c r="J319" s="88"/>
      <c r="K319" s="297" t="str">
        <f>Language!$E$57</f>
        <v>doppelt</v>
      </c>
      <c r="L319" s="271" t="str">
        <f>IF(Calc!$F$26=0,"",IF(OR($M319&gt;Calc!$B$24,MOD($M319-1,Calc!$F$26)&gt;0),"",QUOTIENT($M319-1,Calc!$F$26)+1))</f>
        <v/>
      </c>
      <c r="M319" s="107">
        <v>313</v>
      </c>
      <c r="N319" s="367"/>
      <c r="O319" s="113" t="s">
        <v>4</v>
      </c>
      <c r="P319" s="370"/>
      <c r="Q319" s="114" t="str">
        <f t="shared" si="22"/>
        <v/>
      </c>
      <c r="R319" s="115" t="s">
        <v>4</v>
      </c>
      <c r="S319" s="116" t="str">
        <f t="shared" si="23"/>
        <v/>
      </c>
      <c r="T319" s="233"/>
      <c r="U319" s="234"/>
    </row>
    <row r="320" spans="6:21" ht="17.25" x14ac:dyDescent="0.2">
      <c r="F320" s="88">
        <f t="shared" si="24"/>
        <v>0</v>
      </c>
      <c r="G320" s="88" t="str">
        <f t="shared" si="25"/>
        <v/>
      </c>
      <c r="H320" s="88" t="str">
        <f t="shared" si="26"/>
        <v/>
      </c>
      <c r="I320" s="88">
        <f>IF($G320="",0,COUNTIF($G$7:$G320,$H320))</f>
        <v>0</v>
      </c>
      <c r="J320" s="88"/>
      <c r="K320" s="297" t="str">
        <f>Language!$E$57</f>
        <v>doppelt</v>
      </c>
      <c r="L320" s="271" t="str">
        <f>IF(Calc!$F$26=0,"",IF(OR($M320&gt;Calc!$B$24,MOD($M320-1,Calc!$F$26)&gt;0),"",QUOTIENT($M320-1,Calc!$F$26)+1))</f>
        <v/>
      </c>
      <c r="M320" s="107">
        <v>314</v>
      </c>
      <c r="N320" s="367"/>
      <c r="O320" s="113" t="s">
        <v>4</v>
      </c>
      <c r="P320" s="370"/>
      <c r="Q320" s="114" t="str">
        <f t="shared" si="22"/>
        <v/>
      </c>
      <c r="R320" s="115" t="s">
        <v>4</v>
      </c>
      <c r="S320" s="116" t="str">
        <f t="shared" si="23"/>
        <v/>
      </c>
      <c r="T320" s="233"/>
      <c r="U320" s="234"/>
    </row>
    <row r="321" spans="6:21" ht="17.25" x14ac:dyDescent="0.2">
      <c r="F321" s="88">
        <f t="shared" si="24"/>
        <v>0</v>
      </c>
      <c r="G321" s="88" t="str">
        <f t="shared" si="25"/>
        <v/>
      </c>
      <c r="H321" s="88" t="str">
        <f t="shared" si="26"/>
        <v/>
      </c>
      <c r="I321" s="88">
        <f>IF($G321="",0,COUNTIF($G$7:$G321,$H321))</f>
        <v>0</v>
      </c>
      <c r="J321" s="88"/>
      <c r="K321" s="297" t="str">
        <f>Language!$E$57</f>
        <v>doppelt</v>
      </c>
      <c r="L321" s="271" t="str">
        <f>IF(Calc!$F$26=0,"",IF(OR($M321&gt;Calc!$B$24,MOD($M321-1,Calc!$F$26)&gt;0),"",QUOTIENT($M321-1,Calc!$F$26)+1))</f>
        <v/>
      </c>
      <c r="M321" s="107">
        <v>315</v>
      </c>
      <c r="N321" s="367"/>
      <c r="O321" s="113" t="s">
        <v>4</v>
      </c>
      <c r="P321" s="370"/>
      <c r="Q321" s="114" t="str">
        <f t="shared" si="22"/>
        <v/>
      </c>
      <c r="R321" s="115" t="s">
        <v>4</v>
      </c>
      <c r="S321" s="116" t="str">
        <f t="shared" si="23"/>
        <v/>
      </c>
      <c r="T321" s="233"/>
      <c r="U321" s="234"/>
    </row>
    <row r="322" spans="6:21" ht="17.25" x14ac:dyDescent="0.2">
      <c r="F322" s="88">
        <f t="shared" si="24"/>
        <v>0</v>
      </c>
      <c r="G322" s="88" t="str">
        <f t="shared" si="25"/>
        <v/>
      </c>
      <c r="H322" s="88" t="str">
        <f t="shared" si="26"/>
        <v/>
      </c>
      <c r="I322" s="88">
        <f>IF($G322="",0,COUNTIF($G$7:$G322,$H322))</f>
        <v>0</v>
      </c>
      <c r="J322" s="88"/>
      <c r="K322" s="297" t="str">
        <f>Language!$E$57</f>
        <v>doppelt</v>
      </c>
      <c r="L322" s="271" t="str">
        <f>IF(Calc!$F$26=0,"",IF(OR($M322&gt;Calc!$B$24,MOD($M322-1,Calc!$F$26)&gt;0),"",QUOTIENT($M322-1,Calc!$F$26)+1))</f>
        <v/>
      </c>
      <c r="M322" s="107">
        <v>316</v>
      </c>
      <c r="N322" s="367"/>
      <c r="O322" s="113" t="s">
        <v>4</v>
      </c>
      <c r="P322" s="370"/>
      <c r="Q322" s="114" t="str">
        <f t="shared" si="22"/>
        <v/>
      </c>
      <c r="R322" s="115" t="s">
        <v>4</v>
      </c>
      <c r="S322" s="116" t="str">
        <f t="shared" si="23"/>
        <v/>
      </c>
      <c r="T322" s="233"/>
      <c r="U322" s="234"/>
    </row>
    <row r="323" spans="6:21" ht="17.25" x14ac:dyDescent="0.2">
      <c r="F323" s="88">
        <f t="shared" si="24"/>
        <v>0</v>
      </c>
      <c r="G323" s="88" t="str">
        <f t="shared" si="25"/>
        <v/>
      </c>
      <c r="H323" s="88" t="str">
        <f t="shared" si="26"/>
        <v/>
      </c>
      <c r="I323" s="88">
        <f>IF($G323="",0,COUNTIF($G$7:$G323,$H323))</f>
        <v>0</v>
      </c>
      <c r="J323" s="88"/>
      <c r="K323" s="297" t="str">
        <f>Language!$E$57</f>
        <v>doppelt</v>
      </c>
      <c r="L323" s="271" t="str">
        <f>IF(Calc!$F$26=0,"",IF(OR($M323&gt;Calc!$B$24,MOD($M323-1,Calc!$F$26)&gt;0),"",QUOTIENT($M323-1,Calc!$F$26)+1))</f>
        <v/>
      </c>
      <c r="M323" s="107">
        <v>317</v>
      </c>
      <c r="N323" s="367"/>
      <c r="O323" s="113" t="s">
        <v>4</v>
      </c>
      <c r="P323" s="370"/>
      <c r="Q323" s="114" t="str">
        <f t="shared" si="22"/>
        <v/>
      </c>
      <c r="R323" s="115" t="s">
        <v>4</v>
      </c>
      <c r="S323" s="116" t="str">
        <f t="shared" si="23"/>
        <v/>
      </c>
      <c r="T323" s="233"/>
      <c r="U323" s="234"/>
    </row>
    <row r="324" spans="6:21" ht="17.25" x14ac:dyDescent="0.2">
      <c r="F324" s="88">
        <f t="shared" si="24"/>
        <v>0</v>
      </c>
      <c r="G324" s="88" t="str">
        <f t="shared" si="25"/>
        <v/>
      </c>
      <c r="H324" s="88" t="str">
        <f t="shared" si="26"/>
        <v/>
      </c>
      <c r="I324" s="88">
        <f>IF($G324="",0,COUNTIF($G$7:$G324,$H324))</f>
        <v>0</v>
      </c>
      <c r="J324" s="88"/>
      <c r="K324" s="297" t="str">
        <f>Language!$E$57</f>
        <v>doppelt</v>
      </c>
      <c r="L324" s="271" t="str">
        <f>IF(Calc!$F$26=0,"",IF(OR($M324&gt;Calc!$B$24,MOD($M324-1,Calc!$F$26)&gt;0),"",QUOTIENT($M324-1,Calc!$F$26)+1))</f>
        <v/>
      </c>
      <c r="M324" s="107">
        <v>318</v>
      </c>
      <c r="N324" s="367"/>
      <c r="O324" s="113" t="s">
        <v>4</v>
      </c>
      <c r="P324" s="370"/>
      <c r="Q324" s="114" t="str">
        <f t="shared" si="22"/>
        <v/>
      </c>
      <c r="R324" s="115" t="s">
        <v>4</v>
      </c>
      <c r="S324" s="116" t="str">
        <f t="shared" si="23"/>
        <v/>
      </c>
      <c r="T324" s="233"/>
      <c r="U324" s="234"/>
    </row>
    <row r="325" spans="6:21" ht="17.25" x14ac:dyDescent="0.2">
      <c r="F325" s="88">
        <f t="shared" si="24"/>
        <v>0</v>
      </c>
      <c r="G325" s="88" t="str">
        <f t="shared" si="25"/>
        <v/>
      </c>
      <c r="H325" s="88" t="str">
        <f t="shared" si="26"/>
        <v/>
      </c>
      <c r="I325" s="88">
        <f>IF($G325="",0,COUNTIF($G$7:$G325,$H325))</f>
        <v>0</v>
      </c>
      <c r="J325" s="88"/>
      <c r="K325" s="297" t="str">
        <f>Language!$E$57</f>
        <v>doppelt</v>
      </c>
      <c r="L325" s="271" t="str">
        <f>IF(Calc!$F$26=0,"",IF(OR($M325&gt;Calc!$B$24,MOD($M325-1,Calc!$F$26)&gt;0),"",QUOTIENT($M325-1,Calc!$F$26)+1))</f>
        <v/>
      </c>
      <c r="M325" s="107">
        <v>319</v>
      </c>
      <c r="N325" s="367"/>
      <c r="O325" s="113" t="s">
        <v>4</v>
      </c>
      <c r="P325" s="370"/>
      <c r="Q325" s="114" t="str">
        <f t="shared" si="22"/>
        <v/>
      </c>
      <c r="R325" s="115" t="s">
        <v>4</v>
      </c>
      <c r="S325" s="116" t="str">
        <f t="shared" si="23"/>
        <v/>
      </c>
      <c r="T325" s="233"/>
      <c r="U325" s="234"/>
    </row>
    <row r="326" spans="6:21" ht="17.25" x14ac:dyDescent="0.2">
      <c r="F326" s="88">
        <f t="shared" si="24"/>
        <v>0</v>
      </c>
      <c r="G326" s="88" t="str">
        <f t="shared" si="25"/>
        <v/>
      </c>
      <c r="H326" s="88" t="str">
        <f t="shared" si="26"/>
        <v/>
      </c>
      <c r="I326" s="88">
        <f>IF($G326="",0,COUNTIF($G$7:$G326,$H326))</f>
        <v>0</v>
      </c>
      <c r="J326" s="88"/>
      <c r="K326" s="297" t="str">
        <f>Language!$E$57</f>
        <v>doppelt</v>
      </c>
      <c r="L326" s="271" t="str">
        <f>IF(Calc!$F$26=0,"",IF(OR($M326&gt;Calc!$B$24,MOD($M326-1,Calc!$F$26)&gt;0),"",QUOTIENT($M326-1,Calc!$F$26)+1))</f>
        <v/>
      </c>
      <c r="M326" s="107">
        <v>320</v>
      </c>
      <c r="N326" s="367"/>
      <c r="O326" s="113" t="s">
        <v>4</v>
      </c>
      <c r="P326" s="370"/>
      <c r="Q326" s="114" t="str">
        <f t="shared" si="22"/>
        <v/>
      </c>
      <c r="R326" s="115" t="s">
        <v>4</v>
      </c>
      <c r="S326" s="116" t="str">
        <f t="shared" si="23"/>
        <v/>
      </c>
      <c r="T326" s="233"/>
      <c r="U326" s="234"/>
    </row>
    <row r="327" spans="6:21" ht="17.25" x14ac:dyDescent="0.2">
      <c r="F327" s="88">
        <f t="shared" si="24"/>
        <v>0</v>
      </c>
      <c r="G327" s="88" t="str">
        <f t="shared" si="25"/>
        <v/>
      </c>
      <c r="H327" s="88" t="str">
        <f t="shared" si="26"/>
        <v/>
      </c>
      <c r="I327" s="88">
        <f>IF($G327="",0,COUNTIF($G$7:$G327,$H327))</f>
        <v>0</v>
      </c>
      <c r="J327" s="88"/>
      <c r="K327" s="297" t="str">
        <f>Language!$E$57</f>
        <v>doppelt</v>
      </c>
      <c r="L327" s="271" t="str">
        <f>IF(Calc!$F$26=0,"",IF(OR($M327&gt;Calc!$B$24,MOD($M327-1,Calc!$F$26)&gt;0),"",QUOTIENT($M327-1,Calc!$F$26)+1))</f>
        <v/>
      </c>
      <c r="M327" s="107">
        <v>321</v>
      </c>
      <c r="N327" s="367"/>
      <c r="O327" s="113" t="s">
        <v>4</v>
      </c>
      <c r="P327" s="370"/>
      <c r="Q327" s="114" t="str">
        <f t="shared" ref="Q327:Q386" si="27">IF(ISBLANK($N327),"",IF(ISBLANK(VLOOKUP($N327,$C$7:$D$26,2,0)),"",VLOOKUP($N327,$C$7:$D$26,2,0)))</f>
        <v/>
      </c>
      <c r="R327" s="115" t="s">
        <v>4</v>
      </c>
      <c r="S327" s="116" t="str">
        <f t="shared" ref="S327:S386" si="28">IF(ISBLANK($P327),"",IF(ISBLANK(VLOOKUP($P327,$C$7:$D$26,2,0)),"",VLOOKUP($P327,$C$7:$D$26,2,0)))</f>
        <v/>
      </c>
      <c r="T327" s="233"/>
      <c r="U327" s="234"/>
    </row>
    <row r="328" spans="6:21" ht="17.25" x14ac:dyDescent="0.2">
      <c r="F328" s="88">
        <f t="shared" ref="F328:F386" si="29">IF($G328="",0,IF(LEFT($G328,4)=RIGHT($G328,4),100,IF(COUNTIF($G$7:$G$386,$G328)&gt;1,101,COUNTIF($G$7:$G$386,$G328)+COUNTIF($H$7:$H$386,$G328))))</f>
        <v>0</v>
      </c>
      <c r="G328" s="88" t="str">
        <f t="shared" ref="G328:G386" si="30">IF(OR($N328="",$P328=""),"",TEXT($N328,"0000")&amp;TEXT($P328,"0000"))</f>
        <v/>
      </c>
      <c r="H328" s="88" t="str">
        <f t="shared" ref="H328:H386" si="31">IF(OR($N328="",$P328=""),"",TEXT($P328,"0000")&amp;TEXT($N328,"0000"))</f>
        <v/>
      </c>
      <c r="I328" s="88">
        <f>IF($G328="",0,COUNTIF($G$7:$G328,$H328))</f>
        <v>0</v>
      </c>
      <c r="J328" s="88"/>
      <c r="K328" s="297" t="str">
        <f>Language!$E$57</f>
        <v>doppelt</v>
      </c>
      <c r="L328" s="271" t="str">
        <f>IF(Calc!$F$26=0,"",IF(OR($M328&gt;Calc!$B$24,MOD($M328-1,Calc!$F$26)&gt;0),"",QUOTIENT($M328-1,Calc!$F$26)+1))</f>
        <v/>
      </c>
      <c r="M328" s="107">
        <v>322</v>
      </c>
      <c r="N328" s="367"/>
      <c r="O328" s="113" t="s">
        <v>4</v>
      </c>
      <c r="P328" s="370"/>
      <c r="Q328" s="114" t="str">
        <f t="shared" si="27"/>
        <v/>
      </c>
      <c r="R328" s="115" t="s">
        <v>4</v>
      </c>
      <c r="S328" s="116" t="str">
        <f t="shared" si="28"/>
        <v/>
      </c>
      <c r="T328" s="233"/>
      <c r="U328" s="234"/>
    </row>
    <row r="329" spans="6:21" ht="17.25" x14ac:dyDescent="0.2">
      <c r="F329" s="88">
        <f t="shared" si="29"/>
        <v>0</v>
      </c>
      <c r="G329" s="88" t="str">
        <f t="shared" si="30"/>
        <v/>
      </c>
      <c r="H329" s="88" t="str">
        <f t="shared" si="31"/>
        <v/>
      </c>
      <c r="I329" s="88">
        <f>IF($G329="",0,COUNTIF($G$7:$G329,$H329))</f>
        <v>0</v>
      </c>
      <c r="J329" s="88"/>
      <c r="K329" s="297" t="str">
        <f>Language!$E$57</f>
        <v>doppelt</v>
      </c>
      <c r="L329" s="271" t="str">
        <f>IF(Calc!$F$26=0,"",IF(OR($M329&gt;Calc!$B$24,MOD($M329-1,Calc!$F$26)&gt;0),"",QUOTIENT($M329-1,Calc!$F$26)+1))</f>
        <v/>
      </c>
      <c r="M329" s="107">
        <v>323</v>
      </c>
      <c r="N329" s="367"/>
      <c r="O329" s="113" t="s">
        <v>4</v>
      </c>
      <c r="P329" s="370"/>
      <c r="Q329" s="114" t="str">
        <f t="shared" si="27"/>
        <v/>
      </c>
      <c r="R329" s="115" t="s">
        <v>4</v>
      </c>
      <c r="S329" s="116" t="str">
        <f t="shared" si="28"/>
        <v/>
      </c>
      <c r="T329" s="233"/>
      <c r="U329" s="234"/>
    </row>
    <row r="330" spans="6:21" ht="17.25" x14ac:dyDescent="0.2">
      <c r="F330" s="88">
        <f t="shared" si="29"/>
        <v>0</v>
      </c>
      <c r="G330" s="88" t="str">
        <f t="shared" si="30"/>
        <v/>
      </c>
      <c r="H330" s="88" t="str">
        <f t="shared" si="31"/>
        <v/>
      </c>
      <c r="I330" s="88">
        <f>IF($G330="",0,COUNTIF($G$7:$G330,$H330))</f>
        <v>0</v>
      </c>
      <c r="J330" s="88"/>
      <c r="K330" s="297" t="str">
        <f>Language!$E$57</f>
        <v>doppelt</v>
      </c>
      <c r="L330" s="271" t="str">
        <f>IF(Calc!$F$26=0,"",IF(OR($M330&gt;Calc!$B$24,MOD($M330-1,Calc!$F$26)&gt;0),"",QUOTIENT($M330-1,Calc!$F$26)+1))</f>
        <v/>
      </c>
      <c r="M330" s="107">
        <v>324</v>
      </c>
      <c r="N330" s="367"/>
      <c r="O330" s="113" t="s">
        <v>4</v>
      </c>
      <c r="P330" s="370"/>
      <c r="Q330" s="114" t="str">
        <f t="shared" si="27"/>
        <v/>
      </c>
      <c r="R330" s="115" t="s">
        <v>4</v>
      </c>
      <c r="S330" s="116" t="str">
        <f t="shared" si="28"/>
        <v/>
      </c>
      <c r="T330" s="233"/>
      <c r="U330" s="234"/>
    </row>
    <row r="331" spans="6:21" ht="17.25" x14ac:dyDescent="0.2">
      <c r="F331" s="88">
        <f t="shared" si="29"/>
        <v>0</v>
      </c>
      <c r="G331" s="88" t="str">
        <f t="shared" si="30"/>
        <v/>
      </c>
      <c r="H331" s="88" t="str">
        <f t="shared" si="31"/>
        <v/>
      </c>
      <c r="I331" s="88">
        <f>IF($G331="",0,COUNTIF($G$7:$G331,$H331))</f>
        <v>0</v>
      </c>
      <c r="J331" s="88"/>
      <c r="K331" s="297" t="str">
        <f>Language!$E$57</f>
        <v>doppelt</v>
      </c>
      <c r="L331" s="271" t="str">
        <f>IF(Calc!$F$26=0,"",IF(OR($M331&gt;Calc!$B$24,MOD($M331-1,Calc!$F$26)&gt;0),"",QUOTIENT($M331-1,Calc!$F$26)+1))</f>
        <v/>
      </c>
      <c r="M331" s="107">
        <v>325</v>
      </c>
      <c r="N331" s="367"/>
      <c r="O331" s="113" t="s">
        <v>4</v>
      </c>
      <c r="P331" s="370"/>
      <c r="Q331" s="114" t="str">
        <f t="shared" si="27"/>
        <v/>
      </c>
      <c r="R331" s="115" t="s">
        <v>4</v>
      </c>
      <c r="S331" s="116" t="str">
        <f t="shared" si="28"/>
        <v/>
      </c>
      <c r="T331" s="233"/>
      <c r="U331" s="234"/>
    </row>
    <row r="332" spans="6:21" ht="17.25" x14ac:dyDescent="0.2">
      <c r="F332" s="88">
        <f t="shared" si="29"/>
        <v>0</v>
      </c>
      <c r="G332" s="88" t="str">
        <f t="shared" si="30"/>
        <v/>
      </c>
      <c r="H332" s="88" t="str">
        <f t="shared" si="31"/>
        <v/>
      </c>
      <c r="I332" s="88">
        <f>IF($G332="",0,COUNTIF($G$7:$G332,$H332))</f>
        <v>0</v>
      </c>
      <c r="J332" s="88"/>
      <c r="K332" s="297" t="str">
        <f>Language!$E$57</f>
        <v>doppelt</v>
      </c>
      <c r="L332" s="271" t="str">
        <f>IF(Calc!$F$26=0,"",IF(OR($M332&gt;Calc!$B$24,MOD($M332-1,Calc!$F$26)&gt;0),"",QUOTIENT($M332-1,Calc!$F$26)+1))</f>
        <v/>
      </c>
      <c r="M332" s="107">
        <v>326</v>
      </c>
      <c r="N332" s="367"/>
      <c r="O332" s="113" t="s">
        <v>4</v>
      </c>
      <c r="P332" s="370"/>
      <c r="Q332" s="114" t="str">
        <f t="shared" si="27"/>
        <v/>
      </c>
      <c r="R332" s="115" t="s">
        <v>4</v>
      </c>
      <c r="S332" s="116" t="str">
        <f t="shared" si="28"/>
        <v/>
      </c>
      <c r="T332" s="233"/>
      <c r="U332" s="234"/>
    </row>
    <row r="333" spans="6:21" ht="17.25" x14ac:dyDescent="0.2">
      <c r="F333" s="88">
        <f t="shared" si="29"/>
        <v>0</v>
      </c>
      <c r="G333" s="88" t="str">
        <f t="shared" si="30"/>
        <v/>
      </c>
      <c r="H333" s="88" t="str">
        <f t="shared" si="31"/>
        <v/>
      </c>
      <c r="I333" s="88">
        <f>IF($G333="",0,COUNTIF($G$7:$G333,$H333))</f>
        <v>0</v>
      </c>
      <c r="J333" s="88"/>
      <c r="K333" s="297" t="str">
        <f>Language!$E$57</f>
        <v>doppelt</v>
      </c>
      <c r="L333" s="271" t="str">
        <f>IF(Calc!$F$26=0,"",IF(OR($M333&gt;Calc!$B$24,MOD($M333-1,Calc!$F$26)&gt;0),"",QUOTIENT($M333-1,Calc!$F$26)+1))</f>
        <v/>
      </c>
      <c r="M333" s="107">
        <v>327</v>
      </c>
      <c r="N333" s="367"/>
      <c r="O333" s="113" t="s">
        <v>4</v>
      </c>
      <c r="P333" s="370"/>
      <c r="Q333" s="114" t="str">
        <f t="shared" si="27"/>
        <v/>
      </c>
      <c r="R333" s="115" t="s">
        <v>4</v>
      </c>
      <c r="S333" s="116" t="str">
        <f t="shared" si="28"/>
        <v/>
      </c>
      <c r="T333" s="233"/>
      <c r="U333" s="234"/>
    </row>
    <row r="334" spans="6:21" ht="17.25" x14ac:dyDescent="0.2">
      <c r="F334" s="88">
        <f t="shared" si="29"/>
        <v>0</v>
      </c>
      <c r="G334" s="88" t="str">
        <f t="shared" si="30"/>
        <v/>
      </c>
      <c r="H334" s="88" t="str">
        <f t="shared" si="31"/>
        <v/>
      </c>
      <c r="I334" s="88">
        <f>IF($G334="",0,COUNTIF($G$7:$G334,$H334))</f>
        <v>0</v>
      </c>
      <c r="J334" s="88"/>
      <c r="K334" s="297" t="str">
        <f>Language!$E$57</f>
        <v>doppelt</v>
      </c>
      <c r="L334" s="271" t="str">
        <f>IF(Calc!$F$26=0,"",IF(OR($M334&gt;Calc!$B$24,MOD($M334-1,Calc!$F$26)&gt;0),"",QUOTIENT($M334-1,Calc!$F$26)+1))</f>
        <v/>
      </c>
      <c r="M334" s="107">
        <v>328</v>
      </c>
      <c r="N334" s="367"/>
      <c r="O334" s="113" t="s">
        <v>4</v>
      </c>
      <c r="P334" s="370"/>
      <c r="Q334" s="114" t="str">
        <f t="shared" si="27"/>
        <v/>
      </c>
      <c r="R334" s="115" t="s">
        <v>4</v>
      </c>
      <c r="S334" s="116" t="str">
        <f t="shared" si="28"/>
        <v/>
      </c>
      <c r="T334" s="233"/>
      <c r="U334" s="234"/>
    </row>
    <row r="335" spans="6:21" ht="17.25" x14ac:dyDescent="0.2">
      <c r="F335" s="88">
        <f t="shared" si="29"/>
        <v>0</v>
      </c>
      <c r="G335" s="88" t="str">
        <f t="shared" si="30"/>
        <v/>
      </c>
      <c r="H335" s="88" t="str">
        <f t="shared" si="31"/>
        <v/>
      </c>
      <c r="I335" s="88">
        <f>IF($G335="",0,COUNTIF($G$7:$G335,$H335))</f>
        <v>0</v>
      </c>
      <c r="J335" s="88"/>
      <c r="K335" s="297" t="str">
        <f>Language!$E$57</f>
        <v>doppelt</v>
      </c>
      <c r="L335" s="271" t="str">
        <f>IF(Calc!$F$26=0,"",IF(OR($M335&gt;Calc!$B$24,MOD($M335-1,Calc!$F$26)&gt;0),"",QUOTIENT($M335-1,Calc!$F$26)+1))</f>
        <v/>
      </c>
      <c r="M335" s="107">
        <v>329</v>
      </c>
      <c r="N335" s="367"/>
      <c r="O335" s="113" t="s">
        <v>4</v>
      </c>
      <c r="P335" s="370"/>
      <c r="Q335" s="114" t="str">
        <f t="shared" si="27"/>
        <v/>
      </c>
      <c r="R335" s="115" t="s">
        <v>4</v>
      </c>
      <c r="S335" s="116" t="str">
        <f t="shared" si="28"/>
        <v/>
      </c>
      <c r="T335" s="233"/>
      <c r="U335" s="234"/>
    </row>
    <row r="336" spans="6:21" ht="17.25" x14ac:dyDescent="0.2">
      <c r="F336" s="88">
        <f t="shared" si="29"/>
        <v>0</v>
      </c>
      <c r="G336" s="88" t="str">
        <f t="shared" si="30"/>
        <v/>
      </c>
      <c r="H336" s="88" t="str">
        <f t="shared" si="31"/>
        <v/>
      </c>
      <c r="I336" s="88">
        <f>IF($G336="",0,COUNTIF($G$7:$G336,$H336))</f>
        <v>0</v>
      </c>
      <c r="J336" s="88"/>
      <c r="K336" s="297" t="str">
        <f>Language!$E$57</f>
        <v>doppelt</v>
      </c>
      <c r="L336" s="271" t="str">
        <f>IF(Calc!$F$26=0,"",IF(OR($M336&gt;Calc!$B$24,MOD($M336-1,Calc!$F$26)&gt;0),"",QUOTIENT($M336-1,Calc!$F$26)+1))</f>
        <v/>
      </c>
      <c r="M336" s="107">
        <v>330</v>
      </c>
      <c r="N336" s="367"/>
      <c r="O336" s="113" t="s">
        <v>4</v>
      </c>
      <c r="P336" s="370"/>
      <c r="Q336" s="114" t="str">
        <f t="shared" si="27"/>
        <v/>
      </c>
      <c r="R336" s="115" t="s">
        <v>4</v>
      </c>
      <c r="S336" s="116" t="str">
        <f t="shared" si="28"/>
        <v/>
      </c>
      <c r="T336" s="233"/>
      <c r="U336" s="234"/>
    </row>
    <row r="337" spans="6:21" ht="17.25" x14ac:dyDescent="0.2">
      <c r="F337" s="88">
        <f t="shared" si="29"/>
        <v>0</v>
      </c>
      <c r="G337" s="88" t="str">
        <f t="shared" si="30"/>
        <v/>
      </c>
      <c r="H337" s="88" t="str">
        <f t="shared" si="31"/>
        <v/>
      </c>
      <c r="I337" s="88">
        <f>IF($G337="",0,COUNTIF($G$7:$G337,$H337))</f>
        <v>0</v>
      </c>
      <c r="J337" s="88"/>
      <c r="K337" s="297" t="str">
        <f>Language!$E$57</f>
        <v>doppelt</v>
      </c>
      <c r="L337" s="271" t="str">
        <f>IF(Calc!$F$26=0,"",IF(OR($M337&gt;Calc!$B$24,MOD($M337-1,Calc!$F$26)&gt;0),"",QUOTIENT($M337-1,Calc!$F$26)+1))</f>
        <v/>
      </c>
      <c r="M337" s="107">
        <v>331</v>
      </c>
      <c r="N337" s="367"/>
      <c r="O337" s="113" t="s">
        <v>4</v>
      </c>
      <c r="P337" s="370"/>
      <c r="Q337" s="114" t="str">
        <f t="shared" si="27"/>
        <v/>
      </c>
      <c r="R337" s="115" t="s">
        <v>4</v>
      </c>
      <c r="S337" s="116" t="str">
        <f t="shared" si="28"/>
        <v/>
      </c>
      <c r="T337" s="233"/>
      <c r="U337" s="234"/>
    </row>
    <row r="338" spans="6:21" ht="17.25" x14ac:dyDescent="0.2">
      <c r="F338" s="88">
        <f t="shared" si="29"/>
        <v>0</v>
      </c>
      <c r="G338" s="88" t="str">
        <f t="shared" si="30"/>
        <v/>
      </c>
      <c r="H338" s="88" t="str">
        <f t="shared" si="31"/>
        <v/>
      </c>
      <c r="I338" s="88">
        <f>IF($G338="",0,COUNTIF($G$7:$G338,$H338))</f>
        <v>0</v>
      </c>
      <c r="J338" s="88"/>
      <c r="K338" s="297" t="str">
        <f>Language!$E$57</f>
        <v>doppelt</v>
      </c>
      <c r="L338" s="271" t="str">
        <f>IF(Calc!$F$26=0,"",IF(OR($M338&gt;Calc!$B$24,MOD($M338-1,Calc!$F$26)&gt;0),"",QUOTIENT($M338-1,Calc!$F$26)+1))</f>
        <v/>
      </c>
      <c r="M338" s="107">
        <v>332</v>
      </c>
      <c r="N338" s="367"/>
      <c r="O338" s="113" t="s">
        <v>4</v>
      </c>
      <c r="P338" s="370"/>
      <c r="Q338" s="114" t="str">
        <f t="shared" si="27"/>
        <v/>
      </c>
      <c r="R338" s="115" t="s">
        <v>4</v>
      </c>
      <c r="S338" s="116" t="str">
        <f t="shared" si="28"/>
        <v/>
      </c>
      <c r="T338" s="233"/>
      <c r="U338" s="234"/>
    </row>
    <row r="339" spans="6:21" ht="17.25" x14ac:dyDescent="0.2">
      <c r="F339" s="88">
        <f t="shared" si="29"/>
        <v>0</v>
      </c>
      <c r="G339" s="88" t="str">
        <f t="shared" si="30"/>
        <v/>
      </c>
      <c r="H339" s="88" t="str">
        <f t="shared" si="31"/>
        <v/>
      </c>
      <c r="I339" s="88">
        <f>IF($G339="",0,COUNTIF($G$7:$G339,$H339))</f>
        <v>0</v>
      </c>
      <c r="J339" s="88"/>
      <c r="K339" s="297" t="str">
        <f>Language!$E$57</f>
        <v>doppelt</v>
      </c>
      <c r="L339" s="271" t="str">
        <f>IF(Calc!$F$26=0,"",IF(OR($M339&gt;Calc!$B$24,MOD($M339-1,Calc!$F$26)&gt;0),"",QUOTIENT($M339-1,Calc!$F$26)+1))</f>
        <v/>
      </c>
      <c r="M339" s="107">
        <v>333</v>
      </c>
      <c r="N339" s="367"/>
      <c r="O339" s="113" t="s">
        <v>4</v>
      </c>
      <c r="P339" s="370"/>
      <c r="Q339" s="114" t="str">
        <f t="shared" si="27"/>
        <v/>
      </c>
      <c r="R339" s="115" t="s">
        <v>4</v>
      </c>
      <c r="S339" s="116" t="str">
        <f t="shared" si="28"/>
        <v/>
      </c>
      <c r="T339" s="233"/>
      <c r="U339" s="234"/>
    </row>
    <row r="340" spans="6:21" ht="17.25" x14ac:dyDescent="0.2">
      <c r="F340" s="88">
        <f t="shared" si="29"/>
        <v>0</v>
      </c>
      <c r="G340" s="88" t="str">
        <f t="shared" si="30"/>
        <v/>
      </c>
      <c r="H340" s="88" t="str">
        <f t="shared" si="31"/>
        <v/>
      </c>
      <c r="I340" s="88">
        <f>IF($G340="",0,COUNTIF($G$7:$G340,$H340))</f>
        <v>0</v>
      </c>
      <c r="J340" s="88"/>
      <c r="K340" s="297" t="str">
        <f>Language!$E$57</f>
        <v>doppelt</v>
      </c>
      <c r="L340" s="271" t="str">
        <f>IF(Calc!$F$26=0,"",IF(OR($M340&gt;Calc!$B$24,MOD($M340-1,Calc!$F$26)&gt;0),"",QUOTIENT($M340-1,Calc!$F$26)+1))</f>
        <v/>
      </c>
      <c r="M340" s="107">
        <v>334</v>
      </c>
      <c r="N340" s="367"/>
      <c r="O340" s="113" t="s">
        <v>4</v>
      </c>
      <c r="P340" s="370"/>
      <c r="Q340" s="114" t="str">
        <f t="shared" si="27"/>
        <v/>
      </c>
      <c r="R340" s="115" t="s">
        <v>4</v>
      </c>
      <c r="S340" s="116" t="str">
        <f t="shared" si="28"/>
        <v/>
      </c>
      <c r="T340" s="233"/>
      <c r="U340" s="234"/>
    </row>
    <row r="341" spans="6:21" ht="17.25" x14ac:dyDescent="0.2">
      <c r="F341" s="88">
        <f t="shared" si="29"/>
        <v>0</v>
      </c>
      <c r="G341" s="88" t="str">
        <f t="shared" si="30"/>
        <v/>
      </c>
      <c r="H341" s="88" t="str">
        <f t="shared" si="31"/>
        <v/>
      </c>
      <c r="I341" s="88">
        <f>IF($G341="",0,COUNTIF($G$7:$G341,$H341))</f>
        <v>0</v>
      </c>
      <c r="J341" s="88"/>
      <c r="K341" s="297" t="str">
        <f>Language!$E$57</f>
        <v>doppelt</v>
      </c>
      <c r="L341" s="271" t="str">
        <f>IF(Calc!$F$26=0,"",IF(OR($M341&gt;Calc!$B$24,MOD($M341-1,Calc!$F$26)&gt;0),"",QUOTIENT($M341-1,Calc!$F$26)+1))</f>
        <v/>
      </c>
      <c r="M341" s="107">
        <v>335</v>
      </c>
      <c r="N341" s="367"/>
      <c r="O341" s="113" t="s">
        <v>4</v>
      </c>
      <c r="P341" s="370"/>
      <c r="Q341" s="114" t="str">
        <f t="shared" si="27"/>
        <v/>
      </c>
      <c r="R341" s="115" t="s">
        <v>4</v>
      </c>
      <c r="S341" s="116" t="str">
        <f t="shared" si="28"/>
        <v/>
      </c>
      <c r="T341" s="233"/>
      <c r="U341" s="234"/>
    </row>
    <row r="342" spans="6:21" ht="17.25" x14ac:dyDescent="0.2">
      <c r="F342" s="88">
        <f t="shared" si="29"/>
        <v>0</v>
      </c>
      <c r="G342" s="88" t="str">
        <f t="shared" si="30"/>
        <v/>
      </c>
      <c r="H342" s="88" t="str">
        <f t="shared" si="31"/>
        <v/>
      </c>
      <c r="I342" s="88">
        <f>IF($G342="",0,COUNTIF($G$7:$G342,$H342))</f>
        <v>0</v>
      </c>
      <c r="J342" s="88"/>
      <c r="K342" s="297" t="str">
        <f>Language!$E$57</f>
        <v>doppelt</v>
      </c>
      <c r="L342" s="271" t="str">
        <f>IF(Calc!$F$26=0,"",IF(OR($M342&gt;Calc!$B$24,MOD($M342-1,Calc!$F$26)&gt;0),"",QUOTIENT($M342-1,Calc!$F$26)+1))</f>
        <v/>
      </c>
      <c r="M342" s="107">
        <v>336</v>
      </c>
      <c r="N342" s="367"/>
      <c r="O342" s="113" t="s">
        <v>4</v>
      </c>
      <c r="P342" s="370"/>
      <c r="Q342" s="114" t="str">
        <f t="shared" si="27"/>
        <v/>
      </c>
      <c r="R342" s="115" t="s">
        <v>4</v>
      </c>
      <c r="S342" s="116" t="str">
        <f t="shared" si="28"/>
        <v/>
      </c>
      <c r="T342" s="233"/>
      <c r="U342" s="234"/>
    </row>
    <row r="343" spans="6:21" ht="17.25" x14ac:dyDescent="0.2">
      <c r="F343" s="88">
        <f t="shared" si="29"/>
        <v>0</v>
      </c>
      <c r="G343" s="88" t="str">
        <f t="shared" si="30"/>
        <v/>
      </c>
      <c r="H343" s="88" t="str">
        <f t="shared" si="31"/>
        <v/>
      </c>
      <c r="I343" s="88">
        <f>IF($G343="",0,COUNTIF($G$7:$G343,$H343))</f>
        <v>0</v>
      </c>
      <c r="J343" s="88"/>
      <c r="K343" s="297" t="str">
        <f>Language!$E$57</f>
        <v>doppelt</v>
      </c>
      <c r="L343" s="271" t="str">
        <f>IF(Calc!$F$26=0,"",IF(OR($M343&gt;Calc!$B$24,MOD($M343-1,Calc!$F$26)&gt;0),"",QUOTIENT($M343-1,Calc!$F$26)+1))</f>
        <v/>
      </c>
      <c r="M343" s="107">
        <v>337</v>
      </c>
      <c r="N343" s="367"/>
      <c r="O343" s="113" t="s">
        <v>4</v>
      </c>
      <c r="P343" s="370"/>
      <c r="Q343" s="114" t="str">
        <f t="shared" si="27"/>
        <v/>
      </c>
      <c r="R343" s="115" t="s">
        <v>4</v>
      </c>
      <c r="S343" s="116" t="str">
        <f t="shared" si="28"/>
        <v/>
      </c>
      <c r="T343" s="233"/>
      <c r="U343" s="234"/>
    </row>
    <row r="344" spans="6:21" ht="17.25" x14ac:dyDescent="0.2">
      <c r="F344" s="88">
        <f t="shared" si="29"/>
        <v>0</v>
      </c>
      <c r="G344" s="88" t="str">
        <f t="shared" si="30"/>
        <v/>
      </c>
      <c r="H344" s="88" t="str">
        <f t="shared" si="31"/>
        <v/>
      </c>
      <c r="I344" s="88">
        <f>IF($G344="",0,COUNTIF($G$7:$G344,$H344))</f>
        <v>0</v>
      </c>
      <c r="J344" s="88"/>
      <c r="K344" s="297" t="str">
        <f>Language!$E$57</f>
        <v>doppelt</v>
      </c>
      <c r="L344" s="271" t="str">
        <f>IF(Calc!$F$26=0,"",IF(OR($M344&gt;Calc!$B$24,MOD($M344-1,Calc!$F$26)&gt;0),"",QUOTIENT($M344-1,Calc!$F$26)+1))</f>
        <v/>
      </c>
      <c r="M344" s="107">
        <v>338</v>
      </c>
      <c r="N344" s="367"/>
      <c r="O344" s="113" t="s">
        <v>4</v>
      </c>
      <c r="P344" s="370"/>
      <c r="Q344" s="114" t="str">
        <f t="shared" si="27"/>
        <v/>
      </c>
      <c r="R344" s="115" t="s">
        <v>4</v>
      </c>
      <c r="S344" s="116" t="str">
        <f t="shared" si="28"/>
        <v/>
      </c>
      <c r="T344" s="233"/>
      <c r="U344" s="234"/>
    </row>
    <row r="345" spans="6:21" ht="17.25" x14ac:dyDescent="0.2">
      <c r="F345" s="88">
        <f t="shared" si="29"/>
        <v>0</v>
      </c>
      <c r="G345" s="88" t="str">
        <f t="shared" si="30"/>
        <v/>
      </c>
      <c r="H345" s="88" t="str">
        <f t="shared" si="31"/>
        <v/>
      </c>
      <c r="I345" s="88">
        <f>IF($G345="",0,COUNTIF($G$7:$G345,$H345))</f>
        <v>0</v>
      </c>
      <c r="J345" s="88"/>
      <c r="K345" s="297" t="str">
        <f>Language!$E$57</f>
        <v>doppelt</v>
      </c>
      <c r="L345" s="271" t="str">
        <f>IF(Calc!$F$26=0,"",IF(OR($M345&gt;Calc!$B$24,MOD($M345-1,Calc!$F$26)&gt;0),"",QUOTIENT($M345-1,Calc!$F$26)+1))</f>
        <v/>
      </c>
      <c r="M345" s="107">
        <v>339</v>
      </c>
      <c r="N345" s="367"/>
      <c r="O345" s="113" t="s">
        <v>4</v>
      </c>
      <c r="P345" s="370"/>
      <c r="Q345" s="114" t="str">
        <f t="shared" si="27"/>
        <v/>
      </c>
      <c r="R345" s="115" t="s">
        <v>4</v>
      </c>
      <c r="S345" s="116" t="str">
        <f t="shared" si="28"/>
        <v/>
      </c>
      <c r="T345" s="233"/>
      <c r="U345" s="234"/>
    </row>
    <row r="346" spans="6:21" ht="17.25" x14ac:dyDescent="0.2">
      <c r="F346" s="88">
        <f t="shared" si="29"/>
        <v>0</v>
      </c>
      <c r="G346" s="88" t="str">
        <f t="shared" si="30"/>
        <v/>
      </c>
      <c r="H346" s="88" t="str">
        <f t="shared" si="31"/>
        <v/>
      </c>
      <c r="I346" s="88">
        <f>IF($G346="",0,COUNTIF($G$7:$G346,$H346))</f>
        <v>0</v>
      </c>
      <c r="J346" s="88"/>
      <c r="K346" s="297" t="str">
        <f>Language!$E$57</f>
        <v>doppelt</v>
      </c>
      <c r="L346" s="271" t="str">
        <f>IF(Calc!$F$26=0,"",IF(OR($M346&gt;Calc!$B$24,MOD($M346-1,Calc!$F$26)&gt;0),"",QUOTIENT($M346-1,Calc!$F$26)+1))</f>
        <v/>
      </c>
      <c r="M346" s="107">
        <v>340</v>
      </c>
      <c r="N346" s="367"/>
      <c r="O346" s="113" t="s">
        <v>4</v>
      </c>
      <c r="P346" s="370"/>
      <c r="Q346" s="114" t="str">
        <f t="shared" si="27"/>
        <v/>
      </c>
      <c r="R346" s="115" t="s">
        <v>4</v>
      </c>
      <c r="S346" s="116" t="str">
        <f t="shared" si="28"/>
        <v/>
      </c>
      <c r="T346" s="233"/>
      <c r="U346" s="234"/>
    </row>
    <row r="347" spans="6:21" ht="17.25" x14ac:dyDescent="0.2">
      <c r="F347" s="88">
        <f t="shared" si="29"/>
        <v>0</v>
      </c>
      <c r="G347" s="88" t="str">
        <f t="shared" si="30"/>
        <v/>
      </c>
      <c r="H347" s="88" t="str">
        <f t="shared" si="31"/>
        <v/>
      </c>
      <c r="I347" s="88">
        <f>IF($G347="",0,COUNTIF($G$7:$G347,$H347))</f>
        <v>0</v>
      </c>
      <c r="J347" s="88"/>
      <c r="K347" s="297" t="str">
        <f>Language!$E$57</f>
        <v>doppelt</v>
      </c>
      <c r="L347" s="271" t="str">
        <f>IF(Calc!$F$26=0,"",IF(OR($M347&gt;Calc!$B$24,MOD($M347-1,Calc!$F$26)&gt;0),"",QUOTIENT($M347-1,Calc!$F$26)+1))</f>
        <v/>
      </c>
      <c r="M347" s="107">
        <v>341</v>
      </c>
      <c r="N347" s="367"/>
      <c r="O347" s="113" t="s">
        <v>4</v>
      </c>
      <c r="P347" s="370"/>
      <c r="Q347" s="114" t="str">
        <f t="shared" si="27"/>
        <v/>
      </c>
      <c r="R347" s="115" t="s">
        <v>4</v>
      </c>
      <c r="S347" s="116" t="str">
        <f t="shared" si="28"/>
        <v/>
      </c>
      <c r="T347" s="233"/>
      <c r="U347" s="234"/>
    </row>
    <row r="348" spans="6:21" ht="17.25" x14ac:dyDescent="0.2">
      <c r="F348" s="88">
        <f t="shared" si="29"/>
        <v>0</v>
      </c>
      <c r="G348" s="88" t="str">
        <f t="shared" si="30"/>
        <v/>
      </c>
      <c r="H348" s="88" t="str">
        <f t="shared" si="31"/>
        <v/>
      </c>
      <c r="I348" s="88">
        <f>IF($G348="",0,COUNTIF($G$7:$G348,$H348))</f>
        <v>0</v>
      </c>
      <c r="J348" s="88"/>
      <c r="K348" s="297" t="str">
        <f>Language!$E$57</f>
        <v>doppelt</v>
      </c>
      <c r="L348" s="271" t="str">
        <f>IF(Calc!$F$26=0,"",IF(OR($M348&gt;Calc!$B$24,MOD($M348-1,Calc!$F$26)&gt;0),"",QUOTIENT($M348-1,Calc!$F$26)+1))</f>
        <v/>
      </c>
      <c r="M348" s="107">
        <v>342</v>
      </c>
      <c r="N348" s="367"/>
      <c r="O348" s="113" t="s">
        <v>4</v>
      </c>
      <c r="P348" s="370"/>
      <c r="Q348" s="114" t="str">
        <f t="shared" si="27"/>
        <v/>
      </c>
      <c r="R348" s="115" t="s">
        <v>4</v>
      </c>
      <c r="S348" s="116" t="str">
        <f t="shared" si="28"/>
        <v/>
      </c>
      <c r="T348" s="233"/>
      <c r="U348" s="234"/>
    </row>
    <row r="349" spans="6:21" ht="17.25" x14ac:dyDescent="0.2">
      <c r="F349" s="88">
        <f t="shared" si="29"/>
        <v>0</v>
      </c>
      <c r="G349" s="88" t="str">
        <f t="shared" si="30"/>
        <v/>
      </c>
      <c r="H349" s="88" t="str">
        <f t="shared" si="31"/>
        <v/>
      </c>
      <c r="I349" s="88">
        <f>IF($G349="",0,COUNTIF($G$7:$G349,$H349))</f>
        <v>0</v>
      </c>
      <c r="J349" s="88"/>
      <c r="K349" s="297" t="str">
        <f>Language!$E$57</f>
        <v>doppelt</v>
      </c>
      <c r="L349" s="271" t="str">
        <f>IF(Calc!$F$26=0,"",IF(OR($M349&gt;Calc!$B$24,MOD($M349-1,Calc!$F$26)&gt;0),"",QUOTIENT($M349-1,Calc!$F$26)+1))</f>
        <v/>
      </c>
      <c r="M349" s="107">
        <v>343</v>
      </c>
      <c r="N349" s="367"/>
      <c r="O349" s="113" t="s">
        <v>4</v>
      </c>
      <c r="P349" s="370"/>
      <c r="Q349" s="114" t="str">
        <f t="shared" si="27"/>
        <v/>
      </c>
      <c r="R349" s="115" t="s">
        <v>4</v>
      </c>
      <c r="S349" s="116" t="str">
        <f t="shared" si="28"/>
        <v/>
      </c>
      <c r="T349" s="233"/>
      <c r="U349" s="234"/>
    </row>
    <row r="350" spans="6:21" ht="17.25" x14ac:dyDescent="0.2">
      <c r="F350" s="88">
        <f t="shared" si="29"/>
        <v>0</v>
      </c>
      <c r="G350" s="88" t="str">
        <f t="shared" si="30"/>
        <v/>
      </c>
      <c r="H350" s="88" t="str">
        <f t="shared" si="31"/>
        <v/>
      </c>
      <c r="I350" s="88">
        <f>IF($G350="",0,COUNTIF($G$7:$G350,$H350))</f>
        <v>0</v>
      </c>
      <c r="J350" s="88"/>
      <c r="K350" s="297" t="str">
        <f>Language!$E$57</f>
        <v>doppelt</v>
      </c>
      <c r="L350" s="271" t="str">
        <f>IF(Calc!$F$26=0,"",IF(OR($M350&gt;Calc!$B$24,MOD($M350-1,Calc!$F$26)&gt;0),"",QUOTIENT($M350-1,Calc!$F$26)+1))</f>
        <v/>
      </c>
      <c r="M350" s="107">
        <v>344</v>
      </c>
      <c r="N350" s="367"/>
      <c r="O350" s="113" t="s">
        <v>4</v>
      </c>
      <c r="P350" s="370"/>
      <c r="Q350" s="114" t="str">
        <f t="shared" si="27"/>
        <v/>
      </c>
      <c r="R350" s="115" t="s">
        <v>4</v>
      </c>
      <c r="S350" s="116" t="str">
        <f t="shared" si="28"/>
        <v/>
      </c>
      <c r="T350" s="233"/>
      <c r="U350" s="234"/>
    </row>
    <row r="351" spans="6:21" ht="17.25" x14ac:dyDescent="0.2">
      <c r="F351" s="88">
        <f t="shared" si="29"/>
        <v>0</v>
      </c>
      <c r="G351" s="88" t="str">
        <f t="shared" si="30"/>
        <v/>
      </c>
      <c r="H351" s="88" t="str">
        <f t="shared" si="31"/>
        <v/>
      </c>
      <c r="I351" s="88">
        <f>IF($G351="",0,COUNTIF($G$7:$G351,$H351))</f>
        <v>0</v>
      </c>
      <c r="J351" s="88"/>
      <c r="K351" s="297" t="str">
        <f>Language!$E$57</f>
        <v>doppelt</v>
      </c>
      <c r="L351" s="271" t="str">
        <f>IF(Calc!$F$26=0,"",IF(OR($M351&gt;Calc!$B$24,MOD($M351-1,Calc!$F$26)&gt;0),"",QUOTIENT($M351-1,Calc!$F$26)+1))</f>
        <v/>
      </c>
      <c r="M351" s="107">
        <v>345</v>
      </c>
      <c r="N351" s="367"/>
      <c r="O351" s="113" t="s">
        <v>4</v>
      </c>
      <c r="P351" s="370"/>
      <c r="Q351" s="114" t="str">
        <f t="shared" si="27"/>
        <v/>
      </c>
      <c r="R351" s="115" t="s">
        <v>4</v>
      </c>
      <c r="S351" s="116" t="str">
        <f t="shared" si="28"/>
        <v/>
      </c>
      <c r="T351" s="233"/>
      <c r="U351" s="234"/>
    </row>
    <row r="352" spans="6:21" ht="17.25" x14ac:dyDescent="0.2">
      <c r="F352" s="88">
        <f t="shared" si="29"/>
        <v>0</v>
      </c>
      <c r="G352" s="88" t="str">
        <f t="shared" si="30"/>
        <v/>
      </c>
      <c r="H352" s="88" t="str">
        <f t="shared" si="31"/>
        <v/>
      </c>
      <c r="I352" s="88">
        <f>IF($G352="",0,COUNTIF($G$7:$G352,$H352))</f>
        <v>0</v>
      </c>
      <c r="J352" s="88"/>
      <c r="K352" s="297" t="str">
        <f>Language!$E$57</f>
        <v>doppelt</v>
      </c>
      <c r="L352" s="271" t="str">
        <f>IF(Calc!$F$26=0,"",IF(OR($M352&gt;Calc!$B$24,MOD($M352-1,Calc!$F$26)&gt;0),"",QUOTIENT($M352-1,Calc!$F$26)+1))</f>
        <v/>
      </c>
      <c r="M352" s="107">
        <v>346</v>
      </c>
      <c r="N352" s="367"/>
      <c r="O352" s="113" t="s">
        <v>4</v>
      </c>
      <c r="P352" s="370"/>
      <c r="Q352" s="114" t="str">
        <f t="shared" si="27"/>
        <v/>
      </c>
      <c r="R352" s="115" t="s">
        <v>4</v>
      </c>
      <c r="S352" s="116" t="str">
        <f t="shared" si="28"/>
        <v/>
      </c>
      <c r="T352" s="233"/>
      <c r="U352" s="234"/>
    </row>
    <row r="353" spans="6:21" ht="17.25" x14ac:dyDescent="0.2">
      <c r="F353" s="88">
        <f t="shared" si="29"/>
        <v>0</v>
      </c>
      <c r="G353" s="88" t="str">
        <f t="shared" si="30"/>
        <v/>
      </c>
      <c r="H353" s="88" t="str">
        <f t="shared" si="31"/>
        <v/>
      </c>
      <c r="I353" s="88">
        <f>IF($G353="",0,COUNTIF($G$7:$G353,$H353))</f>
        <v>0</v>
      </c>
      <c r="J353" s="88"/>
      <c r="K353" s="297" t="str">
        <f>Language!$E$57</f>
        <v>doppelt</v>
      </c>
      <c r="L353" s="271" t="str">
        <f>IF(Calc!$F$26=0,"",IF(OR($M353&gt;Calc!$B$24,MOD($M353-1,Calc!$F$26)&gt;0),"",QUOTIENT($M353-1,Calc!$F$26)+1))</f>
        <v/>
      </c>
      <c r="M353" s="107">
        <v>347</v>
      </c>
      <c r="N353" s="367"/>
      <c r="O353" s="113" t="s">
        <v>4</v>
      </c>
      <c r="P353" s="370"/>
      <c r="Q353" s="114" t="str">
        <f t="shared" si="27"/>
        <v/>
      </c>
      <c r="R353" s="115" t="s">
        <v>4</v>
      </c>
      <c r="S353" s="116" t="str">
        <f t="shared" si="28"/>
        <v/>
      </c>
      <c r="T353" s="233"/>
      <c r="U353" s="234"/>
    </row>
    <row r="354" spans="6:21" ht="17.25" x14ac:dyDescent="0.2">
      <c r="F354" s="88">
        <f t="shared" si="29"/>
        <v>0</v>
      </c>
      <c r="G354" s="88" t="str">
        <f t="shared" si="30"/>
        <v/>
      </c>
      <c r="H354" s="88" t="str">
        <f t="shared" si="31"/>
        <v/>
      </c>
      <c r="I354" s="88">
        <f>IF($G354="",0,COUNTIF($G$7:$G354,$H354))</f>
        <v>0</v>
      </c>
      <c r="J354" s="88"/>
      <c r="K354" s="297" t="str">
        <f>Language!$E$57</f>
        <v>doppelt</v>
      </c>
      <c r="L354" s="271" t="str">
        <f>IF(Calc!$F$26=0,"",IF(OR($M354&gt;Calc!$B$24,MOD($M354-1,Calc!$F$26)&gt;0),"",QUOTIENT($M354-1,Calc!$F$26)+1))</f>
        <v/>
      </c>
      <c r="M354" s="107">
        <v>348</v>
      </c>
      <c r="N354" s="367"/>
      <c r="O354" s="113" t="s">
        <v>4</v>
      </c>
      <c r="P354" s="370"/>
      <c r="Q354" s="114" t="str">
        <f t="shared" si="27"/>
        <v/>
      </c>
      <c r="R354" s="115" t="s">
        <v>4</v>
      </c>
      <c r="S354" s="116" t="str">
        <f t="shared" si="28"/>
        <v/>
      </c>
      <c r="T354" s="233"/>
      <c r="U354" s="234"/>
    </row>
    <row r="355" spans="6:21" ht="17.25" x14ac:dyDescent="0.2">
      <c r="F355" s="88">
        <f t="shared" si="29"/>
        <v>0</v>
      </c>
      <c r="G355" s="88" t="str">
        <f t="shared" si="30"/>
        <v/>
      </c>
      <c r="H355" s="88" t="str">
        <f t="shared" si="31"/>
        <v/>
      </c>
      <c r="I355" s="88">
        <f>IF($G355="",0,COUNTIF($G$7:$G355,$H355))</f>
        <v>0</v>
      </c>
      <c r="J355" s="88"/>
      <c r="K355" s="297" t="str">
        <f>Language!$E$57</f>
        <v>doppelt</v>
      </c>
      <c r="L355" s="271" t="str">
        <f>IF(Calc!$F$26=0,"",IF(OR($M355&gt;Calc!$B$24,MOD($M355-1,Calc!$F$26)&gt;0),"",QUOTIENT($M355-1,Calc!$F$26)+1))</f>
        <v/>
      </c>
      <c r="M355" s="107">
        <v>349</v>
      </c>
      <c r="N355" s="367"/>
      <c r="O355" s="113" t="s">
        <v>4</v>
      </c>
      <c r="P355" s="370"/>
      <c r="Q355" s="114" t="str">
        <f t="shared" si="27"/>
        <v/>
      </c>
      <c r="R355" s="115" t="s">
        <v>4</v>
      </c>
      <c r="S355" s="116" t="str">
        <f t="shared" si="28"/>
        <v/>
      </c>
      <c r="T355" s="233"/>
      <c r="U355" s="234"/>
    </row>
    <row r="356" spans="6:21" ht="17.25" x14ac:dyDescent="0.2">
      <c r="F356" s="88">
        <f t="shared" si="29"/>
        <v>0</v>
      </c>
      <c r="G356" s="88" t="str">
        <f t="shared" si="30"/>
        <v/>
      </c>
      <c r="H356" s="88" t="str">
        <f t="shared" si="31"/>
        <v/>
      </c>
      <c r="I356" s="88">
        <f>IF($G356="",0,COUNTIF($G$7:$G356,$H356))</f>
        <v>0</v>
      </c>
      <c r="J356" s="88"/>
      <c r="K356" s="297" t="str">
        <f>Language!$E$57</f>
        <v>doppelt</v>
      </c>
      <c r="L356" s="271" t="str">
        <f>IF(Calc!$F$26=0,"",IF(OR($M356&gt;Calc!$B$24,MOD($M356-1,Calc!$F$26)&gt;0),"",QUOTIENT($M356-1,Calc!$F$26)+1))</f>
        <v/>
      </c>
      <c r="M356" s="107">
        <v>350</v>
      </c>
      <c r="N356" s="367"/>
      <c r="O356" s="113" t="s">
        <v>4</v>
      </c>
      <c r="P356" s="370"/>
      <c r="Q356" s="114" t="str">
        <f t="shared" si="27"/>
        <v/>
      </c>
      <c r="R356" s="115" t="s">
        <v>4</v>
      </c>
      <c r="S356" s="116" t="str">
        <f t="shared" si="28"/>
        <v/>
      </c>
      <c r="T356" s="233"/>
      <c r="U356" s="234"/>
    </row>
    <row r="357" spans="6:21" ht="17.25" x14ac:dyDescent="0.2">
      <c r="F357" s="88">
        <f t="shared" si="29"/>
        <v>0</v>
      </c>
      <c r="G357" s="88" t="str">
        <f t="shared" si="30"/>
        <v/>
      </c>
      <c r="H357" s="88" t="str">
        <f t="shared" si="31"/>
        <v/>
      </c>
      <c r="I357" s="88">
        <f>IF($G357="",0,COUNTIF($G$7:$G357,$H357))</f>
        <v>0</v>
      </c>
      <c r="J357" s="88"/>
      <c r="K357" s="297" t="str">
        <f>Language!$E$57</f>
        <v>doppelt</v>
      </c>
      <c r="L357" s="271" t="str">
        <f>IF(Calc!$F$26=0,"",IF(OR($M357&gt;Calc!$B$24,MOD($M357-1,Calc!$F$26)&gt;0),"",QUOTIENT($M357-1,Calc!$F$26)+1))</f>
        <v/>
      </c>
      <c r="M357" s="107">
        <v>351</v>
      </c>
      <c r="N357" s="367"/>
      <c r="O357" s="113" t="s">
        <v>4</v>
      </c>
      <c r="P357" s="370"/>
      <c r="Q357" s="114" t="str">
        <f t="shared" si="27"/>
        <v/>
      </c>
      <c r="R357" s="115" t="s">
        <v>4</v>
      </c>
      <c r="S357" s="116" t="str">
        <f t="shared" si="28"/>
        <v/>
      </c>
      <c r="T357" s="233"/>
      <c r="U357" s="234"/>
    </row>
    <row r="358" spans="6:21" ht="17.25" x14ac:dyDescent="0.2">
      <c r="F358" s="88">
        <f t="shared" si="29"/>
        <v>0</v>
      </c>
      <c r="G358" s="88" t="str">
        <f t="shared" si="30"/>
        <v/>
      </c>
      <c r="H358" s="88" t="str">
        <f t="shared" si="31"/>
        <v/>
      </c>
      <c r="I358" s="88">
        <f>IF($G358="",0,COUNTIF($G$7:$G358,$H358))</f>
        <v>0</v>
      </c>
      <c r="J358" s="88"/>
      <c r="K358" s="297" t="str">
        <f>Language!$E$57</f>
        <v>doppelt</v>
      </c>
      <c r="L358" s="271" t="str">
        <f>IF(Calc!$F$26=0,"",IF(OR($M358&gt;Calc!$B$24,MOD($M358-1,Calc!$F$26)&gt;0),"",QUOTIENT($M358-1,Calc!$F$26)+1))</f>
        <v/>
      </c>
      <c r="M358" s="107">
        <v>352</v>
      </c>
      <c r="N358" s="367"/>
      <c r="O358" s="113" t="s">
        <v>4</v>
      </c>
      <c r="P358" s="370"/>
      <c r="Q358" s="114" t="str">
        <f t="shared" si="27"/>
        <v/>
      </c>
      <c r="R358" s="115" t="s">
        <v>4</v>
      </c>
      <c r="S358" s="116" t="str">
        <f t="shared" si="28"/>
        <v/>
      </c>
      <c r="T358" s="233"/>
      <c r="U358" s="234"/>
    </row>
    <row r="359" spans="6:21" ht="17.25" x14ac:dyDescent="0.2">
      <c r="F359" s="88">
        <f t="shared" si="29"/>
        <v>0</v>
      </c>
      <c r="G359" s="88" t="str">
        <f t="shared" si="30"/>
        <v/>
      </c>
      <c r="H359" s="88" t="str">
        <f t="shared" si="31"/>
        <v/>
      </c>
      <c r="I359" s="88">
        <f>IF($G359="",0,COUNTIF($G$7:$G359,$H359))</f>
        <v>0</v>
      </c>
      <c r="J359" s="88"/>
      <c r="K359" s="297" t="str">
        <f>Language!$E$57</f>
        <v>doppelt</v>
      </c>
      <c r="L359" s="271" t="str">
        <f>IF(Calc!$F$26=0,"",IF(OR($M359&gt;Calc!$B$24,MOD($M359-1,Calc!$F$26)&gt;0),"",QUOTIENT($M359-1,Calc!$F$26)+1))</f>
        <v/>
      </c>
      <c r="M359" s="107">
        <v>353</v>
      </c>
      <c r="N359" s="367"/>
      <c r="O359" s="113" t="s">
        <v>4</v>
      </c>
      <c r="P359" s="370"/>
      <c r="Q359" s="114" t="str">
        <f t="shared" si="27"/>
        <v/>
      </c>
      <c r="R359" s="115" t="s">
        <v>4</v>
      </c>
      <c r="S359" s="116" t="str">
        <f t="shared" si="28"/>
        <v/>
      </c>
      <c r="T359" s="233"/>
      <c r="U359" s="234"/>
    </row>
    <row r="360" spans="6:21" ht="17.25" x14ac:dyDescent="0.2">
      <c r="F360" s="88">
        <f t="shared" si="29"/>
        <v>0</v>
      </c>
      <c r="G360" s="88" t="str">
        <f t="shared" si="30"/>
        <v/>
      </c>
      <c r="H360" s="88" t="str">
        <f t="shared" si="31"/>
        <v/>
      </c>
      <c r="I360" s="88">
        <f>IF($G360="",0,COUNTIF($G$7:$G360,$H360))</f>
        <v>0</v>
      </c>
      <c r="J360" s="88"/>
      <c r="K360" s="297" t="str">
        <f>Language!$E$57</f>
        <v>doppelt</v>
      </c>
      <c r="L360" s="271" t="str">
        <f>IF(Calc!$F$26=0,"",IF(OR($M360&gt;Calc!$B$24,MOD($M360-1,Calc!$F$26)&gt;0),"",QUOTIENT($M360-1,Calc!$F$26)+1))</f>
        <v/>
      </c>
      <c r="M360" s="107">
        <v>354</v>
      </c>
      <c r="N360" s="367"/>
      <c r="O360" s="113" t="s">
        <v>4</v>
      </c>
      <c r="P360" s="370"/>
      <c r="Q360" s="114" t="str">
        <f t="shared" si="27"/>
        <v/>
      </c>
      <c r="R360" s="115" t="s">
        <v>4</v>
      </c>
      <c r="S360" s="116" t="str">
        <f t="shared" si="28"/>
        <v/>
      </c>
      <c r="T360" s="233"/>
      <c r="U360" s="234"/>
    </row>
    <row r="361" spans="6:21" ht="17.25" x14ac:dyDescent="0.2">
      <c r="F361" s="88">
        <f t="shared" si="29"/>
        <v>0</v>
      </c>
      <c r="G361" s="88" t="str">
        <f t="shared" si="30"/>
        <v/>
      </c>
      <c r="H361" s="88" t="str">
        <f t="shared" si="31"/>
        <v/>
      </c>
      <c r="I361" s="88">
        <f>IF($G361="",0,COUNTIF($G$7:$G361,$H361))</f>
        <v>0</v>
      </c>
      <c r="J361" s="88"/>
      <c r="K361" s="297" t="str">
        <f>Language!$E$57</f>
        <v>doppelt</v>
      </c>
      <c r="L361" s="271" t="str">
        <f>IF(Calc!$F$26=0,"",IF(OR($M361&gt;Calc!$B$24,MOD($M361-1,Calc!$F$26)&gt;0),"",QUOTIENT($M361-1,Calc!$F$26)+1))</f>
        <v/>
      </c>
      <c r="M361" s="107">
        <v>355</v>
      </c>
      <c r="N361" s="367"/>
      <c r="O361" s="113" t="s">
        <v>4</v>
      </c>
      <c r="P361" s="370"/>
      <c r="Q361" s="114" t="str">
        <f t="shared" si="27"/>
        <v/>
      </c>
      <c r="R361" s="115" t="s">
        <v>4</v>
      </c>
      <c r="S361" s="116" t="str">
        <f t="shared" si="28"/>
        <v/>
      </c>
      <c r="T361" s="233"/>
      <c r="U361" s="234"/>
    </row>
    <row r="362" spans="6:21" ht="17.25" x14ac:dyDescent="0.2">
      <c r="F362" s="88">
        <f t="shared" si="29"/>
        <v>0</v>
      </c>
      <c r="G362" s="88" t="str">
        <f t="shared" si="30"/>
        <v/>
      </c>
      <c r="H362" s="88" t="str">
        <f t="shared" si="31"/>
        <v/>
      </c>
      <c r="I362" s="88">
        <f>IF($G362="",0,COUNTIF($G$7:$G362,$H362))</f>
        <v>0</v>
      </c>
      <c r="J362" s="88"/>
      <c r="K362" s="297" t="str">
        <f>Language!$E$57</f>
        <v>doppelt</v>
      </c>
      <c r="L362" s="271" t="str">
        <f>IF(Calc!$F$26=0,"",IF(OR($M362&gt;Calc!$B$24,MOD($M362-1,Calc!$F$26)&gt;0),"",QUOTIENT($M362-1,Calc!$F$26)+1))</f>
        <v/>
      </c>
      <c r="M362" s="107">
        <v>356</v>
      </c>
      <c r="N362" s="367"/>
      <c r="O362" s="113" t="s">
        <v>4</v>
      </c>
      <c r="P362" s="370"/>
      <c r="Q362" s="114" t="str">
        <f t="shared" si="27"/>
        <v/>
      </c>
      <c r="R362" s="115" t="s">
        <v>4</v>
      </c>
      <c r="S362" s="116" t="str">
        <f t="shared" si="28"/>
        <v/>
      </c>
      <c r="T362" s="233"/>
      <c r="U362" s="234"/>
    </row>
    <row r="363" spans="6:21" ht="17.25" x14ac:dyDescent="0.2">
      <c r="F363" s="88">
        <f t="shared" si="29"/>
        <v>0</v>
      </c>
      <c r="G363" s="88" t="str">
        <f t="shared" si="30"/>
        <v/>
      </c>
      <c r="H363" s="88" t="str">
        <f t="shared" si="31"/>
        <v/>
      </c>
      <c r="I363" s="88">
        <f>IF($G363="",0,COUNTIF($G$7:$G363,$H363))</f>
        <v>0</v>
      </c>
      <c r="J363" s="88"/>
      <c r="K363" s="297" t="str">
        <f>Language!$E$57</f>
        <v>doppelt</v>
      </c>
      <c r="L363" s="271" t="str">
        <f>IF(Calc!$F$26=0,"",IF(OR($M363&gt;Calc!$B$24,MOD($M363-1,Calc!$F$26)&gt;0),"",QUOTIENT($M363-1,Calc!$F$26)+1))</f>
        <v/>
      </c>
      <c r="M363" s="107">
        <v>357</v>
      </c>
      <c r="N363" s="367"/>
      <c r="O363" s="113" t="s">
        <v>4</v>
      </c>
      <c r="P363" s="370"/>
      <c r="Q363" s="114" t="str">
        <f t="shared" si="27"/>
        <v/>
      </c>
      <c r="R363" s="115" t="s">
        <v>4</v>
      </c>
      <c r="S363" s="116" t="str">
        <f t="shared" si="28"/>
        <v/>
      </c>
      <c r="T363" s="233"/>
      <c r="U363" s="234"/>
    </row>
    <row r="364" spans="6:21" ht="17.25" x14ac:dyDescent="0.2">
      <c r="F364" s="88">
        <f t="shared" si="29"/>
        <v>0</v>
      </c>
      <c r="G364" s="88" t="str">
        <f t="shared" si="30"/>
        <v/>
      </c>
      <c r="H364" s="88" t="str">
        <f t="shared" si="31"/>
        <v/>
      </c>
      <c r="I364" s="88">
        <f>IF($G364="",0,COUNTIF($G$7:$G364,$H364))</f>
        <v>0</v>
      </c>
      <c r="J364" s="88"/>
      <c r="K364" s="297" t="str">
        <f>Language!$E$57</f>
        <v>doppelt</v>
      </c>
      <c r="L364" s="271" t="str">
        <f>IF(Calc!$F$26=0,"",IF(OR($M364&gt;Calc!$B$24,MOD($M364-1,Calc!$F$26)&gt;0),"",QUOTIENT($M364-1,Calc!$F$26)+1))</f>
        <v/>
      </c>
      <c r="M364" s="107">
        <v>358</v>
      </c>
      <c r="N364" s="367"/>
      <c r="O364" s="113" t="s">
        <v>4</v>
      </c>
      <c r="P364" s="370"/>
      <c r="Q364" s="114" t="str">
        <f t="shared" si="27"/>
        <v/>
      </c>
      <c r="R364" s="115" t="s">
        <v>4</v>
      </c>
      <c r="S364" s="116" t="str">
        <f t="shared" si="28"/>
        <v/>
      </c>
      <c r="T364" s="233"/>
      <c r="U364" s="234"/>
    </row>
    <row r="365" spans="6:21" ht="17.25" x14ac:dyDescent="0.2">
      <c r="F365" s="88">
        <f t="shared" si="29"/>
        <v>0</v>
      </c>
      <c r="G365" s="88" t="str">
        <f t="shared" si="30"/>
        <v/>
      </c>
      <c r="H365" s="88" t="str">
        <f t="shared" si="31"/>
        <v/>
      </c>
      <c r="I365" s="88">
        <f>IF($G365="",0,COUNTIF($G$7:$G365,$H365))</f>
        <v>0</v>
      </c>
      <c r="J365" s="88"/>
      <c r="K365" s="297" t="str">
        <f>Language!$E$57</f>
        <v>doppelt</v>
      </c>
      <c r="L365" s="271" t="str">
        <f>IF(Calc!$F$26=0,"",IF(OR($M365&gt;Calc!$B$24,MOD($M365-1,Calc!$F$26)&gt;0),"",QUOTIENT($M365-1,Calc!$F$26)+1))</f>
        <v/>
      </c>
      <c r="M365" s="107">
        <v>359</v>
      </c>
      <c r="N365" s="367"/>
      <c r="O365" s="113" t="s">
        <v>4</v>
      </c>
      <c r="P365" s="370"/>
      <c r="Q365" s="114" t="str">
        <f t="shared" si="27"/>
        <v/>
      </c>
      <c r="R365" s="115" t="s">
        <v>4</v>
      </c>
      <c r="S365" s="116" t="str">
        <f t="shared" si="28"/>
        <v/>
      </c>
      <c r="T365" s="233"/>
      <c r="U365" s="234"/>
    </row>
    <row r="366" spans="6:21" ht="17.25" x14ac:dyDescent="0.2">
      <c r="F366" s="88">
        <f t="shared" si="29"/>
        <v>0</v>
      </c>
      <c r="G366" s="88" t="str">
        <f t="shared" si="30"/>
        <v/>
      </c>
      <c r="H366" s="88" t="str">
        <f t="shared" si="31"/>
        <v/>
      </c>
      <c r="I366" s="88">
        <f>IF($G366="",0,COUNTIF($G$7:$G366,$H366))</f>
        <v>0</v>
      </c>
      <c r="J366" s="88"/>
      <c r="K366" s="297" t="str">
        <f>Language!$E$57</f>
        <v>doppelt</v>
      </c>
      <c r="L366" s="271" t="str">
        <f>IF(Calc!$F$26=0,"",IF(OR($M366&gt;Calc!$B$24,MOD($M366-1,Calc!$F$26)&gt;0),"",QUOTIENT($M366-1,Calc!$F$26)+1))</f>
        <v/>
      </c>
      <c r="M366" s="107">
        <v>360</v>
      </c>
      <c r="N366" s="367"/>
      <c r="O366" s="113" t="s">
        <v>4</v>
      </c>
      <c r="P366" s="370"/>
      <c r="Q366" s="114" t="str">
        <f t="shared" si="27"/>
        <v/>
      </c>
      <c r="R366" s="115" t="s">
        <v>4</v>
      </c>
      <c r="S366" s="116" t="str">
        <f t="shared" si="28"/>
        <v/>
      </c>
      <c r="T366" s="233"/>
      <c r="U366" s="234"/>
    </row>
    <row r="367" spans="6:21" ht="17.25" x14ac:dyDescent="0.2">
      <c r="F367" s="88">
        <f t="shared" si="29"/>
        <v>0</v>
      </c>
      <c r="G367" s="88" t="str">
        <f t="shared" si="30"/>
        <v/>
      </c>
      <c r="H367" s="88" t="str">
        <f t="shared" si="31"/>
        <v/>
      </c>
      <c r="I367" s="88">
        <f>IF($G367="",0,COUNTIF($G$7:$G367,$H367))</f>
        <v>0</v>
      </c>
      <c r="J367" s="88"/>
      <c r="K367" s="297" t="str">
        <f>Language!$E$57</f>
        <v>doppelt</v>
      </c>
      <c r="L367" s="271" t="str">
        <f>IF(Calc!$F$26=0,"",IF(OR($M367&gt;Calc!$B$24,MOD($M367-1,Calc!$F$26)&gt;0),"",QUOTIENT($M367-1,Calc!$F$26)+1))</f>
        <v/>
      </c>
      <c r="M367" s="107">
        <v>361</v>
      </c>
      <c r="N367" s="367"/>
      <c r="O367" s="113" t="s">
        <v>4</v>
      </c>
      <c r="P367" s="370"/>
      <c r="Q367" s="114" t="str">
        <f t="shared" si="27"/>
        <v/>
      </c>
      <c r="R367" s="115" t="s">
        <v>4</v>
      </c>
      <c r="S367" s="116" t="str">
        <f t="shared" si="28"/>
        <v/>
      </c>
      <c r="T367" s="233"/>
      <c r="U367" s="234"/>
    </row>
    <row r="368" spans="6:21" ht="17.25" x14ac:dyDescent="0.2">
      <c r="F368" s="88">
        <f t="shared" si="29"/>
        <v>0</v>
      </c>
      <c r="G368" s="88" t="str">
        <f t="shared" si="30"/>
        <v/>
      </c>
      <c r="H368" s="88" t="str">
        <f t="shared" si="31"/>
        <v/>
      </c>
      <c r="I368" s="88">
        <f>IF($G368="",0,COUNTIF($G$7:$G368,$H368))</f>
        <v>0</v>
      </c>
      <c r="J368" s="88"/>
      <c r="K368" s="297" t="str">
        <f>Language!$E$57</f>
        <v>doppelt</v>
      </c>
      <c r="L368" s="271" t="str">
        <f>IF(Calc!$F$26=0,"",IF(OR($M368&gt;Calc!$B$24,MOD($M368-1,Calc!$F$26)&gt;0),"",QUOTIENT($M368-1,Calc!$F$26)+1))</f>
        <v/>
      </c>
      <c r="M368" s="107">
        <v>362</v>
      </c>
      <c r="N368" s="367"/>
      <c r="O368" s="113" t="s">
        <v>4</v>
      </c>
      <c r="P368" s="370"/>
      <c r="Q368" s="114" t="str">
        <f t="shared" si="27"/>
        <v/>
      </c>
      <c r="R368" s="115" t="s">
        <v>4</v>
      </c>
      <c r="S368" s="116" t="str">
        <f t="shared" si="28"/>
        <v/>
      </c>
      <c r="T368" s="233"/>
      <c r="U368" s="234"/>
    </row>
    <row r="369" spans="6:21" ht="17.25" x14ac:dyDescent="0.2">
      <c r="F369" s="88">
        <f t="shared" si="29"/>
        <v>0</v>
      </c>
      <c r="G369" s="88" t="str">
        <f t="shared" si="30"/>
        <v/>
      </c>
      <c r="H369" s="88" t="str">
        <f t="shared" si="31"/>
        <v/>
      </c>
      <c r="I369" s="88">
        <f>IF($G369="",0,COUNTIF($G$7:$G369,$H369))</f>
        <v>0</v>
      </c>
      <c r="J369" s="88"/>
      <c r="K369" s="297" t="str">
        <f>Language!$E$57</f>
        <v>doppelt</v>
      </c>
      <c r="L369" s="271" t="str">
        <f>IF(Calc!$F$26=0,"",IF(OR($M369&gt;Calc!$B$24,MOD($M369-1,Calc!$F$26)&gt;0),"",QUOTIENT($M369-1,Calc!$F$26)+1))</f>
        <v/>
      </c>
      <c r="M369" s="107">
        <v>363</v>
      </c>
      <c r="N369" s="367"/>
      <c r="O369" s="113" t="s">
        <v>4</v>
      </c>
      <c r="P369" s="370"/>
      <c r="Q369" s="114" t="str">
        <f t="shared" si="27"/>
        <v/>
      </c>
      <c r="R369" s="115" t="s">
        <v>4</v>
      </c>
      <c r="S369" s="116" t="str">
        <f t="shared" si="28"/>
        <v/>
      </c>
      <c r="T369" s="233"/>
      <c r="U369" s="234"/>
    </row>
    <row r="370" spans="6:21" ht="17.25" x14ac:dyDescent="0.2">
      <c r="F370" s="88">
        <f t="shared" si="29"/>
        <v>0</v>
      </c>
      <c r="G370" s="88" t="str">
        <f t="shared" si="30"/>
        <v/>
      </c>
      <c r="H370" s="88" t="str">
        <f t="shared" si="31"/>
        <v/>
      </c>
      <c r="I370" s="88">
        <f>IF($G370="",0,COUNTIF($G$7:$G370,$H370))</f>
        <v>0</v>
      </c>
      <c r="J370" s="88"/>
      <c r="K370" s="297" t="str">
        <f>Language!$E$57</f>
        <v>doppelt</v>
      </c>
      <c r="L370" s="271" t="str">
        <f>IF(Calc!$F$26=0,"",IF(OR($M370&gt;Calc!$B$24,MOD($M370-1,Calc!$F$26)&gt;0),"",QUOTIENT($M370-1,Calc!$F$26)+1))</f>
        <v/>
      </c>
      <c r="M370" s="107">
        <v>364</v>
      </c>
      <c r="N370" s="367"/>
      <c r="O370" s="113" t="s">
        <v>4</v>
      </c>
      <c r="P370" s="370"/>
      <c r="Q370" s="114" t="str">
        <f t="shared" si="27"/>
        <v/>
      </c>
      <c r="R370" s="115" t="s">
        <v>4</v>
      </c>
      <c r="S370" s="116" t="str">
        <f t="shared" si="28"/>
        <v/>
      </c>
      <c r="T370" s="233"/>
      <c r="U370" s="234"/>
    </row>
    <row r="371" spans="6:21" ht="17.25" x14ac:dyDescent="0.2">
      <c r="F371" s="88">
        <f t="shared" si="29"/>
        <v>0</v>
      </c>
      <c r="G371" s="88" t="str">
        <f t="shared" si="30"/>
        <v/>
      </c>
      <c r="H371" s="88" t="str">
        <f t="shared" si="31"/>
        <v/>
      </c>
      <c r="I371" s="88">
        <f>IF($G371="",0,COUNTIF($G$7:$G371,$H371))</f>
        <v>0</v>
      </c>
      <c r="J371" s="88"/>
      <c r="K371" s="297" t="str">
        <f>Language!$E$57</f>
        <v>doppelt</v>
      </c>
      <c r="L371" s="271" t="str">
        <f>IF(Calc!$F$26=0,"",IF(OR($M371&gt;Calc!$B$24,MOD($M371-1,Calc!$F$26)&gt;0),"",QUOTIENT($M371-1,Calc!$F$26)+1))</f>
        <v/>
      </c>
      <c r="M371" s="107">
        <v>365</v>
      </c>
      <c r="N371" s="367"/>
      <c r="O371" s="113" t="s">
        <v>4</v>
      </c>
      <c r="P371" s="370"/>
      <c r="Q371" s="114" t="str">
        <f t="shared" si="27"/>
        <v/>
      </c>
      <c r="R371" s="115" t="s">
        <v>4</v>
      </c>
      <c r="S371" s="116" t="str">
        <f t="shared" si="28"/>
        <v/>
      </c>
      <c r="T371" s="233"/>
      <c r="U371" s="234"/>
    </row>
    <row r="372" spans="6:21" ht="17.25" x14ac:dyDescent="0.2">
      <c r="F372" s="88">
        <f t="shared" si="29"/>
        <v>0</v>
      </c>
      <c r="G372" s="88" t="str">
        <f t="shared" si="30"/>
        <v/>
      </c>
      <c r="H372" s="88" t="str">
        <f t="shared" si="31"/>
        <v/>
      </c>
      <c r="I372" s="88">
        <f>IF($G372="",0,COUNTIF($G$7:$G372,$H372))</f>
        <v>0</v>
      </c>
      <c r="J372" s="88"/>
      <c r="K372" s="297" t="str">
        <f>Language!$E$57</f>
        <v>doppelt</v>
      </c>
      <c r="L372" s="271" t="str">
        <f>IF(Calc!$F$26=0,"",IF(OR($M372&gt;Calc!$B$24,MOD($M372-1,Calc!$F$26)&gt;0),"",QUOTIENT($M372-1,Calc!$F$26)+1))</f>
        <v/>
      </c>
      <c r="M372" s="107">
        <v>366</v>
      </c>
      <c r="N372" s="367"/>
      <c r="O372" s="113" t="s">
        <v>4</v>
      </c>
      <c r="P372" s="370"/>
      <c r="Q372" s="114" t="str">
        <f t="shared" si="27"/>
        <v/>
      </c>
      <c r="R372" s="115" t="s">
        <v>4</v>
      </c>
      <c r="S372" s="116" t="str">
        <f t="shared" si="28"/>
        <v/>
      </c>
      <c r="T372" s="233"/>
      <c r="U372" s="234"/>
    </row>
    <row r="373" spans="6:21" ht="17.25" x14ac:dyDescent="0.2">
      <c r="F373" s="88">
        <f t="shared" si="29"/>
        <v>0</v>
      </c>
      <c r="G373" s="88" t="str">
        <f t="shared" si="30"/>
        <v/>
      </c>
      <c r="H373" s="88" t="str">
        <f t="shared" si="31"/>
        <v/>
      </c>
      <c r="I373" s="88">
        <f>IF($G373="",0,COUNTIF($G$7:$G373,$H373))</f>
        <v>0</v>
      </c>
      <c r="J373" s="88"/>
      <c r="K373" s="297" t="str">
        <f>Language!$E$57</f>
        <v>doppelt</v>
      </c>
      <c r="L373" s="271" t="str">
        <f>IF(Calc!$F$26=0,"",IF(OR($M373&gt;Calc!$B$24,MOD($M373-1,Calc!$F$26)&gt;0),"",QUOTIENT($M373-1,Calc!$F$26)+1))</f>
        <v/>
      </c>
      <c r="M373" s="107">
        <v>367</v>
      </c>
      <c r="N373" s="367"/>
      <c r="O373" s="113" t="s">
        <v>4</v>
      </c>
      <c r="P373" s="370"/>
      <c r="Q373" s="114" t="str">
        <f t="shared" si="27"/>
        <v/>
      </c>
      <c r="R373" s="115" t="s">
        <v>4</v>
      </c>
      <c r="S373" s="116" t="str">
        <f t="shared" si="28"/>
        <v/>
      </c>
      <c r="T373" s="233"/>
      <c r="U373" s="234"/>
    </row>
    <row r="374" spans="6:21" ht="17.25" x14ac:dyDescent="0.2">
      <c r="F374" s="88">
        <f t="shared" si="29"/>
        <v>0</v>
      </c>
      <c r="G374" s="88" t="str">
        <f t="shared" si="30"/>
        <v/>
      </c>
      <c r="H374" s="88" t="str">
        <f t="shared" si="31"/>
        <v/>
      </c>
      <c r="I374" s="88">
        <f>IF($G374="",0,COUNTIF($G$7:$G374,$H374))</f>
        <v>0</v>
      </c>
      <c r="J374" s="88"/>
      <c r="K374" s="297" t="str">
        <f>Language!$E$57</f>
        <v>doppelt</v>
      </c>
      <c r="L374" s="271" t="str">
        <f>IF(Calc!$F$26=0,"",IF(OR($M374&gt;Calc!$B$24,MOD($M374-1,Calc!$F$26)&gt;0),"",QUOTIENT($M374-1,Calc!$F$26)+1))</f>
        <v/>
      </c>
      <c r="M374" s="107">
        <v>368</v>
      </c>
      <c r="N374" s="367"/>
      <c r="O374" s="113" t="s">
        <v>4</v>
      </c>
      <c r="P374" s="370"/>
      <c r="Q374" s="114" t="str">
        <f t="shared" si="27"/>
        <v/>
      </c>
      <c r="R374" s="115" t="s">
        <v>4</v>
      </c>
      <c r="S374" s="116" t="str">
        <f t="shared" si="28"/>
        <v/>
      </c>
      <c r="T374" s="233"/>
      <c r="U374" s="234"/>
    </row>
    <row r="375" spans="6:21" ht="17.25" x14ac:dyDescent="0.2">
      <c r="F375" s="88">
        <f t="shared" si="29"/>
        <v>0</v>
      </c>
      <c r="G375" s="88" t="str">
        <f t="shared" si="30"/>
        <v/>
      </c>
      <c r="H375" s="88" t="str">
        <f t="shared" si="31"/>
        <v/>
      </c>
      <c r="I375" s="88">
        <f>IF($G375="",0,COUNTIF($G$7:$G375,$H375))</f>
        <v>0</v>
      </c>
      <c r="J375" s="88"/>
      <c r="K375" s="297" t="str">
        <f>Language!$E$57</f>
        <v>doppelt</v>
      </c>
      <c r="L375" s="271" t="str">
        <f>IF(Calc!$F$26=0,"",IF(OR($M375&gt;Calc!$B$24,MOD($M375-1,Calc!$F$26)&gt;0),"",QUOTIENT($M375-1,Calc!$F$26)+1))</f>
        <v/>
      </c>
      <c r="M375" s="107">
        <v>369</v>
      </c>
      <c r="N375" s="367"/>
      <c r="O375" s="113" t="s">
        <v>4</v>
      </c>
      <c r="P375" s="370"/>
      <c r="Q375" s="114" t="str">
        <f t="shared" si="27"/>
        <v/>
      </c>
      <c r="R375" s="115" t="s">
        <v>4</v>
      </c>
      <c r="S375" s="116" t="str">
        <f t="shared" si="28"/>
        <v/>
      </c>
      <c r="T375" s="233"/>
      <c r="U375" s="234"/>
    </row>
    <row r="376" spans="6:21" ht="17.25" x14ac:dyDescent="0.2">
      <c r="F376" s="88">
        <f t="shared" si="29"/>
        <v>0</v>
      </c>
      <c r="G376" s="88" t="str">
        <f t="shared" si="30"/>
        <v/>
      </c>
      <c r="H376" s="88" t="str">
        <f t="shared" si="31"/>
        <v/>
      </c>
      <c r="I376" s="88">
        <f>IF($G376="",0,COUNTIF($G$7:$G376,$H376))</f>
        <v>0</v>
      </c>
      <c r="J376" s="88"/>
      <c r="K376" s="297" t="str">
        <f>Language!$E$57</f>
        <v>doppelt</v>
      </c>
      <c r="L376" s="271" t="str">
        <f>IF(Calc!$F$26=0,"",IF(OR($M376&gt;Calc!$B$24,MOD($M376-1,Calc!$F$26)&gt;0),"",QUOTIENT($M376-1,Calc!$F$26)+1))</f>
        <v/>
      </c>
      <c r="M376" s="107">
        <v>370</v>
      </c>
      <c r="N376" s="367"/>
      <c r="O376" s="113" t="s">
        <v>4</v>
      </c>
      <c r="P376" s="370"/>
      <c r="Q376" s="114" t="str">
        <f t="shared" si="27"/>
        <v/>
      </c>
      <c r="R376" s="115" t="s">
        <v>4</v>
      </c>
      <c r="S376" s="116" t="str">
        <f t="shared" si="28"/>
        <v/>
      </c>
      <c r="T376" s="233"/>
      <c r="U376" s="234"/>
    </row>
    <row r="377" spans="6:21" ht="17.25" x14ac:dyDescent="0.2">
      <c r="F377" s="88">
        <f t="shared" si="29"/>
        <v>0</v>
      </c>
      <c r="G377" s="88" t="str">
        <f t="shared" si="30"/>
        <v/>
      </c>
      <c r="H377" s="88" t="str">
        <f t="shared" si="31"/>
        <v/>
      </c>
      <c r="I377" s="88">
        <f>IF($G377="",0,COUNTIF($G$7:$G377,$H377))</f>
        <v>0</v>
      </c>
      <c r="J377" s="88"/>
      <c r="K377" s="297" t="str">
        <f>Language!$E$57</f>
        <v>doppelt</v>
      </c>
      <c r="L377" s="271" t="str">
        <f>IF(Calc!$F$26=0,"",IF(OR($M377&gt;Calc!$B$24,MOD($M377-1,Calc!$F$26)&gt;0),"",QUOTIENT($M377-1,Calc!$F$26)+1))</f>
        <v/>
      </c>
      <c r="M377" s="107">
        <v>371</v>
      </c>
      <c r="N377" s="367"/>
      <c r="O377" s="113" t="s">
        <v>4</v>
      </c>
      <c r="P377" s="370"/>
      <c r="Q377" s="114" t="str">
        <f t="shared" si="27"/>
        <v/>
      </c>
      <c r="R377" s="115" t="s">
        <v>4</v>
      </c>
      <c r="S377" s="116" t="str">
        <f t="shared" si="28"/>
        <v/>
      </c>
      <c r="T377" s="233"/>
      <c r="U377" s="234"/>
    </row>
    <row r="378" spans="6:21" ht="17.25" x14ac:dyDescent="0.2">
      <c r="F378" s="88">
        <f t="shared" si="29"/>
        <v>0</v>
      </c>
      <c r="G378" s="88" t="str">
        <f t="shared" si="30"/>
        <v/>
      </c>
      <c r="H378" s="88" t="str">
        <f t="shared" si="31"/>
        <v/>
      </c>
      <c r="I378" s="88">
        <f>IF($G378="",0,COUNTIF($G$7:$G378,$H378))</f>
        <v>0</v>
      </c>
      <c r="J378" s="88"/>
      <c r="K378" s="297" t="str">
        <f>Language!$E$57</f>
        <v>doppelt</v>
      </c>
      <c r="L378" s="271" t="str">
        <f>IF(Calc!$F$26=0,"",IF(OR($M378&gt;Calc!$B$24,MOD($M378-1,Calc!$F$26)&gt;0),"",QUOTIENT($M378-1,Calc!$F$26)+1))</f>
        <v/>
      </c>
      <c r="M378" s="107">
        <v>372</v>
      </c>
      <c r="N378" s="367"/>
      <c r="O378" s="113" t="s">
        <v>4</v>
      </c>
      <c r="P378" s="370"/>
      <c r="Q378" s="114" t="str">
        <f t="shared" si="27"/>
        <v/>
      </c>
      <c r="R378" s="115" t="s">
        <v>4</v>
      </c>
      <c r="S378" s="116" t="str">
        <f t="shared" si="28"/>
        <v/>
      </c>
      <c r="T378" s="233"/>
      <c r="U378" s="234"/>
    </row>
    <row r="379" spans="6:21" ht="17.25" x14ac:dyDescent="0.2">
      <c r="F379" s="88">
        <f t="shared" si="29"/>
        <v>0</v>
      </c>
      <c r="G379" s="88" t="str">
        <f t="shared" si="30"/>
        <v/>
      </c>
      <c r="H379" s="88" t="str">
        <f t="shared" si="31"/>
        <v/>
      </c>
      <c r="I379" s="88">
        <f>IF($G379="",0,COUNTIF($G$7:$G379,$H379))</f>
        <v>0</v>
      </c>
      <c r="J379" s="88"/>
      <c r="K379" s="297" t="str">
        <f>Language!$E$57</f>
        <v>doppelt</v>
      </c>
      <c r="L379" s="271" t="str">
        <f>IF(Calc!$F$26=0,"",IF(OR($M379&gt;Calc!$B$24,MOD($M379-1,Calc!$F$26)&gt;0),"",QUOTIENT($M379-1,Calc!$F$26)+1))</f>
        <v/>
      </c>
      <c r="M379" s="107">
        <v>373</v>
      </c>
      <c r="N379" s="367"/>
      <c r="O379" s="113" t="s">
        <v>4</v>
      </c>
      <c r="P379" s="370"/>
      <c r="Q379" s="114" t="str">
        <f t="shared" si="27"/>
        <v/>
      </c>
      <c r="R379" s="115" t="s">
        <v>4</v>
      </c>
      <c r="S379" s="116" t="str">
        <f t="shared" si="28"/>
        <v/>
      </c>
      <c r="T379" s="233"/>
      <c r="U379" s="234"/>
    </row>
    <row r="380" spans="6:21" ht="17.25" x14ac:dyDescent="0.2">
      <c r="F380" s="88">
        <f t="shared" si="29"/>
        <v>0</v>
      </c>
      <c r="G380" s="88" t="str">
        <f t="shared" si="30"/>
        <v/>
      </c>
      <c r="H380" s="88" t="str">
        <f t="shared" si="31"/>
        <v/>
      </c>
      <c r="I380" s="88">
        <f>IF($G380="",0,COUNTIF($G$7:$G380,$H380))</f>
        <v>0</v>
      </c>
      <c r="J380" s="88"/>
      <c r="K380" s="297" t="str">
        <f>Language!$E$57</f>
        <v>doppelt</v>
      </c>
      <c r="L380" s="271" t="str">
        <f>IF(Calc!$F$26=0,"",IF(OR($M380&gt;Calc!$B$24,MOD($M380-1,Calc!$F$26)&gt;0),"",QUOTIENT($M380-1,Calc!$F$26)+1))</f>
        <v/>
      </c>
      <c r="M380" s="107">
        <v>374</v>
      </c>
      <c r="N380" s="367"/>
      <c r="O380" s="113" t="s">
        <v>4</v>
      </c>
      <c r="P380" s="370"/>
      <c r="Q380" s="114" t="str">
        <f t="shared" si="27"/>
        <v/>
      </c>
      <c r="R380" s="115" t="s">
        <v>4</v>
      </c>
      <c r="S380" s="116" t="str">
        <f t="shared" si="28"/>
        <v/>
      </c>
      <c r="T380" s="233"/>
      <c r="U380" s="234"/>
    </row>
    <row r="381" spans="6:21" ht="17.25" x14ac:dyDescent="0.2">
      <c r="F381" s="88">
        <f t="shared" si="29"/>
        <v>0</v>
      </c>
      <c r="G381" s="88" t="str">
        <f t="shared" si="30"/>
        <v/>
      </c>
      <c r="H381" s="88" t="str">
        <f t="shared" si="31"/>
        <v/>
      </c>
      <c r="I381" s="88">
        <f>IF($G381="",0,COUNTIF($G$7:$G381,$H381))</f>
        <v>0</v>
      </c>
      <c r="J381" s="88"/>
      <c r="K381" s="297" t="str">
        <f>Language!$E$57</f>
        <v>doppelt</v>
      </c>
      <c r="L381" s="271" t="str">
        <f>IF(Calc!$F$26=0,"",IF(OR($M381&gt;Calc!$B$24,MOD($M381-1,Calc!$F$26)&gt;0),"",QUOTIENT($M381-1,Calc!$F$26)+1))</f>
        <v/>
      </c>
      <c r="M381" s="107">
        <v>375</v>
      </c>
      <c r="N381" s="367"/>
      <c r="O381" s="113" t="s">
        <v>4</v>
      </c>
      <c r="P381" s="370"/>
      <c r="Q381" s="114" t="str">
        <f t="shared" si="27"/>
        <v/>
      </c>
      <c r="R381" s="115" t="s">
        <v>4</v>
      </c>
      <c r="S381" s="116" t="str">
        <f t="shared" si="28"/>
        <v/>
      </c>
      <c r="T381" s="233"/>
      <c r="U381" s="234"/>
    </row>
    <row r="382" spans="6:21" ht="17.25" x14ac:dyDescent="0.2">
      <c r="F382" s="88">
        <f t="shared" si="29"/>
        <v>0</v>
      </c>
      <c r="G382" s="88" t="str">
        <f t="shared" si="30"/>
        <v/>
      </c>
      <c r="H382" s="88" t="str">
        <f t="shared" si="31"/>
        <v/>
      </c>
      <c r="I382" s="88">
        <f>IF($G382="",0,COUNTIF($G$7:$G382,$H382))</f>
        <v>0</v>
      </c>
      <c r="J382" s="88"/>
      <c r="K382" s="297" t="str">
        <f>Language!$E$57</f>
        <v>doppelt</v>
      </c>
      <c r="L382" s="271" t="str">
        <f>IF(Calc!$F$26=0,"",IF(OR($M382&gt;Calc!$B$24,MOD($M382-1,Calc!$F$26)&gt;0),"",QUOTIENT($M382-1,Calc!$F$26)+1))</f>
        <v/>
      </c>
      <c r="M382" s="107">
        <v>376</v>
      </c>
      <c r="N382" s="367"/>
      <c r="O382" s="113" t="s">
        <v>4</v>
      </c>
      <c r="P382" s="370"/>
      <c r="Q382" s="114" t="str">
        <f t="shared" si="27"/>
        <v/>
      </c>
      <c r="R382" s="115" t="s">
        <v>4</v>
      </c>
      <c r="S382" s="116" t="str">
        <f t="shared" si="28"/>
        <v/>
      </c>
      <c r="T382" s="233"/>
      <c r="U382" s="234"/>
    </row>
    <row r="383" spans="6:21" ht="17.25" x14ac:dyDescent="0.2">
      <c r="F383" s="88">
        <f t="shared" si="29"/>
        <v>0</v>
      </c>
      <c r="G383" s="88" t="str">
        <f t="shared" si="30"/>
        <v/>
      </c>
      <c r="H383" s="88" t="str">
        <f t="shared" si="31"/>
        <v/>
      </c>
      <c r="I383" s="88">
        <f>IF($G383="",0,COUNTIF($G$7:$G383,$H383))</f>
        <v>0</v>
      </c>
      <c r="J383" s="88"/>
      <c r="K383" s="297" t="str">
        <f>Language!$E$57</f>
        <v>doppelt</v>
      </c>
      <c r="L383" s="271" t="str">
        <f>IF(Calc!$F$26=0,"",IF(OR($M383&gt;Calc!$B$24,MOD($M383-1,Calc!$F$26)&gt;0),"",QUOTIENT($M383-1,Calc!$F$26)+1))</f>
        <v/>
      </c>
      <c r="M383" s="107">
        <v>377</v>
      </c>
      <c r="N383" s="367"/>
      <c r="O383" s="113" t="s">
        <v>4</v>
      </c>
      <c r="P383" s="370"/>
      <c r="Q383" s="114" t="str">
        <f t="shared" si="27"/>
        <v/>
      </c>
      <c r="R383" s="115" t="s">
        <v>4</v>
      </c>
      <c r="S383" s="116" t="str">
        <f t="shared" si="28"/>
        <v/>
      </c>
      <c r="T383" s="233"/>
      <c r="U383" s="234"/>
    </row>
    <row r="384" spans="6:21" ht="17.25" x14ac:dyDescent="0.2">
      <c r="F384" s="88">
        <f t="shared" si="29"/>
        <v>0</v>
      </c>
      <c r="G384" s="88" t="str">
        <f t="shared" si="30"/>
        <v/>
      </c>
      <c r="H384" s="88" t="str">
        <f t="shared" si="31"/>
        <v/>
      </c>
      <c r="I384" s="88">
        <f>IF($G384="",0,COUNTIF($G$7:$G384,$H384))</f>
        <v>0</v>
      </c>
      <c r="J384" s="88"/>
      <c r="K384" s="297" t="str">
        <f>Language!$E$57</f>
        <v>doppelt</v>
      </c>
      <c r="L384" s="271" t="str">
        <f>IF(Calc!$F$26=0,"",IF(OR($M384&gt;Calc!$B$24,MOD($M384-1,Calc!$F$26)&gt;0),"",QUOTIENT($M384-1,Calc!$F$26)+1))</f>
        <v/>
      </c>
      <c r="M384" s="107">
        <v>378</v>
      </c>
      <c r="N384" s="367"/>
      <c r="O384" s="113" t="s">
        <v>4</v>
      </c>
      <c r="P384" s="370"/>
      <c r="Q384" s="114" t="str">
        <f t="shared" si="27"/>
        <v/>
      </c>
      <c r="R384" s="115" t="s">
        <v>4</v>
      </c>
      <c r="S384" s="116" t="str">
        <f t="shared" si="28"/>
        <v/>
      </c>
      <c r="T384" s="233"/>
      <c r="U384" s="234"/>
    </row>
    <row r="385" spans="6:21" ht="17.25" x14ac:dyDescent="0.2">
      <c r="F385" s="88">
        <f t="shared" si="29"/>
        <v>0</v>
      </c>
      <c r="G385" s="88" t="str">
        <f t="shared" si="30"/>
        <v/>
      </c>
      <c r="H385" s="88" t="str">
        <f t="shared" si="31"/>
        <v/>
      </c>
      <c r="I385" s="88">
        <f>IF($G385="",0,COUNTIF($G$7:$G385,$H385))</f>
        <v>0</v>
      </c>
      <c r="J385" s="88"/>
      <c r="K385" s="297" t="str">
        <f>Language!$E$57</f>
        <v>doppelt</v>
      </c>
      <c r="L385" s="271" t="str">
        <f>IF(Calc!$F$26=0,"",IF(OR($M385&gt;Calc!$B$24,MOD($M385-1,Calc!$F$26)&gt;0),"",QUOTIENT($M385-1,Calc!$F$26)+1))</f>
        <v/>
      </c>
      <c r="M385" s="107">
        <v>379</v>
      </c>
      <c r="N385" s="367"/>
      <c r="O385" s="113" t="s">
        <v>4</v>
      </c>
      <c r="P385" s="370"/>
      <c r="Q385" s="114" t="str">
        <f t="shared" si="27"/>
        <v/>
      </c>
      <c r="R385" s="115" t="s">
        <v>4</v>
      </c>
      <c r="S385" s="116" t="str">
        <f t="shared" si="28"/>
        <v/>
      </c>
      <c r="T385" s="233"/>
      <c r="U385" s="234"/>
    </row>
    <row r="386" spans="6:21" ht="18" thickBot="1" x14ac:dyDescent="0.25">
      <c r="F386" s="88">
        <f t="shared" si="29"/>
        <v>0</v>
      </c>
      <c r="G386" s="88" t="str">
        <f t="shared" si="30"/>
        <v/>
      </c>
      <c r="H386" s="88" t="str">
        <f t="shared" si="31"/>
        <v/>
      </c>
      <c r="I386" s="88">
        <f>IF($G386="",0,COUNTIF($G$7:$G386,$H386))</f>
        <v>0</v>
      </c>
      <c r="J386" s="88"/>
      <c r="K386" s="297" t="str">
        <f>Language!$E$57</f>
        <v>doppelt</v>
      </c>
      <c r="L386" s="272"/>
      <c r="M386" s="108">
        <v>380</v>
      </c>
      <c r="N386" s="369"/>
      <c r="O386" s="246" t="s">
        <v>4</v>
      </c>
      <c r="P386" s="372"/>
      <c r="Q386" s="151" t="str">
        <f t="shared" si="27"/>
        <v/>
      </c>
      <c r="R386" s="152" t="s">
        <v>4</v>
      </c>
      <c r="S386" s="153" t="str">
        <f t="shared" si="28"/>
        <v/>
      </c>
      <c r="T386" s="235"/>
      <c r="U386" s="236"/>
    </row>
    <row r="387" spans="6:21" x14ac:dyDescent="0.25"/>
    <row r="388" spans="6:21" x14ac:dyDescent="0.25"/>
    <row r="389" spans="6:21" x14ac:dyDescent="0.25"/>
    <row r="390" spans="6:21" x14ac:dyDescent="0.25"/>
  </sheetData>
  <sheetProtection sheet="1" objects="1" scenarios="1" selectLockedCells="1"/>
  <mergeCells count="4">
    <mergeCell ref="C5:D5"/>
    <mergeCell ref="N6:P6"/>
    <mergeCell ref="Q6:S6"/>
    <mergeCell ref="Q2:T2"/>
  </mergeCells>
  <phoneticPr fontId="50" type="noConversion"/>
  <conditionalFormatting sqref="Q2 U2:W2">
    <cfRule type="expression" dxfId="18" priority="64">
      <formula>$F$6&gt;2</formula>
    </cfRule>
  </conditionalFormatting>
  <conditionalFormatting sqref="Q4:S4">
    <cfRule type="expression" dxfId="17" priority="63">
      <formula>$F$6=2</formula>
    </cfRule>
  </conditionalFormatting>
  <conditionalFormatting sqref="C5:E5">
    <cfRule type="expression" dxfId="16" priority="31">
      <formula>$B$6&gt;1</formula>
    </cfRule>
  </conditionalFormatting>
  <conditionalFormatting sqref="D7 D26">
    <cfRule type="expression" dxfId="15" priority="30">
      <formula>$B7&gt;1</formula>
    </cfRule>
  </conditionalFormatting>
  <conditionalFormatting sqref="D8 D10 D12 D14 D16 D18 D20 D22 D24">
    <cfRule type="expression" dxfId="14" priority="29">
      <formula>$B8&gt;1</formula>
    </cfRule>
  </conditionalFormatting>
  <conditionalFormatting sqref="D9 D11 D13 D15 D17 D19 D21 D23 D25">
    <cfRule type="expression" dxfId="13" priority="28">
      <formula>$B9&gt;1</formula>
    </cfRule>
  </conditionalFormatting>
  <conditionalFormatting sqref="N7:P386">
    <cfRule type="expression" dxfId="12" priority="11">
      <formula>$F7&gt;=100</formula>
    </cfRule>
  </conditionalFormatting>
  <conditionalFormatting sqref="N8:N158">
    <cfRule type="expression" dxfId="11" priority="8">
      <formula>$F8=100</formula>
    </cfRule>
  </conditionalFormatting>
  <conditionalFormatting sqref="E7 E26">
    <cfRule type="expression" dxfId="10" priority="6">
      <formula>$B7&gt;1</formula>
    </cfRule>
  </conditionalFormatting>
  <conditionalFormatting sqref="E8 E10 E12 E14 E16 E18 E20 E22 E24">
    <cfRule type="expression" dxfId="9" priority="5">
      <formula>$B8&gt;1</formula>
    </cfRule>
  </conditionalFormatting>
  <conditionalFormatting sqref="E9 E11 E13 E15 E17 E19 E21 E23 E25">
    <cfRule type="expression" dxfId="8" priority="4">
      <formula>$B9&gt;1</formula>
    </cfRule>
  </conditionalFormatting>
  <conditionalFormatting sqref="K7:K386">
    <cfRule type="expression" dxfId="7" priority="1">
      <formula>$F7=101</formula>
    </cfRule>
  </conditionalFormatting>
  <dataValidations count="1">
    <dataValidation type="whole" allowBlank="1" showInputMessage="1" showErrorMessage="1" sqref="N7:P386" xr:uid="{00000000-0002-0000-0100-000000000000}">
      <formula1>1</formula1>
      <formula2>20</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B1:W101"/>
  <sheetViews>
    <sheetView zoomScaleNormal="100" workbookViewId="0"/>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4" width="8.42578125" style="5" customWidth="1"/>
    <col min="25" max="48" width="4.7109375" style="5" customWidth="1"/>
    <col min="49" max="59" width="6.7109375" style="5" customWidth="1"/>
    <col min="60" max="16384" width="2.7109375" style="5"/>
  </cols>
  <sheetData>
    <row r="1" spans="2:23" s="2" customFormat="1" x14ac:dyDescent="0.2">
      <c r="F1" s="187"/>
      <c r="Q1" s="191" t="s">
        <v>464</v>
      </c>
    </row>
    <row r="2" spans="2:23" s="2" customFormat="1" x14ac:dyDescent="0.2">
      <c r="B2" s="3"/>
      <c r="C2" s="3"/>
      <c r="D2" s="3"/>
      <c r="E2" s="3"/>
      <c r="F2" s="187"/>
      <c r="G2" s="1"/>
      <c r="H2" s="1"/>
      <c r="I2" s="1"/>
      <c r="J2" s="1"/>
      <c r="K2" s="1"/>
      <c r="L2" s="1"/>
      <c r="M2" s="1"/>
      <c r="N2" s="3"/>
      <c r="O2" s="1"/>
      <c r="P2" s="1"/>
      <c r="Q2" s="1"/>
    </row>
    <row r="3" spans="2:23" s="2" customFormat="1" ht="13.5" customHeight="1" thickBot="1" x14ac:dyDescent="0.25">
      <c r="B3" s="1"/>
      <c r="C3" s="3"/>
      <c r="D3" s="3"/>
      <c r="E3" s="3"/>
      <c r="F3" s="11" t="s">
        <v>90</v>
      </c>
      <c r="G3" s="42" t="s">
        <v>95</v>
      </c>
      <c r="H3" s="42" t="s">
        <v>96</v>
      </c>
      <c r="I3" s="11" t="s">
        <v>97</v>
      </c>
      <c r="J3" s="11" t="s">
        <v>98</v>
      </c>
      <c r="K3" s="11" t="s">
        <v>91</v>
      </c>
      <c r="L3" s="12" t="s">
        <v>92</v>
      </c>
      <c r="M3" s="12" t="s">
        <v>93</v>
      </c>
      <c r="N3" s="12" t="s">
        <v>94</v>
      </c>
      <c r="O3" s="12" t="s">
        <v>529</v>
      </c>
      <c r="Q3" s="11" t="s">
        <v>90</v>
      </c>
      <c r="R3" s="133" t="s">
        <v>99</v>
      </c>
      <c r="S3" s="6" t="s">
        <v>483</v>
      </c>
      <c r="T3" s="120" t="s">
        <v>146</v>
      </c>
      <c r="U3" s="134"/>
      <c r="V3" s="134"/>
      <c r="W3" s="132"/>
    </row>
    <row r="4" spans="2:23" s="2" customFormat="1" ht="12.75" thickTop="1" x14ac:dyDescent="0.2">
      <c r="B4" s="1">
        <v>1</v>
      </c>
      <c r="C4" s="8">
        <f>RANK(D4,$D$4:$D$23,1)</f>
        <v>1</v>
      </c>
      <c r="D4" s="3">
        <f>E4+ROW()/1000</f>
        <v>1.004</v>
      </c>
      <c r="E4" s="3">
        <f>RANK(T4,T$4:T$23,1)</f>
        <v>1</v>
      </c>
      <c r="F4" s="187" t="str">
        <f>Calc2!$C4</f>
        <v>1. FC Köln</v>
      </c>
      <c r="G4" s="1">
        <f>SUMIFS(Calc2!$H$4:$H$383,Calc2!$F$4:$F$383,$F4)+SUMIFS(Calc2!$I$4:$I$383,Calc2!$G$4:$G$383,$F4)</f>
        <v>0</v>
      </c>
      <c r="H4" s="1">
        <f>SUMIFS(Calc2!$I$4:$I$383,Calc2!$F$4:$F$383,$F4)+SUMIFS(Calc2!$H$4:$H$383,Calc2!$G$4:$G$383,$F4)</f>
        <v>0</v>
      </c>
      <c r="I4" s="3">
        <f t="shared" ref="I4:I11" si="0">G4-H4</f>
        <v>0</v>
      </c>
      <c r="J4" s="12">
        <f>(SUMPRODUCT((F4=Calc2!$F$4:$F$383)*(Calc2!$H$4:$H$383&gt;Calc2!$I$4:$I$383))+SUMPRODUCT((F4=Calc2!$G$4:$G$383)*(Calc2!$I$4:$I$383&gt;Calc2!$H$4:$H$383)))*Settings!$C$3+SUMPRODUCT(((F4=Calc2!$F$4:$F$383)+(F4=Calc2!$G$4:$G$383))*(Calc2!$I$4:$I$383=Calc2!$H$4:$H$383)*(Calc2!$H$4:$H$383&lt;&gt;""))+$O4</f>
        <v>0</v>
      </c>
      <c r="K4" s="1" cm="1">
        <f t="array" ref="K4">SUMPRODUCT((Calc2!$F$4:$F$383=F4)*(Calc2!$H$4:$H$383&lt;&gt;""))+SUMPRODUCT((Calc2!$G$4:$G$383=F4)*(Calc2!$I$4:$I$383&lt;&gt;""))</f>
        <v>0</v>
      </c>
      <c r="L4" s="1" cm="1">
        <f t="array" ref="L4">SUMPRODUCT((Calc2!$F$4:$F$383=F4)*(Calc2!$H$4:$H$383&gt;Calc2!$I$4:$I$383))+SUMPRODUCT((Calc2!$G$4:$G$383=F4)*(Calc2!$H$4:$H$383&lt;Calc2!$I$4:$I$383))</f>
        <v>0</v>
      </c>
      <c r="M4" s="1" cm="1">
        <f t="array" ref="M4">SUMPRODUCT((Calc2!$F$4:$G$383=F4)*(Calc2!$H$4:$H$383=Calc2!$I$4:$I$383)*(Calc2!$H$4:$H$383&lt;&gt;"")*(Calc2!$I$4:$I$383&lt;&gt;""))</f>
        <v>0</v>
      </c>
      <c r="N4" s="1" cm="1">
        <f t="array" ref="N4">SUMPRODUCT((Calc2!$F$4:$F$383=F4)*(Calc2!$H$4:$H$383&lt;Calc2!$I$4:$I$383))+SUMPRODUCT((Calc2!$G$4:$G$383=F4)*(Calc2!$H$4:$H$383&gt;Calc2!$I$4:$I$383))</f>
        <v>0</v>
      </c>
      <c r="O4" s="132">
        <f>SUMPRODUCT((F4=Calc2!$F$4:$F$383)*Calc2!$O$4:$O$383)+SUMPRODUCT((F4=Calc2!$G$4:$G$383)*Calc2!$P$4:$P$383)</f>
        <v>0</v>
      </c>
      <c r="Q4" s="2" t="str">
        <f>Calc2!$C4</f>
        <v>1. FC Köln</v>
      </c>
      <c r="R4" s="13">
        <f t="shared" ref="R4:R23" si="1">J4*FactorPts+(I4+GDzero)*FactorGD+G4*FactorGF</f>
        <v>500000000</v>
      </c>
      <c r="S4" s="7">
        <f>Tie_Break!$D7</f>
        <v>0</v>
      </c>
      <c r="T4" s="8">
        <f>RANK($R4,$R$4:$R$23)+(9-$S4)/10000+(F4="")*1000</f>
        <v>1.0008999999999999</v>
      </c>
      <c r="U4" s="134"/>
      <c r="V4" s="134"/>
      <c r="W4" s="4"/>
    </row>
    <row r="5" spans="2:23" s="2" customFormat="1" x14ac:dyDescent="0.2">
      <c r="B5" s="1">
        <v>2</v>
      </c>
      <c r="C5" s="9">
        <f t="shared" ref="C5:C23" si="2">RANK(D5,$D$4:$D$23,1)</f>
        <v>2</v>
      </c>
      <c r="D5" s="134">
        <f t="shared" ref="D5:D23" si="3">E5+ROW()/1000</f>
        <v>1.0049999999999999</v>
      </c>
      <c r="E5" s="134">
        <f t="shared" ref="E5:E23" si="4">RANK(T5,T$4:T$23,1)</f>
        <v>1</v>
      </c>
      <c r="F5" s="187" t="str">
        <f>Calc2!$C5</f>
        <v>1. FC Nürnberg</v>
      </c>
      <c r="G5" s="1">
        <f>SUMIFS(Calc2!$H$4:$H$383,Calc2!$F$4:$F$383,$F5)+SUMIFS(Calc2!$I$4:$I$383,Calc2!$G$4:$G$383,$F5)</f>
        <v>0</v>
      </c>
      <c r="H5" s="1">
        <f>SUMIFS(Calc2!$I$4:$I$383,Calc2!$F$4:$F$383,$F5)+SUMIFS(Calc2!$H$4:$H$383,Calc2!$G$4:$G$383,$F5)</f>
        <v>0</v>
      </c>
      <c r="I5" s="3">
        <f t="shared" si="0"/>
        <v>0</v>
      </c>
      <c r="J5" s="12">
        <f>(SUMPRODUCT((F5=Calc2!$F$4:$F$383)*(Calc2!$H$4:$H$383&gt;Calc2!$I$4:$I$383))+SUMPRODUCT((F5=Calc2!$G$4:$G$383)*(Calc2!$I$4:$I$383&gt;Calc2!$H$4:$H$383)))*Settings!$C$3+SUMPRODUCT(((F5=Calc2!$F$4:$F$383)+(F5=Calc2!$G$4:$G$383))*(Calc2!$I$4:$I$383=Calc2!$H$4:$H$383)*(Calc2!$H$4:$H$383&lt;&gt;""))+$O5</f>
        <v>0</v>
      </c>
      <c r="K5" s="1" cm="1">
        <f t="array" ref="K5">SUMPRODUCT((Calc2!$F$4:$F$383=F5)*(Calc2!$H$4:$H$383&lt;&gt;""))+SUMPRODUCT((Calc2!$G$4:$G$383=F5)*(Calc2!$I$4:$I$383&lt;&gt;""))</f>
        <v>0</v>
      </c>
      <c r="L5" s="1" cm="1">
        <f t="array" ref="L5">SUMPRODUCT((Calc2!$F$4:$F$383=F5)*(Calc2!$H$4:$H$383&gt;Calc2!$I$4:$I$383))+SUMPRODUCT((Calc2!$G$4:$G$383=F5)*(Calc2!$H$4:$H$383&lt;Calc2!$I$4:$I$383))</f>
        <v>0</v>
      </c>
      <c r="M5" s="1" cm="1">
        <f t="array" ref="M5">SUMPRODUCT((Calc2!$F$4:$G$383=F5)*(Calc2!$H$4:$H$383=Calc2!$I$4:$I$383)*(Calc2!$H$4:$H$383&lt;&gt;"")*(Calc2!$I$4:$I$383&lt;&gt;""))</f>
        <v>0</v>
      </c>
      <c r="N5" s="1" cm="1">
        <f t="array" ref="N5">SUMPRODUCT((Calc2!$F$4:$F$383=F5)*(Calc2!$H$4:$H$383&lt;Calc2!$I$4:$I$383))+SUMPRODUCT((Calc2!$G$4:$G$383=F5)*(Calc2!$H$4:$H$383&gt;Calc2!$I$4:$I$383))</f>
        <v>0</v>
      </c>
      <c r="O5" s="132">
        <f>SUMPRODUCT((F5=Calc2!$F$4:$F$383)*Calc2!$O$4:$O$383)+SUMPRODUCT((F5=Calc2!$G$4:$G$383)*Calc2!$P$4:$P$383)</f>
        <v>0</v>
      </c>
      <c r="Q5" s="2" t="str">
        <f>Calc2!$C5</f>
        <v>1. FC Nürnberg</v>
      </c>
      <c r="R5" s="13">
        <f t="shared" si="1"/>
        <v>500000000</v>
      </c>
      <c r="S5" s="7">
        <f>Tie_Break!$D8</f>
        <v>0</v>
      </c>
      <c r="T5" s="9">
        <f>RANK($R5,$R$4:$R$23)+(9-$S5)/10000+(F5="")*1000</f>
        <v>1.0008999999999999</v>
      </c>
      <c r="U5" s="134"/>
      <c r="V5" s="134"/>
      <c r="W5" s="4"/>
    </row>
    <row r="6" spans="2:23" s="2" customFormat="1" x14ac:dyDescent="0.2">
      <c r="B6" s="1">
        <v>3</v>
      </c>
      <c r="C6" s="9">
        <f t="shared" si="2"/>
        <v>3</v>
      </c>
      <c r="D6" s="134">
        <f t="shared" si="3"/>
        <v>1.006</v>
      </c>
      <c r="E6" s="134">
        <f t="shared" si="4"/>
        <v>1</v>
      </c>
      <c r="F6" s="187" t="str">
        <f>Calc2!$C6</f>
        <v>1. FC Union Berlin</v>
      </c>
      <c r="G6" s="1">
        <f>SUMIFS(Calc2!$H$4:$H$383,Calc2!$F$4:$F$383,$F6)+SUMIFS(Calc2!$I$4:$I$383,Calc2!$G$4:$G$383,$F6)</f>
        <v>0</v>
      </c>
      <c r="H6" s="1">
        <f>SUMIFS(Calc2!$I$4:$I$383,Calc2!$F$4:$F$383,$F6)+SUMIFS(Calc2!$H$4:$H$383,Calc2!$G$4:$G$383,$F6)</f>
        <v>0</v>
      </c>
      <c r="I6" s="3">
        <f t="shared" si="0"/>
        <v>0</v>
      </c>
      <c r="J6" s="12">
        <f>(SUMPRODUCT((F6=Calc2!$F$4:$F$383)*(Calc2!$H$4:$H$383&gt;Calc2!$I$4:$I$383))+SUMPRODUCT((F6=Calc2!$G$4:$G$383)*(Calc2!$I$4:$I$383&gt;Calc2!$H$4:$H$383)))*Settings!$C$3+SUMPRODUCT(((F6=Calc2!$F$4:$F$383)+(F6=Calc2!$G$4:$G$383))*(Calc2!$I$4:$I$383=Calc2!$H$4:$H$383)*(Calc2!$H$4:$H$383&lt;&gt;""))+$O6</f>
        <v>0</v>
      </c>
      <c r="K6" s="1" cm="1">
        <f t="array" ref="K6">SUMPRODUCT((Calc2!$F$4:$F$383=F6)*(Calc2!$H$4:$H$383&lt;&gt;""))+SUMPRODUCT((Calc2!$G$4:$G$383=F6)*(Calc2!$I$4:$I$383&lt;&gt;""))</f>
        <v>0</v>
      </c>
      <c r="L6" s="1" cm="1">
        <f t="array" ref="L6">SUMPRODUCT((Calc2!$F$4:$F$383=F6)*(Calc2!$H$4:$H$383&gt;Calc2!$I$4:$I$383))+SUMPRODUCT((Calc2!$G$4:$G$383=F6)*(Calc2!$H$4:$H$383&lt;Calc2!$I$4:$I$383))</f>
        <v>0</v>
      </c>
      <c r="M6" s="1" cm="1">
        <f t="array" ref="M6">SUMPRODUCT((Calc2!$F$4:$G$383=F6)*(Calc2!$H$4:$H$383=Calc2!$I$4:$I$383)*(Calc2!$H$4:$H$383&lt;&gt;"")*(Calc2!$I$4:$I$383&lt;&gt;""))</f>
        <v>0</v>
      </c>
      <c r="N6" s="1" cm="1">
        <f t="array" ref="N6">SUMPRODUCT((Calc2!$F$4:$F$383=F6)*(Calc2!$H$4:$H$383&lt;Calc2!$I$4:$I$383))+SUMPRODUCT((Calc2!$G$4:$G$383=F6)*(Calc2!$H$4:$H$383&gt;Calc2!$I$4:$I$383))</f>
        <v>0</v>
      </c>
      <c r="O6" s="132">
        <f>SUMPRODUCT((F6=Calc2!$F$4:$F$383)*Calc2!$O$4:$O$383)+SUMPRODUCT((F6=Calc2!$G$4:$G$383)*Calc2!$P$4:$P$383)</f>
        <v>0</v>
      </c>
      <c r="Q6" s="2" t="str">
        <f>Calc2!$C6</f>
        <v>1. FC Union Berlin</v>
      </c>
      <c r="R6" s="13">
        <f t="shared" si="1"/>
        <v>500000000</v>
      </c>
      <c r="S6" s="7">
        <f>Tie_Break!$D9</f>
        <v>0</v>
      </c>
      <c r="T6" s="9">
        <f t="shared" ref="T6:T22" si="5">RANK($R6,$R$4:$R$23)+(9-$S6)/10000+(F6="")*1000</f>
        <v>1.0008999999999999</v>
      </c>
      <c r="U6" s="134"/>
      <c r="V6" s="134"/>
      <c r="W6" s="4"/>
    </row>
    <row r="7" spans="2:23" s="2" customFormat="1" x14ac:dyDescent="0.2">
      <c r="B7" s="1">
        <v>4</v>
      </c>
      <c r="C7" s="9">
        <f t="shared" si="2"/>
        <v>4</v>
      </c>
      <c r="D7" s="134">
        <f t="shared" si="3"/>
        <v>1.0069999999999999</v>
      </c>
      <c r="E7" s="134">
        <f t="shared" si="4"/>
        <v>1</v>
      </c>
      <c r="F7" s="187" t="str">
        <f>Calc2!$C7</f>
        <v>Bayer 04 Leverkusen</v>
      </c>
      <c r="G7" s="1">
        <f>SUMIFS(Calc2!$H$4:$H$383,Calc2!$F$4:$F$383,$F7)+SUMIFS(Calc2!$I$4:$I$383,Calc2!$G$4:$G$383,$F7)</f>
        <v>0</v>
      </c>
      <c r="H7" s="1">
        <f>SUMIFS(Calc2!$I$4:$I$383,Calc2!$F$4:$F$383,$F7)+SUMIFS(Calc2!$H$4:$H$383,Calc2!$G$4:$G$383,$F7)</f>
        <v>0</v>
      </c>
      <c r="I7" s="3">
        <f t="shared" si="0"/>
        <v>0</v>
      </c>
      <c r="J7" s="12">
        <f>(SUMPRODUCT((F7=Calc2!$F$4:$F$383)*(Calc2!$H$4:$H$383&gt;Calc2!$I$4:$I$383))+SUMPRODUCT((F7=Calc2!$G$4:$G$383)*(Calc2!$I$4:$I$383&gt;Calc2!$H$4:$H$383)))*Settings!$C$3+SUMPRODUCT(((F7=Calc2!$F$4:$F$383)+(F7=Calc2!$G$4:$G$383))*(Calc2!$I$4:$I$383=Calc2!$H$4:$H$383)*(Calc2!$H$4:$H$383&lt;&gt;""))+$O7</f>
        <v>0</v>
      </c>
      <c r="K7" s="1" cm="1">
        <f t="array" ref="K7">SUMPRODUCT((Calc2!$F$4:$F$383=F7)*(Calc2!$H$4:$H$383&lt;&gt;""))+SUMPRODUCT((Calc2!$G$4:$G$383=F7)*(Calc2!$I$4:$I$383&lt;&gt;""))</f>
        <v>0</v>
      </c>
      <c r="L7" s="1" cm="1">
        <f t="array" ref="L7">SUMPRODUCT((Calc2!$F$4:$F$383=F7)*(Calc2!$H$4:$H$383&gt;Calc2!$I$4:$I$383))+SUMPRODUCT((Calc2!$G$4:$G$383=F7)*(Calc2!$H$4:$H$383&lt;Calc2!$I$4:$I$383))</f>
        <v>0</v>
      </c>
      <c r="M7" s="1" cm="1">
        <f t="array" ref="M7">SUMPRODUCT((Calc2!$F$4:$G$383=F7)*(Calc2!$H$4:$H$383=Calc2!$I$4:$I$383)*(Calc2!$H$4:$H$383&lt;&gt;"")*(Calc2!$I$4:$I$383&lt;&gt;""))</f>
        <v>0</v>
      </c>
      <c r="N7" s="1" cm="1">
        <f t="array" ref="N7">SUMPRODUCT((Calc2!$F$4:$F$383=F7)*(Calc2!$H$4:$H$383&lt;Calc2!$I$4:$I$383))+SUMPRODUCT((Calc2!$G$4:$G$383=F7)*(Calc2!$H$4:$H$383&gt;Calc2!$I$4:$I$383))</f>
        <v>0</v>
      </c>
      <c r="O7" s="132">
        <f>SUMPRODUCT((F7=Calc2!$F$4:$F$383)*Calc2!$O$4:$O$383)+SUMPRODUCT((F7=Calc2!$G$4:$G$383)*Calc2!$P$4:$P$383)</f>
        <v>0</v>
      </c>
      <c r="Q7" s="2" t="str">
        <f>Calc2!$C7</f>
        <v>Bayer 04 Leverkusen</v>
      </c>
      <c r="R7" s="13">
        <f t="shared" si="1"/>
        <v>500000000</v>
      </c>
      <c r="S7" s="7">
        <f>Tie_Break!$D10</f>
        <v>0</v>
      </c>
      <c r="T7" s="9">
        <f t="shared" si="5"/>
        <v>1.0008999999999999</v>
      </c>
      <c r="U7" s="134"/>
      <c r="V7" s="134"/>
      <c r="W7" s="4"/>
    </row>
    <row r="8" spans="2:23" s="2" customFormat="1" x14ac:dyDescent="0.2">
      <c r="B8" s="1">
        <v>5</v>
      </c>
      <c r="C8" s="9">
        <f t="shared" si="2"/>
        <v>5</v>
      </c>
      <c r="D8" s="134">
        <f t="shared" si="3"/>
        <v>1.008</v>
      </c>
      <c r="E8" s="134">
        <f t="shared" si="4"/>
        <v>1</v>
      </c>
      <c r="F8" s="187" t="str">
        <f>Calc2!$C8</f>
        <v>Eintracht Frankfurt</v>
      </c>
      <c r="G8" s="1">
        <f>SUMIFS(Calc2!$H$4:$H$383,Calc2!$F$4:$F$383,$F8)+SUMIFS(Calc2!$I$4:$I$383,Calc2!$G$4:$G$383,$F8)</f>
        <v>0</v>
      </c>
      <c r="H8" s="1">
        <f>SUMIFS(Calc2!$I$4:$I$383,Calc2!$F$4:$F$383,$F8)+SUMIFS(Calc2!$H$4:$H$383,Calc2!$G$4:$G$383,$F8)</f>
        <v>0</v>
      </c>
      <c r="I8" s="3">
        <f t="shared" si="0"/>
        <v>0</v>
      </c>
      <c r="J8" s="12">
        <f>(SUMPRODUCT((F8=Calc2!$F$4:$F$383)*(Calc2!$H$4:$H$383&gt;Calc2!$I$4:$I$383))+SUMPRODUCT((F8=Calc2!$G$4:$G$383)*(Calc2!$I$4:$I$383&gt;Calc2!$H$4:$H$383)))*Settings!$C$3+SUMPRODUCT(((F8=Calc2!$F$4:$F$383)+(F8=Calc2!$G$4:$G$383))*(Calc2!$I$4:$I$383=Calc2!$H$4:$H$383)*(Calc2!$H$4:$H$383&lt;&gt;""))+$O8</f>
        <v>0</v>
      </c>
      <c r="K8" s="1" cm="1">
        <f t="array" ref="K8">SUMPRODUCT((Calc2!$F$4:$F$383=F8)*(Calc2!$H$4:$H$383&lt;&gt;""))+SUMPRODUCT((Calc2!$G$4:$G$383=F8)*(Calc2!$I$4:$I$383&lt;&gt;""))</f>
        <v>0</v>
      </c>
      <c r="L8" s="1" cm="1">
        <f t="array" ref="L8">SUMPRODUCT((Calc2!$F$4:$F$383=F8)*(Calc2!$H$4:$H$383&gt;Calc2!$I$4:$I$383))+SUMPRODUCT((Calc2!$G$4:$G$383=F8)*(Calc2!$H$4:$H$383&lt;Calc2!$I$4:$I$383))</f>
        <v>0</v>
      </c>
      <c r="M8" s="1" cm="1">
        <f t="array" ref="M8">SUMPRODUCT((Calc2!$F$4:$G$383=F8)*(Calc2!$H$4:$H$383=Calc2!$I$4:$I$383)*(Calc2!$H$4:$H$383&lt;&gt;"")*(Calc2!$I$4:$I$383&lt;&gt;""))</f>
        <v>0</v>
      </c>
      <c r="N8" s="1" cm="1">
        <f t="array" ref="N8">SUMPRODUCT((Calc2!$F$4:$F$383=F8)*(Calc2!$H$4:$H$383&lt;Calc2!$I$4:$I$383))+SUMPRODUCT((Calc2!$G$4:$G$383=F8)*(Calc2!$H$4:$H$383&gt;Calc2!$I$4:$I$383))</f>
        <v>0</v>
      </c>
      <c r="O8" s="132">
        <f>SUMPRODUCT((F8=Calc2!$F$4:$F$383)*Calc2!$O$4:$O$383)+SUMPRODUCT((F8=Calc2!$G$4:$G$383)*Calc2!$P$4:$P$383)</f>
        <v>0</v>
      </c>
      <c r="Q8" s="2" t="str">
        <f>Calc2!$C8</f>
        <v>Eintracht Frankfurt</v>
      </c>
      <c r="R8" s="13">
        <f t="shared" si="1"/>
        <v>500000000</v>
      </c>
      <c r="S8" s="7">
        <f>Tie_Break!$D11</f>
        <v>0</v>
      </c>
      <c r="T8" s="9">
        <f t="shared" si="5"/>
        <v>1.0008999999999999</v>
      </c>
      <c r="U8" s="134"/>
      <c r="V8" s="134"/>
      <c r="W8" s="4"/>
    </row>
    <row r="9" spans="2:23" s="2" customFormat="1" x14ac:dyDescent="0.2">
      <c r="B9" s="1">
        <v>6</v>
      </c>
      <c r="C9" s="9">
        <f t="shared" si="2"/>
        <v>6</v>
      </c>
      <c r="D9" s="134">
        <f t="shared" si="3"/>
        <v>1.0089999999999999</v>
      </c>
      <c r="E9" s="134">
        <f t="shared" si="4"/>
        <v>1</v>
      </c>
      <c r="F9" s="187" t="str">
        <f>Calc2!$C9</f>
        <v>FC Bayern München</v>
      </c>
      <c r="G9" s="1">
        <f>SUMIFS(Calc2!$H$4:$H$383,Calc2!$F$4:$F$383,$F9)+SUMIFS(Calc2!$I$4:$I$383,Calc2!$G$4:$G$383,$F9)</f>
        <v>0</v>
      </c>
      <c r="H9" s="1">
        <f>SUMIFS(Calc2!$I$4:$I$383,Calc2!$F$4:$F$383,$F9)+SUMIFS(Calc2!$H$4:$H$383,Calc2!$G$4:$G$383,$F9)</f>
        <v>0</v>
      </c>
      <c r="I9" s="3">
        <f t="shared" si="0"/>
        <v>0</v>
      </c>
      <c r="J9" s="12">
        <f>(SUMPRODUCT((F9=Calc2!$F$4:$F$383)*(Calc2!$H$4:$H$383&gt;Calc2!$I$4:$I$383))+SUMPRODUCT((F9=Calc2!$G$4:$G$383)*(Calc2!$I$4:$I$383&gt;Calc2!$H$4:$H$383)))*Settings!$C$3+SUMPRODUCT(((F9=Calc2!$F$4:$F$383)+(F9=Calc2!$G$4:$G$383))*(Calc2!$I$4:$I$383=Calc2!$H$4:$H$383)*(Calc2!$H$4:$H$383&lt;&gt;""))+$O9</f>
        <v>0</v>
      </c>
      <c r="K9" s="1" cm="1">
        <f t="array" ref="K9">SUMPRODUCT((Calc2!$F$4:$F$383=F9)*(Calc2!$H$4:$H$383&lt;&gt;""))+SUMPRODUCT((Calc2!$G$4:$G$383=F9)*(Calc2!$I$4:$I$383&lt;&gt;""))</f>
        <v>0</v>
      </c>
      <c r="L9" s="1" cm="1">
        <f t="array" ref="L9">SUMPRODUCT((Calc2!$F$4:$F$383=F9)*(Calc2!$H$4:$H$383&gt;Calc2!$I$4:$I$383))+SUMPRODUCT((Calc2!$G$4:$G$383=F9)*(Calc2!$H$4:$H$383&lt;Calc2!$I$4:$I$383))</f>
        <v>0</v>
      </c>
      <c r="M9" s="1" cm="1">
        <f t="array" ref="M9">SUMPRODUCT((Calc2!$F$4:$G$383=F9)*(Calc2!$H$4:$H$383=Calc2!$I$4:$I$383)*(Calc2!$H$4:$H$383&lt;&gt;"")*(Calc2!$I$4:$I$383&lt;&gt;""))</f>
        <v>0</v>
      </c>
      <c r="N9" s="1" cm="1">
        <f t="array" ref="N9">SUMPRODUCT((Calc2!$F$4:$F$383=F9)*(Calc2!$H$4:$H$383&lt;Calc2!$I$4:$I$383))+SUMPRODUCT((Calc2!$G$4:$G$383=F9)*(Calc2!$H$4:$H$383&gt;Calc2!$I$4:$I$383))</f>
        <v>0</v>
      </c>
      <c r="O9" s="132">
        <f>SUMPRODUCT((F9=Calc2!$F$4:$F$383)*Calc2!$O$4:$O$383)+SUMPRODUCT((F9=Calc2!$G$4:$G$383)*Calc2!$P$4:$P$383)</f>
        <v>0</v>
      </c>
      <c r="Q9" s="2" t="str">
        <f>Calc2!$C9</f>
        <v>FC Bayern München</v>
      </c>
      <c r="R9" s="13">
        <f t="shared" si="1"/>
        <v>500000000</v>
      </c>
      <c r="S9" s="7">
        <f>Tie_Break!$D12</f>
        <v>0</v>
      </c>
      <c r="T9" s="9">
        <f t="shared" si="5"/>
        <v>1.0008999999999999</v>
      </c>
      <c r="U9" s="134"/>
      <c r="V9" s="134"/>
      <c r="W9" s="4"/>
    </row>
    <row r="10" spans="2:23" s="2" customFormat="1" x14ac:dyDescent="0.2">
      <c r="B10" s="1">
        <v>7</v>
      </c>
      <c r="C10" s="9">
        <f t="shared" si="2"/>
        <v>7</v>
      </c>
      <c r="D10" s="134">
        <f t="shared" si="3"/>
        <v>1.01</v>
      </c>
      <c r="E10" s="134">
        <f t="shared" si="4"/>
        <v>1</v>
      </c>
      <c r="F10" s="187" t="str">
        <f>Calc2!$C10</f>
        <v>FC Carl Zeiss Jena</v>
      </c>
      <c r="G10" s="1">
        <f>SUMIFS(Calc2!$H$4:$H$383,Calc2!$F$4:$F$383,$F10)+SUMIFS(Calc2!$I$4:$I$383,Calc2!$G$4:$G$383,$F10)</f>
        <v>0</v>
      </c>
      <c r="H10" s="1">
        <f>SUMIFS(Calc2!$I$4:$I$383,Calc2!$F$4:$F$383,$F10)+SUMIFS(Calc2!$H$4:$H$383,Calc2!$G$4:$G$383,$F10)</f>
        <v>0</v>
      </c>
      <c r="I10" s="3">
        <f t="shared" si="0"/>
        <v>0</v>
      </c>
      <c r="J10" s="12">
        <f>(SUMPRODUCT((F10=Calc2!$F$4:$F$383)*(Calc2!$H$4:$H$383&gt;Calc2!$I$4:$I$383))+SUMPRODUCT((F10=Calc2!$G$4:$G$383)*(Calc2!$I$4:$I$383&gt;Calc2!$H$4:$H$383)))*Settings!$C$3+SUMPRODUCT(((F10=Calc2!$F$4:$F$383)+(F10=Calc2!$G$4:$G$383))*(Calc2!$I$4:$I$383=Calc2!$H$4:$H$383)*(Calc2!$H$4:$H$383&lt;&gt;""))+$O10</f>
        <v>0</v>
      </c>
      <c r="K10" s="1" cm="1">
        <f t="array" ref="K10">SUMPRODUCT((Calc2!$F$4:$F$383=F10)*(Calc2!$H$4:$H$383&lt;&gt;""))+SUMPRODUCT((Calc2!$G$4:$G$383=F10)*(Calc2!$I$4:$I$383&lt;&gt;""))</f>
        <v>0</v>
      </c>
      <c r="L10" s="1" cm="1">
        <f t="array" ref="L10">SUMPRODUCT((Calc2!$F$4:$F$383=F10)*(Calc2!$H$4:$H$383&gt;Calc2!$I$4:$I$383))+SUMPRODUCT((Calc2!$G$4:$G$383=F10)*(Calc2!$H$4:$H$383&lt;Calc2!$I$4:$I$383))</f>
        <v>0</v>
      </c>
      <c r="M10" s="1" cm="1">
        <f t="array" ref="M10">SUMPRODUCT((Calc2!$F$4:$G$383=F10)*(Calc2!$H$4:$H$383=Calc2!$I$4:$I$383)*(Calc2!$H$4:$H$383&lt;&gt;"")*(Calc2!$I$4:$I$383&lt;&gt;""))</f>
        <v>0</v>
      </c>
      <c r="N10" s="1" cm="1">
        <f t="array" ref="N10">SUMPRODUCT((Calc2!$F$4:$F$383=F10)*(Calc2!$H$4:$H$383&lt;Calc2!$I$4:$I$383))+SUMPRODUCT((Calc2!$G$4:$G$383=F10)*(Calc2!$H$4:$H$383&gt;Calc2!$I$4:$I$383))</f>
        <v>0</v>
      </c>
      <c r="O10" s="132">
        <f>SUMPRODUCT((F10=Calc2!$F$4:$F$383)*Calc2!$O$4:$O$383)+SUMPRODUCT((F10=Calc2!$G$4:$G$383)*Calc2!$P$4:$P$383)</f>
        <v>0</v>
      </c>
      <c r="Q10" s="2" t="str">
        <f>Calc2!$C10</f>
        <v>FC Carl Zeiss Jena</v>
      </c>
      <c r="R10" s="13">
        <f t="shared" si="1"/>
        <v>500000000</v>
      </c>
      <c r="S10" s="7">
        <f>Tie_Break!$D13</f>
        <v>0</v>
      </c>
      <c r="T10" s="9">
        <f t="shared" si="5"/>
        <v>1.0008999999999999</v>
      </c>
      <c r="U10" s="134"/>
      <c r="V10" s="134"/>
      <c r="W10" s="4"/>
    </row>
    <row r="11" spans="2:23" s="2" customFormat="1" x14ac:dyDescent="0.2">
      <c r="B11" s="1">
        <v>8</v>
      </c>
      <c r="C11" s="9">
        <f t="shared" si="2"/>
        <v>8</v>
      </c>
      <c r="D11" s="134">
        <f t="shared" si="3"/>
        <v>1.0109999999999999</v>
      </c>
      <c r="E11" s="134">
        <f t="shared" si="4"/>
        <v>1</v>
      </c>
      <c r="F11" s="187" t="str">
        <f>Calc2!$C11</f>
        <v>Hamburger SV</v>
      </c>
      <c r="G11" s="1">
        <f>SUMIFS(Calc2!$H$4:$H$383,Calc2!$F$4:$F$383,$F11)+SUMIFS(Calc2!$I$4:$I$383,Calc2!$G$4:$G$383,$F11)</f>
        <v>0</v>
      </c>
      <c r="H11" s="1">
        <f>SUMIFS(Calc2!$I$4:$I$383,Calc2!$F$4:$F$383,$F11)+SUMIFS(Calc2!$H$4:$H$383,Calc2!$G$4:$G$383,$F11)</f>
        <v>0</v>
      </c>
      <c r="I11" s="3">
        <f t="shared" si="0"/>
        <v>0</v>
      </c>
      <c r="J11" s="12">
        <f>(SUMPRODUCT((F11=Calc2!$F$4:$F$383)*(Calc2!$H$4:$H$383&gt;Calc2!$I$4:$I$383))+SUMPRODUCT((F11=Calc2!$G$4:$G$383)*(Calc2!$I$4:$I$383&gt;Calc2!$H$4:$H$383)))*Settings!$C$3+SUMPRODUCT(((F11=Calc2!$F$4:$F$383)+(F11=Calc2!$G$4:$G$383))*(Calc2!$I$4:$I$383=Calc2!$H$4:$H$383)*(Calc2!$H$4:$H$383&lt;&gt;""))+$O11</f>
        <v>0</v>
      </c>
      <c r="K11" s="1" cm="1">
        <f t="array" ref="K11">SUMPRODUCT((Calc2!$F$4:$F$383=F11)*(Calc2!$H$4:$H$383&lt;&gt;""))+SUMPRODUCT((Calc2!$G$4:$G$383=F11)*(Calc2!$I$4:$I$383&lt;&gt;""))</f>
        <v>0</v>
      </c>
      <c r="L11" s="1" cm="1">
        <f t="array" ref="L11">SUMPRODUCT((Calc2!$F$4:$F$383=F11)*(Calc2!$H$4:$H$383&gt;Calc2!$I$4:$I$383))+SUMPRODUCT((Calc2!$G$4:$G$383=F11)*(Calc2!$H$4:$H$383&lt;Calc2!$I$4:$I$383))</f>
        <v>0</v>
      </c>
      <c r="M11" s="1" cm="1">
        <f t="array" ref="M11">SUMPRODUCT((Calc2!$F$4:$G$383=F11)*(Calc2!$H$4:$H$383=Calc2!$I$4:$I$383)*(Calc2!$H$4:$H$383&lt;&gt;"")*(Calc2!$I$4:$I$383&lt;&gt;""))</f>
        <v>0</v>
      </c>
      <c r="N11" s="1" cm="1">
        <f t="array" ref="N11">SUMPRODUCT((Calc2!$F$4:$F$383=F11)*(Calc2!$H$4:$H$383&lt;Calc2!$I$4:$I$383))+SUMPRODUCT((Calc2!$G$4:$G$383=F11)*(Calc2!$H$4:$H$383&gt;Calc2!$I$4:$I$383))</f>
        <v>0</v>
      </c>
      <c r="O11" s="132">
        <f>SUMPRODUCT((F11=Calc2!$F$4:$F$383)*Calc2!$O$4:$O$383)+SUMPRODUCT((F11=Calc2!$G$4:$G$383)*Calc2!$P$4:$P$383)</f>
        <v>0</v>
      </c>
      <c r="Q11" s="2" t="str">
        <f>Calc2!$C11</f>
        <v>Hamburger SV</v>
      </c>
      <c r="R11" s="13">
        <f t="shared" si="1"/>
        <v>500000000</v>
      </c>
      <c r="S11" s="7">
        <f>Tie_Break!$D14</f>
        <v>0</v>
      </c>
      <c r="T11" s="9">
        <f t="shared" si="5"/>
        <v>1.0008999999999999</v>
      </c>
      <c r="U11" s="134"/>
      <c r="V11" s="134"/>
      <c r="W11" s="4"/>
    </row>
    <row r="12" spans="2:23" s="2" customFormat="1" x14ac:dyDescent="0.2">
      <c r="B12" s="1">
        <v>9</v>
      </c>
      <c r="C12" s="9">
        <f t="shared" si="2"/>
        <v>9</v>
      </c>
      <c r="D12" s="134">
        <f t="shared" si="3"/>
        <v>1.012</v>
      </c>
      <c r="E12" s="134">
        <f t="shared" si="4"/>
        <v>1</v>
      </c>
      <c r="F12" s="187" t="str">
        <f>Calc2!$C12</f>
        <v>RB Leipzig</v>
      </c>
      <c r="G12" s="1">
        <f>SUMIFS(Calc2!$H$4:$H$383,Calc2!$F$4:$F$383,$F12)+SUMIFS(Calc2!$I$4:$I$383,Calc2!$G$4:$G$383,$F12)</f>
        <v>0</v>
      </c>
      <c r="H12" s="1">
        <f>SUMIFS(Calc2!$I$4:$I$383,Calc2!$F$4:$F$383,$F12)+SUMIFS(Calc2!$H$4:$H$383,Calc2!$G$4:$G$383,$F12)</f>
        <v>0</v>
      </c>
      <c r="I12" s="134">
        <f t="shared" ref="I12:I23" si="6">G12-H12</f>
        <v>0</v>
      </c>
      <c r="J12" s="12">
        <f>(SUMPRODUCT((F12=Calc2!$F$4:$F$383)*(Calc2!$H$4:$H$383&gt;Calc2!$I$4:$I$383))+SUMPRODUCT((F12=Calc2!$G$4:$G$383)*(Calc2!$I$4:$I$383&gt;Calc2!$H$4:$H$383)))*Settings!$C$3+SUMPRODUCT(((F12=Calc2!$F$4:$F$383)+(F12=Calc2!$G$4:$G$383))*(Calc2!$I$4:$I$383=Calc2!$H$4:$H$383)*(Calc2!$H$4:$H$383&lt;&gt;""))+$O12</f>
        <v>0</v>
      </c>
      <c r="K12" s="1" cm="1">
        <f t="array" ref="K12">SUMPRODUCT((Calc2!$F$4:$F$383=F12)*(Calc2!$H$4:$H$383&lt;&gt;""))+SUMPRODUCT((Calc2!$G$4:$G$383=F12)*(Calc2!$I$4:$I$383&lt;&gt;""))</f>
        <v>0</v>
      </c>
      <c r="L12" s="1" cm="1">
        <f t="array" ref="L12">SUMPRODUCT((Calc2!$F$4:$F$383=F12)*(Calc2!$H$4:$H$383&gt;Calc2!$I$4:$I$383))+SUMPRODUCT((Calc2!$G$4:$G$383=F12)*(Calc2!$H$4:$H$383&lt;Calc2!$I$4:$I$383))</f>
        <v>0</v>
      </c>
      <c r="M12" s="1" cm="1">
        <f t="array" ref="M12">SUMPRODUCT((Calc2!$F$4:$G$383=F12)*(Calc2!$H$4:$H$383=Calc2!$I$4:$I$383)*(Calc2!$H$4:$H$383&lt;&gt;"")*(Calc2!$I$4:$I$383&lt;&gt;""))</f>
        <v>0</v>
      </c>
      <c r="N12" s="1" cm="1">
        <f t="array" ref="N12">SUMPRODUCT((Calc2!$F$4:$F$383=F12)*(Calc2!$H$4:$H$383&lt;Calc2!$I$4:$I$383))+SUMPRODUCT((Calc2!$G$4:$G$383=F12)*(Calc2!$H$4:$H$383&gt;Calc2!$I$4:$I$383))</f>
        <v>0</v>
      </c>
      <c r="O12" s="132">
        <f>SUMPRODUCT((F12=Calc2!$F$4:$F$383)*Calc2!$O$4:$O$383)+SUMPRODUCT((F12=Calc2!$G$4:$G$383)*Calc2!$P$4:$P$383)</f>
        <v>0</v>
      </c>
      <c r="Q12" s="2" t="str">
        <f>Calc2!$C12</f>
        <v>RB Leipzig</v>
      </c>
      <c r="R12" s="13">
        <f t="shared" si="1"/>
        <v>500000000</v>
      </c>
      <c r="S12" s="134">
        <f>Tie_Break!$D15</f>
        <v>0</v>
      </c>
      <c r="T12" s="9">
        <f t="shared" si="5"/>
        <v>1.0008999999999999</v>
      </c>
      <c r="U12" s="134"/>
      <c r="V12" s="134"/>
      <c r="W12" s="4"/>
    </row>
    <row r="13" spans="2:23" s="2" customFormat="1" x14ac:dyDescent="0.2">
      <c r="B13" s="1">
        <v>10</v>
      </c>
      <c r="C13" s="9">
        <f t="shared" si="2"/>
        <v>10</v>
      </c>
      <c r="D13" s="134">
        <f t="shared" si="3"/>
        <v>1.0129999999999999</v>
      </c>
      <c r="E13" s="134">
        <f t="shared" si="4"/>
        <v>1</v>
      </c>
      <c r="F13" s="187" t="str">
        <f>Calc2!$C13</f>
        <v>SC Freiburg</v>
      </c>
      <c r="G13" s="1">
        <f>SUMIFS(Calc2!$H$4:$H$383,Calc2!$F$4:$F$383,$F13)+SUMIFS(Calc2!$I$4:$I$383,Calc2!$G$4:$G$383,$F13)</f>
        <v>0</v>
      </c>
      <c r="H13" s="1">
        <f>SUMIFS(Calc2!$I$4:$I$383,Calc2!$F$4:$F$383,$F13)+SUMIFS(Calc2!$H$4:$H$383,Calc2!$G$4:$G$383,$F13)</f>
        <v>0</v>
      </c>
      <c r="I13" s="134">
        <f t="shared" si="6"/>
        <v>0</v>
      </c>
      <c r="J13" s="12">
        <f>(SUMPRODUCT((F13=Calc2!$F$4:$F$383)*(Calc2!$H$4:$H$383&gt;Calc2!$I$4:$I$383))+SUMPRODUCT((F13=Calc2!$G$4:$G$383)*(Calc2!$I$4:$I$383&gt;Calc2!$H$4:$H$383)))*Settings!$C$3+SUMPRODUCT(((F13=Calc2!$F$4:$F$383)+(F13=Calc2!$G$4:$G$383))*(Calc2!$I$4:$I$383=Calc2!$H$4:$H$383)*(Calc2!$H$4:$H$383&lt;&gt;""))+$O13</f>
        <v>0</v>
      </c>
      <c r="K13" s="1" cm="1">
        <f t="array" ref="K13">SUMPRODUCT((Calc2!$F$4:$F$383=F13)*(Calc2!$H$4:$H$383&lt;&gt;""))+SUMPRODUCT((Calc2!$G$4:$G$383=F13)*(Calc2!$I$4:$I$383&lt;&gt;""))</f>
        <v>0</v>
      </c>
      <c r="L13" s="1" cm="1">
        <f t="array" ref="L13">SUMPRODUCT((Calc2!$F$4:$F$383=F13)*(Calc2!$H$4:$H$383&gt;Calc2!$I$4:$I$383))+SUMPRODUCT((Calc2!$G$4:$G$383=F13)*(Calc2!$H$4:$H$383&lt;Calc2!$I$4:$I$383))</f>
        <v>0</v>
      </c>
      <c r="M13" s="1" cm="1">
        <f t="array" ref="M13">SUMPRODUCT((Calc2!$F$4:$G$383=F13)*(Calc2!$H$4:$H$383=Calc2!$I$4:$I$383)*(Calc2!$H$4:$H$383&lt;&gt;"")*(Calc2!$I$4:$I$383&lt;&gt;""))</f>
        <v>0</v>
      </c>
      <c r="N13" s="1" cm="1">
        <f t="array" ref="N13">SUMPRODUCT((Calc2!$F$4:$F$383=F13)*(Calc2!$H$4:$H$383&lt;Calc2!$I$4:$I$383))+SUMPRODUCT((Calc2!$G$4:$G$383=F13)*(Calc2!$H$4:$H$383&gt;Calc2!$I$4:$I$383))</f>
        <v>0</v>
      </c>
      <c r="O13" s="132">
        <f>SUMPRODUCT((F13=Calc2!$F$4:$F$383)*Calc2!$O$4:$O$383)+SUMPRODUCT((F13=Calc2!$G$4:$G$383)*Calc2!$P$4:$P$383)</f>
        <v>0</v>
      </c>
      <c r="Q13" s="2" t="str">
        <f>Calc2!$C13</f>
        <v>SC Freiburg</v>
      </c>
      <c r="R13" s="13">
        <f t="shared" si="1"/>
        <v>500000000</v>
      </c>
      <c r="S13" s="134">
        <f>Tie_Break!$D16</f>
        <v>0</v>
      </c>
      <c r="T13" s="9">
        <f t="shared" si="5"/>
        <v>1.0008999999999999</v>
      </c>
      <c r="V13" s="134"/>
    </row>
    <row r="14" spans="2:23" s="2" customFormat="1" x14ac:dyDescent="0.2">
      <c r="B14" s="1">
        <v>11</v>
      </c>
      <c r="C14" s="9">
        <f t="shared" si="2"/>
        <v>11</v>
      </c>
      <c r="D14" s="134">
        <f t="shared" si="3"/>
        <v>1.014</v>
      </c>
      <c r="E14" s="134">
        <f t="shared" si="4"/>
        <v>1</v>
      </c>
      <c r="F14" s="187" t="str">
        <f>Calc2!$C14</f>
        <v>SGS Essen</v>
      </c>
      <c r="G14" s="1">
        <f>SUMIFS(Calc2!$H$4:$H$383,Calc2!$F$4:$F$383,$F14)+SUMIFS(Calc2!$I$4:$I$383,Calc2!$G$4:$G$383,$F14)</f>
        <v>0</v>
      </c>
      <c r="H14" s="1">
        <f>SUMIFS(Calc2!$I$4:$I$383,Calc2!$F$4:$F$383,$F14)+SUMIFS(Calc2!$H$4:$H$383,Calc2!$G$4:$G$383,$F14)</f>
        <v>0</v>
      </c>
      <c r="I14" s="134">
        <f t="shared" si="6"/>
        <v>0</v>
      </c>
      <c r="J14" s="12">
        <f>(SUMPRODUCT((F14=Calc2!$F$4:$F$383)*(Calc2!$H$4:$H$383&gt;Calc2!$I$4:$I$383))+SUMPRODUCT((F14=Calc2!$G$4:$G$383)*(Calc2!$I$4:$I$383&gt;Calc2!$H$4:$H$383)))*Settings!$C$3+SUMPRODUCT(((F14=Calc2!$F$4:$F$383)+(F14=Calc2!$G$4:$G$383))*(Calc2!$I$4:$I$383=Calc2!$H$4:$H$383)*(Calc2!$H$4:$H$383&lt;&gt;""))+$O14</f>
        <v>0</v>
      </c>
      <c r="K14" s="1" cm="1">
        <f t="array" ref="K14">SUMPRODUCT((Calc2!$F$4:$F$383=F14)*(Calc2!$H$4:$H$383&lt;&gt;""))+SUMPRODUCT((Calc2!$G$4:$G$383=F14)*(Calc2!$I$4:$I$383&lt;&gt;""))</f>
        <v>0</v>
      </c>
      <c r="L14" s="1" cm="1">
        <f t="array" ref="L14">SUMPRODUCT((Calc2!$F$4:$F$383=F14)*(Calc2!$H$4:$H$383&gt;Calc2!$I$4:$I$383))+SUMPRODUCT((Calc2!$G$4:$G$383=F14)*(Calc2!$H$4:$H$383&lt;Calc2!$I$4:$I$383))</f>
        <v>0</v>
      </c>
      <c r="M14" s="1" cm="1">
        <f t="array" ref="M14">SUMPRODUCT((Calc2!$F$4:$G$383=F14)*(Calc2!$H$4:$H$383=Calc2!$I$4:$I$383)*(Calc2!$H$4:$H$383&lt;&gt;"")*(Calc2!$I$4:$I$383&lt;&gt;""))</f>
        <v>0</v>
      </c>
      <c r="N14" s="1" cm="1">
        <f t="array" ref="N14">SUMPRODUCT((Calc2!$F$4:$F$383=F14)*(Calc2!$H$4:$H$383&lt;Calc2!$I$4:$I$383))+SUMPRODUCT((Calc2!$G$4:$G$383=F14)*(Calc2!$H$4:$H$383&gt;Calc2!$I$4:$I$383))</f>
        <v>0</v>
      </c>
      <c r="O14" s="132">
        <f>SUMPRODUCT((F14=Calc2!$F$4:$F$383)*Calc2!$O$4:$O$383)+SUMPRODUCT((F14=Calc2!$G$4:$G$383)*Calc2!$P$4:$P$383)</f>
        <v>0</v>
      </c>
      <c r="Q14" s="2" t="str">
        <f>Calc2!$C14</f>
        <v>SGS Essen</v>
      </c>
      <c r="R14" s="13">
        <f t="shared" si="1"/>
        <v>500000000</v>
      </c>
      <c r="S14" s="134">
        <f>Tie_Break!$D17</f>
        <v>0</v>
      </c>
      <c r="T14" s="9">
        <f t="shared" si="5"/>
        <v>1.0008999999999999</v>
      </c>
      <c r="V14" s="134"/>
    </row>
    <row r="15" spans="2:23" s="2" customFormat="1" x14ac:dyDescent="0.2">
      <c r="B15" s="1">
        <v>12</v>
      </c>
      <c r="C15" s="9">
        <f t="shared" si="2"/>
        <v>12</v>
      </c>
      <c r="D15" s="134">
        <f t="shared" si="3"/>
        <v>1.0149999999999999</v>
      </c>
      <c r="E15" s="134">
        <f t="shared" si="4"/>
        <v>1</v>
      </c>
      <c r="F15" s="187" t="str">
        <f>Calc2!$C15</f>
        <v>TSG 1899 Hoffenheim</v>
      </c>
      <c r="G15" s="1">
        <f>SUMIFS(Calc2!$H$4:$H$383,Calc2!$F$4:$F$383,$F15)+SUMIFS(Calc2!$I$4:$I$383,Calc2!$G$4:$G$383,$F15)</f>
        <v>0</v>
      </c>
      <c r="H15" s="1">
        <f>SUMIFS(Calc2!$I$4:$I$383,Calc2!$F$4:$F$383,$F15)+SUMIFS(Calc2!$H$4:$H$383,Calc2!$G$4:$G$383,$F15)</f>
        <v>0</v>
      </c>
      <c r="I15" s="134">
        <f t="shared" si="6"/>
        <v>0</v>
      </c>
      <c r="J15" s="12">
        <f>(SUMPRODUCT((F15=Calc2!$F$4:$F$383)*(Calc2!$H$4:$H$383&gt;Calc2!$I$4:$I$383))+SUMPRODUCT((F15=Calc2!$G$4:$G$383)*(Calc2!$I$4:$I$383&gt;Calc2!$H$4:$H$383)))*Settings!$C$3+SUMPRODUCT(((F15=Calc2!$F$4:$F$383)+(F15=Calc2!$G$4:$G$383))*(Calc2!$I$4:$I$383=Calc2!$H$4:$H$383)*(Calc2!$H$4:$H$383&lt;&gt;""))+$O15</f>
        <v>0</v>
      </c>
      <c r="K15" s="1" cm="1">
        <f t="array" ref="K15">SUMPRODUCT((Calc2!$F$4:$F$383=F15)*(Calc2!$H$4:$H$383&lt;&gt;""))+SUMPRODUCT((Calc2!$G$4:$G$383=F15)*(Calc2!$I$4:$I$383&lt;&gt;""))</f>
        <v>0</v>
      </c>
      <c r="L15" s="1" cm="1">
        <f t="array" ref="L15">SUMPRODUCT((Calc2!$F$4:$F$383=F15)*(Calc2!$H$4:$H$383&gt;Calc2!$I$4:$I$383))+SUMPRODUCT((Calc2!$G$4:$G$383=F15)*(Calc2!$H$4:$H$383&lt;Calc2!$I$4:$I$383))</f>
        <v>0</v>
      </c>
      <c r="M15" s="1" cm="1">
        <f t="array" ref="M15">SUMPRODUCT((Calc2!$F$4:$G$383=F15)*(Calc2!$H$4:$H$383=Calc2!$I$4:$I$383)*(Calc2!$H$4:$H$383&lt;&gt;"")*(Calc2!$I$4:$I$383&lt;&gt;""))</f>
        <v>0</v>
      </c>
      <c r="N15" s="1" cm="1">
        <f t="array" ref="N15">SUMPRODUCT((Calc2!$F$4:$F$383=F15)*(Calc2!$H$4:$H$383&lt;Calc2!$I$4:$I$383))+SUMPRODUCT((Calc2!$G$4:$G$383=F15)*(Calc2!$H$4:$H$383&gt;Calc2!$I$4:$I$383))</f>
        <v>0</v>
      </c>
      <c r="O15" s="132">
        <f>SUMPRODUCT((F15=Calc2!$F$4:$F$383)*Calc2!$O$4:$O$383)+SUMPRODUCT((F15=Calc2!$G$4:$G$383)*Calc2!$P$4:$P$383)</f>
        <v>0</v>
      </c>
      <c r="Q15" s="2" t="str">
        <f>Calc2!$C15</f>
        <v>TSG 1899 Hoffenheim</v>
      </c>
      <c r="R15" s="13">
        <f t="shared" si="1"/>
        <v>500000000</v>
      </c>
      <c r="S15" s="134">
        <f>Tie_Break!$D18</f>
        <v>0</v>
      </c>
      <c r="T15" s="9">
        <f t="shared" si="5"/>
        <v>1.0008999999999999</v>
      </c>
      <c r="V15" s="134"/>
    </row>
    <row r="16" spans="2:23" s="2" customFormat="1" x14ac:dyDescent="0.2">
      <c r="B16" s="1">
        <v>13</v>
      </c>
      <c r="C16" s="9">
        <f t="shared" si="2"/>
        <v>13</v>
      </c>
      <c r="D16" s="134">
        <f t="shared" si="3"/>
        <v>1.016</v>
      </c>
      <c r="E16" s="134">
        <f t="shared" si="4"/>
        <v>1</v>
      </c>
      <c r="F16" s="187" t="str">
        <f>Calc2!$C16</f>
        <v>VfL Wolfsburg</v>
      </c>
      <c r="G16" s="1">
        <f>SUMIFS(Calc2!$H$4:$H$383,Calc2!$F$4:$F$383,$F16)+SUMIFS(Calc2!$I$4:$I$383,Calc2!$G$4:$G$383,$F16)</f>
        <v>0</v>
      </c>
      <c r="H16" s="1">
        <f>SUMIFS(Calc2!$I$4:$I$383,Calc2!$F$4:$F$383,$F16)+SUMIFS(Calc2!$H$4:$H$383,Calc2!$G$4:$G$383,$F16)</f>
        <v>0</v>
      </c>
      <c r="I16" s="134">
        <f t="shared" si="6"/>
        <v>0</v>
      </c>
      <c r="J16" s="12">
        <f>(SUMPRODUCT((F16=Calc2!$F$4:$F$383)*(Calc2!$H$4:$H$383&gt;Calc2!$I$4:$I$383))+SUMPRODUCT((F16=Calc2!$G$4:$G$383)*(Calc2!$I$4:$I$383&gt;Calc2!$H$4:$H$383)))*Settings!$C$3+SUMPRODUCT(((F16=Calc2!$F$4:$F$383)+(F16=Calc2!$G$4:$G$383))*(Calc2!$I$4:$I$383=Calc2!$H$4:$H$383)*(Calc2!$H$4:$H$383&lt;&gt;""))+$O16</f>
        <v>0</v>
      </c>
      <c r="K16" s="1" cm="1">
        <f t="array" ref="K16">SUMPRODUCT((Calc2!$F$4:$F$383=F16)*(Calc2!$H$4:$H$383&lt;&gt;""))+SUMPRODUCT((Calc2!$G$4:$G$383=F16)*(Calc2!$I$4:$I$383&lt;&gt;""))</f>
        <v>0</v>
      </c>
      <c r="L16" s="1" cm="1">
        <f t="array" ref="L16">SUMPRODUCT((Calc2!$F$4:$F$383=F16)*(Calc2!$H$4:$H$383&gt;Calc2!$I$4:$I$383))+SUMPRODUCT((Calc2!$G$4:$G$383=F16)*(Calc2!$H$4:$H$383&lt;Calc2!$I$4:$I$383))</f>
        <v>0</v>
      </c>
      <c r="M16" s="1" cm="1">
        <f t="array" ref="M16">SUMPRODUCT((Calc2!$F$4:$G$383=F16)*(Calc2!$H$4:$H$383=Calc2!$I$4:$I$383)*(Calc2!$H$4:$H$383&lt;&gt;"")*(Calc2!$I$4:$I$383&lt;&gt;""))</f>
        <v>0</v>
      </c>
      <c r="N16" s="1" cm="1">
        <f t="array" ref="N16">SUMPRODUCT((Calc2!$F$4:$F$383=F16)*(Calc2!$H$4:$H$383&lt;Calc2!$I$4:$I$383))+SUMPRODUCT((Calc2!$G$4:$G$383=F16)*(Calc2!$H$4:$H$383&gt;Calc2!$I$4:$I$383))</f>
        <v>0</v>
      </c>
      <c r="O16" s="132">
        <f>SUMPRODUCT((F16=Calc2!$F$4:$F$383)*Calc2!$O$4:$O$383)+SUMPRODUCT((F16=Calc2!$G$4:$G$383)*Calc2!$P$4:$P$383)</f>
        <v>0</v>
      </c>
      <c r="Q16" s="2" t="str">
        <f>Calc2!$C16</f>
        <v>VfL Wolfsburg</v>
      </c>
      <c r="R16" s="13">
        <f t="shared" si="1"/>
        <v>500000000</v>
      </c>
      <c r="S16" s="134">
        <f>Tie_Break!$D19</f>
        <v>0</v>
      </c>
      <c r="T16" s="9">
        <f t="shared" si="5"/>
        <v>1.0008999999999999</v>
      </c>
      <c r="U16" s="1"/>
      <c r="V16" s="134"/>
      <c r="W16" s="1"/>
    </row>
    <row r="17" spans="2:23" s="2" customFormat="1" x14ac:dyDescent="0.2">
      <c r="B17" s="1">
        <v>14</v>
      </c>
      <c r="C17" s="9">
        <f t="shared" si="2"/>
        <v>14</v>
      </c>
      <c r="D17" s="134">
        <f t="shared" si="3"/>
        <v>1.0169999999999999</v>
      </c>
      <c r="E17" s="134">
        <f t="shared" si="4"/>
        <v>1</v>
      </c>
      <c r="F17" s="187" t="str">
        <f>Calc2!$C17</f>
        <v>Werder Bremen</v>
      </c>
      <c r="G17" s="1">
        <f>SUMIFS(Calc2!$H$4:$H$383,Calc2!$F$4:$F$383,$F17)+SUMIFS(Calc2!$I$4:$I$383,Calc2!$G$4:$G$383,$F17)</f>
        <v>0</v>
      </c>
      <c r="H17" s="1">
        <f>SUMIFS(Calc2!$I$4:$I$383,Calc2!$F$4:$F$383,$F17)+SUMIFS(Calc2!$H$4:$H$383,Calc2!$G$4:$G$383,$F17)</f>
        <v>0</v>
      </c>
      <c r="I17" s="134">
        <f t="shared" si="6"/>
        <v>0</v>
      </c>
      <c r="J17" s="12">
        <f>(SUMPRODUCT((F17=Calc2!$F$4:$F$383)*(Calc2!$H$4:$H$383&gt;Calc2!$I$4:$I$383))+SUMPRODUCT((F17=Calc2!$G$4:$G$383)*(Calc2!$I$4:$I$383&gt;Calc2!$H$4:$H$383)))*Settings!$C$3+SUMPRODUCT(((F17=Calc2!$F$4:$F$383)+(F17=Calc2!$G$4:$G$383))*(Calc2!$I$4:$I$383=Calc2!$H$4:$H$383)*(Calc2!$H$4:$H$383&lt;&gt;""))+$O17</f>
        <v>0</v>
      </c>
      <c r="K17" s="1" cm="1">
        <f t="array" ref="K17">SUMPRODUCT((Calc2!$F$4:$F$383=F17)*(Calc2!$H$4:$H$383&lt;&gt;""))+SUMPRODUCT((Calc2!$G$4:$G$383=F17)*(Calc2!$I$4:$I$383&lt;&gt;""))</f>
        <v>0</v>
      </c>
      <c r="L17" s="1" cm="1">
        <f t="array" ref="L17">SUMPRODUCT((Calc2!$F$4:$F$383=F17)*(Calc2!$H$4:$H$383&gt;Calc2!$I$4:$I$383))+SUMPRODUCT((Calc2!$G$4:$G$383=F17)*(Calc2!$H$4:$H$383&lt;Calc2!$I$4:$I$383))</f>
        <v>0</v>
      </c>
      <c r="M17" s="1" cm="1">
        <f t="array" ref="M17">SUMPRODUCT((Calc2!$F$4:$G$383=F17)*(Calc2!$H$4:$H$383=Calc2!$I$4:$I$383)*(Calc2!$H$4:$H$383&lt;&gt;"")*(Calc2!$I$4:$I$383&lt;&gt;""))</f>
        <v>0</v>
      </c>
      <c r="N17" s="1" cm="1">
        <f t="array" ref="N17">SUMPRODUCT((Calc2!$F$4:$F$383=F17)*(Calc2!$H$4:$H$383&lt;Calc2!$I$4:$I$383))+SUMPRODUCT((Calc2!$G$4:$G$383=F17)*(Calc2!$H$4:$H$383&gt;Calc2!$I$4:$I$383))</f>
        <v>0</v>
      </c>
      <c r="O17" s="132">
        <f>SUMPRODUCT((F17=Calc2!$F$4:$F$383)*Calc2!$O$4:$O$383)+SUMPRODUCT((F17=Calc2!$G$4:$G$383)*Calc2!$P$4:$P$383)</f>
        <v>0</v>
      </c>
      <c r="Q17" s="2" t="str">
        <f>Calc2!$C17</f>
        <v>Werder Bremen</v>
      </c>
      <c r="R17" s="13">
        <f t="shared" si="1"/>
        <v>500000000</v>
      </c>
      <c r="S17" s="134">
        <f>Tie_Break!$D20</f>
        <v>0</v>
      </c>
      <c r="T17" s="9">
        <f t="shared" si="5"/>
        <v>1.0008999999999999</v>
      </c>
      <c r="V17" s="134"/>
    </row>
    <row r="18" spans="2:23" s="2" customFormat="1" x14ac:dyDescent="0.2">
      <c r="B18" s="1">
        <v>15</v>
      </c>
      <c r="C18" s="9">
        <f t="shared" si="2"/>
        <v>15</v>
      </c>
      <c r="D18" s="134">
        <f t="shared" si="3"/>
        <v>15.018000000000001</v>
      </c>
      <c r="E18" s="134">
        <f t="shared" si="4"/>
        <v>15</v>
      </c>
      <c r="F18" s="187" t="str">
        <f>Calc2!$C18</f>
        <v/>
      </c>
      <c r="G18" s="1">
        <f>SUMIFS(Calc2!$H$4:$H$383,Calc2!$F$4:$F$383,$F18)+SUMIFS(Calc2!$I$4:$I$383,Calc2!$G$4:$G$383,$F18)</f>
        <v>0</v>
      </c>
      <c r="H18" s="1">
        <f>SUMIFS(Calc2!$I$4:$I$383,Calc2!$F$4:$F$383,$F18)+SUMIFS(Calc2!$H$4:$H$383,Calc2!$G$4:$G$383,$F18)</f>
        <v>0</v>
      </c>
      <c r="I18" s="134">
        <f t="shared" si="6"/>
        <v>0</v>
      </c>
      <c r="J18" s="12">
        <f>(SUMPRODUCT((F18=Calc2!$F$4:$F$383)*(Calc2!$H$4:$H$383&gt;Calc2!$I$4:$I$383))+SUMPRODUCT((F18=Calc2!$G$4:$G$383)*(Calc2!$I$4:$I$383&gt;Calc2!$H$4:$H$383)))*Settings!$C$3+SUMPRODUCT(((F18=Calc2!$F$4:$F$383)+(F18=Calc2!$G$4:$G$383))*(Calc2!$I$4:$I$383=Calc2!$H$4:$H$383)*(Calc2!$H$4:$H$383&lt;&gt;""))+$O18</f>
        <v>0</v>
      </c>
      <c r="K18" s="1" cm="1">
        <f t="array" ref="K18">SUMPRODUCT((Calc2!$F$4:$F$383=F18)*(Calc2!$H$4:$H$383&lt;&gt;""))+SUMPRODUCT((Calc2!$G$4:$G$383=F18)*(Calc2!$I$4:$I$383&lt;&gt;""))</f>
        <v>0</v>
      </c>
      <c r="L18" s="1" cm="1">
        <f t="array" ref="L18">SUMPRODUCT((Calc2!$F$4:$F$383=F18)*(Calc2!$H$4:$H$383&gt;Calc2!$I$4:$I$383))+SUMPRODUCT((Calc2!$G$4:$G$383=F18)*(Calc2!$H$4:$H$383&lt;Calc2!$I$4:$I$383))</f>
        <v>0</v>
      </c>
      <c r="M18" s="1" cm="1">
        <f t="array" ref="M18">SUMPRODUCT((Calc2!$F$4:$G$383=F18)*(Calc2!$H$4:$H$383=Calc2!$I$4:$I$383)*(Calc2!$H$4:$H$383&lt;&gt;"")*(Calc2!$I$4:$I$383&lt;&gt;""))</f>
        <v>0</v>
      </c>
      <c r="N18" s="1" cm="1">
        <f t="array" ref="N18">SUMPRODUCT((Calc2!$F$4:$F$383=F18)*(Calc2!$H$4:$H$383&lt;Calc2!$I$4:$I$383))+SUMPRODUCT((Calc2!$G$4:$G$383=F18)*(Calc2!$H$4:$H$383&gt;Calc2!$I$4:$I$383))</f>
        <v>0</v>
      </c>
      <c r="O18" s="132">
        <f>SUMPRODUCT((F18=Calc2!$F$4:$F$383)*Calc2!$O$4:$O$383)+SUMPRODUCT((F18=Calc2!$G$4:$G$383)*Calc2!$P$4:$P$383)</f>
        <v>0</v>
      </c>
      <c r="Q18" s="2" t="str">
        <f>Calc2!$C18</f>
        <v/>
      </c>
      <c r="R18" s="13">
        <f t="shared" si="1"/>
        <v>500000000</v>
      </c>
      <c r="S18" s="134">
        <f>Tie_Break!$D21</f>
        <v>0</v>
      </c>
      <c r="T18" s="9">
        <f t="shared" si="5"/>
        <v>1001.0009</v>
      </c>
      <c r="V18" s="134"/>
    </row>
    <row r="19" spans="2:23" s="2" customFormat="1" x14ac:dyDescent="0.2">
      <c r="B19" s="1">
        <v>16</v>
      </c>
      <c r="C19" s="9">
        <f t="shared" si="2"/>
        <v>16</v>
      </c>
      <c r="D19" s="134">
        <f t="shared" si="3"/>
        <v>15.019</v>
      </c>
      <c r="E19" s="134">
        <f t="shared" si="4"/>
        <v>15</v>
      </c>
      <c r="F19" s="187" t="str">
        <f>Calc2!$C19</f>
        <v/>
      </c>
      <c r="G19" s="1">
        <f>SUMIFS(Calc2!$H$4:$H$383,Calc2!$F$4:$F$383,$F19)+SUMIFS(Calc2!$I$4:$I$383,Calc2!$G$4:$G$383,$F19)</f>
        <v>0</v>
      </c>
      <c r="H19" s="1">
        <f>SUMIFS(Calc2!$I$4:$I$383,Calc2!$F$4:$F$383,$F19)+SUMIFS(Calc2!$H$4:$H$383,Calc2!$G$4:$G$383,$F19)</f>
        <v>0</v>
      </c>
      <c r="I19" s="134">
        <f t="shared" si="6"/>
        <v>0</v>
      </c>
      <c r="J19" s="12">
        <f>(SUMPRODUCT((F19=Calc2!$F$4:$F$383)*(Calc2!$H$4:$H$383&gt;Calc2!$I$4:$I$383))+SUMPRODUCT((F19=Calc2!$G$4:$G$383)*(Calc2!$I$4:$I$383&gt;Calc2!$H$4:$H$383)))*Settings!$C$3+SUMPRODUCT(((F19=Calc2!$F$4:$F$383)+(F19=Calc2!$G$4:$G$383))*(Calc2!$I$4:$I$383=Calc2!$H$4:$H$383)*(Calc2!$H$4:$H$383&lt;&gt;""))+$O19</f>
        <v>0</v>
      </c>
      <c r="K19" s="1" cm="1">
        <f t="array" ref="K19">SUMPRODUCT((Calc2!$F$4:$F$383=F19)*(Calc2!$H$4:$H$383&lt;&gt;""))+SUMPRODUCT((Calc2!$G$4:$G$383=F19)*(Calc2!$I$4:$I$383&lt;&gt;""))</f>
        <v>0</v>
      </c>
      <c r="L19" s="1" cm="1">
        <f t="array" ref="L19">SUMPRODUCT((Calc2!$F$4:$F$383=F19)*(Calc2!$H$4:$H$383&gt;Calc2!$I$4:$I$383))+SUMPRODUCT((Calc2!$G$4:$G$383=F19)*(Calc2!$H$4:$H$383&lt;Calc2!$I$4:$I$383))</f>
        <v>0</v>
      </c>
      <c r="M19" s="1" cm="1">
        <f t="array" ref="M19">SUMPRODUCT((Calc2!$F$4:$G$383=F19)*(Calc2!$H$4:$H$383=Calc2!$I$4:$I$383)*(Calc2!$H$4:$H$383&lt;&gt;"")*(Calc2!$I$4:$I$383&lt;&gt;""))</f>
        <v>0</v>
      </c>
      <c r="N19" s="1" cm="1">
        <f t="array" ref="N19">SUMPRODUCT((Calc2!$F$4:$F$383=F19)*(Calc2!$H$4:$H$383&lt;Calc2!$I$4:$I$383))+SUMPRODUCT((Calc2!$G$4:$G$383=F19)*(Calc2!$H$4:$H$383&gt;Calc2!$I$4:$I$383))</f>
        <v>0</v>
      </c>
      <c r="O19" s="132">
        <f>SUMPRODUCT((F19=Calc2!$F$4:$F$383)*Calc2!$O$4:$O$383)+SUMPRODUCT((F19=Calc2!$G$4:$G$383)*Calc2!$P$4:$P$383)</f>
        <v>0</v>
      </c>
      <c r="Q19" s="2" t="str">
        <f>Calc2!$C19</f>
        <v/>
      </c>
      <c r="R19" s="13">
        <f t="shared" si="1"/>
        <v>500000000</v>
      </c>
      <c r="S19" s="134">
        <f>Tie_Break!$D22</f>
        <v>0</v>
      </c>
      <c r="T19" s="9">
        <f t="shared" si="5"/>
        <v>1001.0009</v>
      </c>
      <c r="V19" s="134"/>
    </row>
    <row r="20" spans="2:23" s="2" customFormat="1" x14ac:dyDescent="0.2">
      <c r="B20" s="1">
        <v>17</v>
      </c>
      <c r="C20" s="9">
        <f t="shared" si="2"/>
        <v>17</v>
      </c>
      <c r="D20" s="134">
        <f t="shared" si="3"/>
        <v>15.02</v>
      </c>
      <c r="E20" s="134">
        <f t="shared" si="4"/>
        <v>15</v>
      </c>
      <c r="F20" s="187" t="str">
        <f>Calc2!$C20</f>
        <v/>
      </c>
      <c r="G20" s="1">
        <f>SUMIFS(Calc2!$H$4:$H$383,Calc2!$F$4:$F$383,$F20)+SUMIFS(Calc2!$I$4:$I$383,Calc2!$G$4:$G$383,$F20)</f>
        <v>0</v>
      </c>
      <c r="H20" s="1">
        <f>SUMIFS(Calc2!$I$4:$I$383,Calc2!$F$4:$F$383,$F20)+SUMIFS(Calc2!$H$4:$H$383,Calc2!$G$4:$G$383,$F20)</f>
        <v>0</v>
      </c>
      <c r="I20" s="134">
        <f t="shared" si="6"/>
        <v>0</v>
      </c>
      <c r="J20" s="12">
        <f>(SUMPRODUCT((F20=Calc2!$F$4:$F$383)*(Calc2!$H$4:$H$383&gt;Calc2!$I$4:$I$383))+SUMPRODUCT((F20=Calc2!$G$4:$G$383)*(Calc2!$I$4:$I$383&gt;Calc2!$H$4:$H$383)))*Settings!$C$3+SUMPRODUCT(((F20=Calc2!$F$4:$F$383)+(F20=Calc2!$G$4:$G$383))*(Calc2!$I$4:$I$383=Calc2!$H$4:$H$383)*(Calc2!$H$4:$H$383&lt;&gt;""))+$O20</f>
        <v>0</v>
      </c>
      <c r="K20" s="1" cm="1">
        <f t="array" ref="K20">SUMPRODUCT((Calc2!$F$4:$F$383=F20)*(Calc2!$H$4:$H$383&lt;&gt;""))+SUMPRODUCT((Calc2!$G$4:$G$383=F20)*(Calc2!$I$4:$I$383&lt;&gt;""))</f>
        <v>0</v>
      </c>
      <c r="L20" s="1" cm="1">
        <f t="array" ref="L20">SUMPRODUCT((Calc2!$F$4:$F$383=F20)*(Calc2!$H$4:$H$383&gt;Calc2!$I$4:$I$383))+SUMPRODUCT((Calc2!$G$4:$G$383=F20)*(Calc2!$H$4:$H$383&lt;Calc2!$I$4:$I$383))</f>
        <v>0</v>
      </c>
      <c r="M20" s="1" cm="1">
        <f t="array" ref="M20">SUMPRODUCT((Calc2!$F$4:$G$383=F20)*(Calc2!$H$4:$H$383=Calc2!$I$4:$I$383)*(Calc2!$H$4:$H$383&lt;&gt;"")*(Calc2!$I$4:$I$383&lt;&gt;""))</f>
        <v>0</v>
      </c>
      <c r="N20" s="1" cm="1">
        <f t="array" ref="N20">SUMPRODUCT((Calc2!$F$4:$F$383=F20)*(Calc2!$H$4:$H$383&lt;Calc2!$I$4:$I$383))+SUMPRODUCT((Calc2!$G$4:$G$383=F20)*(Calc2!$H$4:$H$383&gt;Calc2!$I$4:$I$383))</f>
        <v>0</v>
      </c>
      <c r="O20" s="132">
        <f>SUMPRODUCT((F20=Calc2!$F$4:$F$383)*Calc2!$O$4:$O$383)+SUMPRODUCT((F20=Calc2!$G$4:$G$383)*Calc2!$P$4:$P$383)</f>
        <v>0</v>
      </c>
      <c r="Q20" s="2" t="str">
        <f>Calc2!$C20</f>
        <v/>
      </c>
      <c r="R20" s="13">
        <f t="shared" si="1"/>
        <v>500000000</v>
      </c>
      <c r="S20" s="134">
        <f>Tie_Break!$D23</f>
        <v>0</v>
      </c>
      <c r="T20" s="9">
        <f t="shared" si="5"/>
        <v>1001.0009</v>
      </c>
      <c r="V20" s="134"/>
    </row>
    <row r="21" spans="2:23" s="2" customFormat="1" x14ac:dyDescent="0.2">
      <c r="B21" s="1">
        <v>18</v>
      </c>
      <c r="C21" s="9">
        <f t="shared" si="2"/>
        <v>18</v>
      </c>
      <c r="D21" s="134">
        <f t="shared" si="3"/>
        <v>15.021000000000001</v>
      </c>
      <c r="E21" s="134">
        <f t="shared" si="4"/>
        <v>15</v>
      </c>
      <c r="F21" s="187" t="str">
        <f>Calc2!$C21</f>
        <v/>
      </c>
      <c r="G21" s="1">
        <f>SUMIFS(Calc2!$H$4:$H$383,Calc2!$F$4:$F$383,$F21)+SUMIFS(Calc2!$I$4:$I$383,Calc2!$G$4:$G$383,$F21)</f>
        <v>0</v>
      </c>
      <c r="H21" s="1">
        <f>SUMIFS(Calc2!$I$4:$I$383,Calc2!$F$4:$F$383,$F21)+SUMIFS(Calc2!$H$4:$H$383,Calc2!$G$4:$G$383,$F21)</f>
        <v>0</v>
      </c>
      <c r="I21" s="134">
        <f t="shared" si="6"/>
        <v>0</v>
      </c>
      <c r="J21" s="12">
        <f>(SUMPRODUCT((F21=Calc2!$F$4:$F$383)*(Calc2!$H$4:$H$383&gt;Calc2!$I$4:$I$383))+SUMPRODUCT((F21=Calc2!$G$4:$G$383)*(Calc2!$I$4:$I$383&gt;Calc2!$H$4:$H$383)))*Settings!$C$3+SUMPRODUCT(((F21=Calc2!$F$4:$F$383)+(F21=Calc2!$G$4:$G$383))*(Calc2!$I$4:$I$383=Calc2!$H$4:$H$383)*(Calc2!$H$4:$H$383&lt;&gt;""))+$O21</f>
        <v>0</v>
      </c>
      <c r="K21" s="1" cm="1">
        <f t="array" ref="K21">SUMPRODUCT((Calc2!$F$4:$F$383=F21)*(Calc2!$H$4:$H$383&lt;&gt;""))+SUMPRODUCT((Calc2!$G$4:$G$383=F21)*(Calc2!$I$4:$I$383&lt;&gt;""))</f>
        <v>0</v>
      </c>
      <c r="L21" s="1" cm="1">
        <f t="array" ref="L21">SUMPRODUCT((Calc2!$F$4:$F$383=F21)*(Calc2!$H$4:$H$383&gt;Calc2!$I$4:$I$383))+SUMPRODUCT((Calc2!$G$4:$G$383=F21)*(Calc2!$H$4:$H$383&lt;Calc2!$I$4:$I$383))</f>
        <v>0</v>
      </c>
      <c r="M21" s="1" cm="1">
        <f t="array" ref="M21">SUMPRODUCT((Calc2!$F$4:$G$383=F21)*(Calc2!$H$4:$H$383=Calc2!$I$4:$I$383)*(Calc2!$H$4:$H$383&lt;&gt;"")*(Calc2!$I$4:$I$383&lt;&gt;""))</f>
        <v>0</v>
      </c>
      <c r="N21" s="1" cm="1">
        <f t="array" ref="N21">SUMPRODUCT((Calc2!$F$4:$F$383=F21)*(Calc2!$H$4:$H$383&lt;Calc2!$I$4:$I$383))+SUMPRODUCT((Calc2!$G$4:$G$383=F21)*(Calc2!$H$4:$H$383&gt;Calc2!$I$4:$I$383))</f>
        <v>0</v>
      </c>
      <c r="O21" s="132">
        <f>SUMPRODUCT((F21=Calc2!$F$4:$F$383)*Calc2!$O$4:$O$383)+SUMPRODUCT((F21=Calc2!$G$4:$G$383)*Calc2!$P$4:$P$383)</f>
        <v>0</v>
      </c>
      <c r="Q21" s="2" t="str">
        <f>Calc2!$C21</f>
        <v/>
      </c>
      <c r="R21" s="13">
        <f t="shared" si="1"/>
        <v>500000000</v>
      </c>
      <c r="S21" s="134">
        <f>Tie_Break!$D24</f>
        <v>0</v>
      </c>
      <c r="T21" s="9">
        <f t="shared" si="5"/>
        <v>1001.0009</v>
      </c>
      <c r="V21" s="134"/>
    </row>
    <row r="22" spans="2:23" s="2" customFormat="1" x14ac:dyDescent="0.2">
      <c r="B22" s="1">
        <v>19</v>
      </c>
      <c r="C22" s="9">
        <f t="shared" si="2"/>
        <v>19</v>
      </c>
      <c r="D22" s="134">
        <f t="shared" si="3"/>
        <v>15.022</v>
      </c>
      <c r="E22" s="134">
        <f t="shared" si="4"/>
        <v>15</v>
      </c>
      <c r="F22" s="187" t="str">
        <f>Calc2!$C22</f>
        <v/>
      </c>
      <c r="G22" s="1">
        <f>SUMIFS(Calc2!$H$4:$H$383,Calc2!$F$4:$F$383,$F22)+SUMIFS(Calc2!$I$4:$I$383,Calc2!$G$4:$G$383,$F22)</f>
        <v>0</v>
      </c>
      <c r="H22" s="1">
        <f>SUMIFS(Calc2!$I$4:$I$383,Calc2!$F$4:$F$383,$F22)+SUMIFS(Calc2!$H$4:$H$383,Calc2!$G$4:$G$383,$F22)</f>
        <v>0</v>
      </c>
      <c r="I22" s="134">
        <f t="shared" si="6"/>
        <v>0</v>
      </c>
      <c r="J22" s="12">
        <f>(SUMPRODUCT((F22=Calc2!$F$4:$F$383)*(Calc2!$H$4:$H$383&gt;Calc2!$I$4:$I$383))+SUMPRODUCT((F22=Calc2!$G$4:$G$383)*(Calc2!$I$4:$I$383&gt;Calc2!$H$4:$H$383)))*Settings!$C$3+SUMPRODUCT(((F22=Calc2!$F$4:$F$383)+(F22=Calc2!$G$4:$G$383))*(Calc2!$I$4:$I$383=Calc2!$H$4:$H$383)*(Calc2!$H$4:$H$383&lt;&gt;""))+$O22</f>
        <v>0</v>
      </c>
      <c r="K22" s="1" cm="1">
        <f t="array" ref="K22">SUMPRODUCT((Calc2!$F$4:$F$383=F22)*(Calc2!$H$4:$H$383&lt;&gt;""))+SUMPRODUCT((Calc2!$G$4:$G$383=F22)*(Calc2!$I$4:$I$383&lt;&gt;""))</f>
        <v>0</v>
      </c>
      <c r="L22" s="1" cm="1">
        <f t="array" ref="L22">SUMPRODUCT((Calc2!$F$4:$F$383=F22)*(Calc2!$H$4:$H$383&gt;Calc2!$I$4:$I$383))+SUMPRODUCT((Calc2!$G$4:$G$383=F22)*(Calc2!$H$4:$H$383&lt;Calc2!$I$4:$I$383))</f>
        <v>0</v>
      </c>
      <c r="M22" s="1" cm="1">
        <f t="array" ref="M22">SUMPRODUCT((Calc2!$F$4:$G$383=F22)*(Calc2!$H$4:$H$383=Calc2!$I$4:$I$383)*(Calc2!$H$4:$H$383&lt;&gt;"")*(Calc2!$I$4:$I$383&lt;&gt;""))</f>
        <v>0</v>
      </c>
      <c r="N22" s="1" cm="1">
        <f t="array" ref="N22">SUMPRODUCT((Calc2!$F$4:$F$383=F22)*(Calc2!$H$4:$H$383&lt;Calc2!$I$4:$I$383))+SUMPRODUCT((Calc2!$G$4:$G$383=F22)*(Calc2!$H$4:$H$383&gt;Calc2!$I$4:$I$383))</f>
        <v>0</v>
      </c>
      <c r="O22" s="132">
        <f>SUMPRODUCT((F22=Calc2!$F$4:$F$383)*Calc2!$O$4:$O$383)+SUMPRODUCT((F22=Calc2!$G$4:$G$383)*Calc2!$P$4:$P$383)</f>
        <v>0</v>
      </c>
      <c r="Q22" s="2" t="str">
        <f>Calc2!$C22</f>
        <v/>
      </c>
      <c r="R22" s="13">
        <f t="shared" si="1"/>
        <v>500000000</v>
      </c>
      <c r="S22" s="134">
        <f>Tie_Break!$D25</f>
        <v>0</v>
      </c>
      <c r="T22" s="9">
        <f t="shared" si="5"/>
        <v>1001.0009</v>
      </c>
      <c r="V22" s="134"/>
    </row>
    <row r="23" spans="2:23" s="2" customFormat="1" ht="12.75" thickBot="1" x14ac:dyDescent="0.25">
      <c r="B23" s="1">
        <v>20</v>
      </c>
      <c r="C23" s="10">
        <f t="shared" si="2"/>
        <v>20</v>
      </c>
      <c r="D23" s="134">
        <f t="shared" si="3"/>
        <v>15.023</v>
      </c>
      <c r="E23" s="134">
        <f t="shared" si="4"/>
        <v>15</v>
      </c>
      <c r="F23" s="187" t="str">
        <f>Calc2!$C23</f>
        <v/>
      </c>
      <c r="G23" s="1">
        <f>SUMIFS(Calc2!$H$4:$H$383,Calc2!$F$4:$F$383,$F23)+SUMIFS(Calc2!$I$4:$I$383,Calc2!$G$4:$G$383,$F23)</f>
        <v>0</v>
      </c>
      <c r="H23" s="1">
        <f>SUMIFS(Calc2!$I$4:$I$383,Calc2!$F$4:$F$383,$F23)+SUMIFS(Calc2!$H$4:$H$383,Calc2!$G$4:$G$383,$F23)</f>
        <v>0</v>
      </c>
      <c r="I23" s="134">
        <f t="shared" si="6"/>
        <v>0</v>
      </c>
      <c r="J23" s="12">
        <f>(SUMPRODUCT((F23=Calc2!$F$4:$F$383)*(Calc2!$H$4:$H$383&gt;Calc2!$I$4:$I$383))+SUMPRODUCT((F23=Calc2!$G$4:$G$383)*(Calc2!$I$4:$I$383&gt;Calc2!$H$4:$H$383)))*Settings!$C$3+SUMPRODUCT(((F23=Calc2!$F$4:$F$383)+(F23=Calc2!$G$4:$G$383))*(Calc2!$I$4:$I$383=Calc2!$H$4:$H$383)*(Calc2!$H$4:$H$383&lt;&gt;""))+$O23</f>
        <v>0</v>
      </c>
      <c r="K23" s="1" cm="1">
        <f t="array" ref="K23">SUMPRODUCT((Calc2!$F$4:$F$383=F23)*(Calc2!$H$4:$H$383&lt;&gt;""))+SUMPRODUCT((Calc2!$G$4:$G$383=F23)*(Calc2!$I$4:$I$383&lt;&gt;""))</f>
        <v>0</v>
      </c>
      <c r="L23" s="1" cm="1">
        <f t="array" ref="L23">SUMPRODUCT((Calc2!$F$4:$F$383=F23)*(Calc2!$H$4:$H$383&gt;Calc2!$I$4:$I$383))+SUMPRODUCT((Calc2!$G$4:$G$383=F23)*(Calc2!$H$4:$H$383&lt;Calc2!$I$4:$I$383))</f>
        <v>0</v>
      </c>
      <c r="M23" s="1" cm="1">
        <f t="array" ref="M23">SUMPRODUCT((Calc2!$F$4:$G$383=F23)*(Calc2!$H$4:$H$383=Calc2!$I$4:$I$383)*(Calc2!$H$4:$H$383&lt;&gt;"")*(Calc2!$I$4:$I$383&lt;&gt;""))</f>
        <v>0</v>
      </c>
      <c r="N23" s="1" cm="1">
        <f t="array" ref="N23">SUMPRODUCT((Calc2!$F$4:$F$383=F23)*(Calc2!$H$4:$H$383&lt;Calc2!$I$4:$I$383))+SUMPRODUCT((Calc2!$G$4:$G$383=F23)*(Calc2!$H$4:$H$383&gt;Calc2!$I$4:$I$383))</f>
        <v>0</v>
      </c>
      <c r="O23" s="132">
        <f>SUMPRODUCT((F23=Calc2!$F$4:$F$383)*Calc2!$O$4:$O$383)+SUMPRODUCT((F23=Calc2!$G$4:$G$383)*Calc2!$P$4:$P$383)</f>
        <v>0</v>
      </c>
      <c r="Q23" s="2" t="str">
        <f>Calc2!$C23</f>
        <v/>
      </c>
      <c r="R23" s="13">
        <f t="shared" si="1"/>
        <v>500000000</v>
      </c>
      <c r="S23" s="134">
        <f>Tie_Break!$D26</f>
        <v>0</v>
      </c>
      <c r="T23" s="10">
        <f>RANK($R23,$R$4:$R$23)+(9-$S23)/10000+(F23="")*1000</f>
        <v>1001.0009</v>
      </c>
      <c r="V23" s="134"/>
    </row>
    <row r="24" spans="2:23" s="2" customFormat="1" ht="21.75" customHeight="1" thickTop="1" x14ac:dyDescent="0.2">
      <c r="B24" s="12">
        <f>$F$24*($F$24-1)</f>
        <v>182</v>
      </c>
      <c r="F24" s="210">
        <f>20-COUNTBLANK($F$4:$F$23)</f>
        <v>14</v>
      </c>
      <c r="K24" s="12">
        <f>QUOTIENT(SUM(K4:K23),2)</f>
        <v>0</v>
      </c>
      <c r="Q24" s="4"/>
      <c r="R24" s="1"/>
      <c r="S24" s="1"/>
    </row>
    <row r="25" spans="2:23" s="2" customFormat="1" ht="51" customHeight="1" x14ac:dyDescent="0.2">
      <c r="B25" s="433" t="s">
        <v>465</v>
      </c>
      <c r="C25" s="433"/>
      <c r="F25" s="211" t="s">
        <v>466</v>
      </c>
      <c r="K25" s="211" t="s">
        <v>467</v>
      </c>
      <c r="Q25" s="4"/>
      <c r="R25" s="1"/>
      <c r="S25" s="1"/>
    </row>
    <row r="26" spans="2:23" s="2" customFormat="1" x14ac:dyDescent="0.2">
      <c r="F26" s="210">
        <f>QUOTIENT($F$24,2)</f>
        <v>7</v>
      </c>
      <c r="O26" s="1"/>
      <c r="P26" s="1"/>
      <c r="Q26" s="1"/>
    </row>
    <row r="27" spans="2:23" s="2" customFormat="1" ht="22.5" x14ac:dyDescent="0.2">
      <c r="F27" s="211" t="s">
        <v>478</v>
      </c>
      <c r="O27" s="1"/>
      <c r="P27" s="1"/>
      <c r="Q27" s="1"/>
    </row>
    <row r="28" spans="2:23" s="2" customFormat="1" x14ac:dyDescent="0.2">
      <c r="F28" s="187"/>
      <c r="W28" s="4"/>
    </row>
    <row r="29" spans="2:23" s="2" customFormat="1" x14ac:dyDescent="0.2">
      <c r="F29" s="187"/>
      <c r="W29" s="4"/>
    </row>
    <row r="30" spans="2:23" s="2" customFormat="1" x14ac:dyDescent="0.2">
      <c r="F30" s="187"/>
    </row>
    <row r="31" spans="2:23" s="2" customFormat="1" x14ac:dyDescent="0.2">
      <c r="F31" s="187"/>
    </row>
    <row r="32" spans="2:23" s="2" customFormat="1" x14ac:dyDescent="0.2">
      <c r="F32" s="187"/>
    </row>
    <row r="33" spans="2:13" s="2" customFormat="1" x14ac:dyDescent="0.2">
      <c r="F33" s="187"/>
    </row>
    <row r="34" spans="2:13" s="2" customFormat="1" x14ac:dyDescent="0.2">
      <c r="F34" s="187"/>
    </row>
    <row r="35" spans="2:13" s="2" customFormat="1" x14ac:dyDescent="0.2">
      <c r="F35" s="187"/>
    </row>
    <row r="36" spans="2:13" s="2" customFormat="1" x14ac:dyDescent="0.2">
      <c r="B36" s="4"/>
      <c r="C36" s="4"/>
      <c r="D36" s="4"/>
      <c r="E36" s="4"/>
      <c r="F36" s="191"/>
      <c r="G36" s="4"/>
      <c r="H36" s="4"/>
      <c r="I36" s="4"/>
      <c r="J36" s="4"/>
      <c r="K36" s="4"/>
      <c r="L36" s="4"/>
      <c r="M36" s="4"/>
    </row>
    <row r="37" spans="2:13" s="2" customFormat="1" x14ac:dyDescent="0.2">
      <c r="B37" s="4"/>
      <c r="C37" s="4"/>
      <c r="D37" s="4"/>
      <c r="E37" s="4"/>
      <c r="F37" s="191"/>
      <c r="G37" s="7"/>
      <c r="H37" s="7"/>
      <c r="I37" s="7"/>
      <c r="J37" s="7"/>
      <c r="K37" s="7"/>
      <c r="L37" s="7"/>
      <c r="M37" s="7"/>
    </row>
    <row r="38" spans="2:13" s="2" customFormat="1" x14ac:dyDescent="0.2">
      <c r="B38" s="4"/>
      <c r="C38" s="4"/>
      <c r="D38" s="4"/>
      <c r="E38" s="4"/>
      <c r="F38" s="191"/>
      <c r="G38" s="7"/>
      <c r="H38" s="7"/>
      <c r="I38" s="7"/>
      <c r="J38" s="7"/>
      <c r="K38" s="7"/>
      <c r="L38" s="7"/>
      <c r="M38" s="7"/>
    </row>
    <row r="39" spans="2:13" s="2" customFormat="1" x14ac:dyDescent="0.2">
      <c r="B39" s="4"/>
      <c r="C39" s="4"/>
      <c r="D39" s="4"/>
      <c r="E39" s="4"/>
      <c r="F39" s="191"/>
      <c r="G39" s="7"/>
      <c r="H39" s="7"/>
      <c r="I39" s="7"/>
      <c r="J39" s="7"/>
      <c r="K39" s="7"/>
      <c r="L39" s="7"/>
      <c r="M39" s="7"/>
    </row>
    <row r="40" spans="2:13" s="2" customFormat="1" x14ac:dyDescent="0.2">
      <c r="B40" s="4"/>
      <c r="C40" s="4"/>
      <c r="D40" s="4"/>
      <c r="E40" s="4"/>
      <c r="F40" s="191"/>
      <c r="G40" s="7"/>
      <c r="H40" s="7"/>
      <c r="I40" s="7"/>
      <c r="J40" s="7"/>
      <c r="K40" s="7"/>
      <c r="L40" s="7"/>
      <c r="M40" s="7"/>
    </row>
    <row r="41" spans="2:13" s="2" customFormat="1" x14ac:dyDescent="0.2">
      <c r="B41" s="4"/>
      <c r="C41" s="4"/>
      <c r="D41" s="4"/>
      <c r="E41" s="4"/>
      <c r="F41" s="191"/>
      <c r="G41" s="7"/>
      <c r="H41" s="7"/>
      <c r="I41" s="7"/>
      <c r="J41" s="7"/>
      <c r="K41" s="7"/>
      <c r="L41" s="7"/>
      <c r="M41" s="7"/>
    </row>
    <row r="42" spans="2:13" s="2" customFormat="1" x14ac:dyDescent="0.2">
      <c r="B42" s="4"/>
      <c r="C42" s="4"/>
      <c r="D42" s="4"/>
      <c r="E42" s="4"/>
      <c r="F42" s="191"/>
      <c r="G42" s="7"/>
      <c r="H42" s="7"/>
      <c r="I42" s="7"/>
      <c r="J42" s="7"/>
      <c r="K42" s="7"/>
      <c r="L42" s="7"/>
      <c r="M42" s="7"/>
    </row>
    <row r="43" spans="2:13" s="2" customFormat="1" x14ac:dyDescent="0.2">
      <c r="B43" s="4"/>
      <c r="C43" s="4"/>
      <c r="D43" s="4"/>
      <c r="E43" s="4"/>
      <c r="F43" s="191"/>
      <c r="G43" s="7"/>
      <c r="H43" s="7"/>
      <c r="I43" s="7"/>
      <c r="J43" s="7"/>
      <c r="K43" s="7"/>
      <c r="L43" s="7"/>
      <c r="M43" s="7"/>
    </row>
    <row r="44" spans="2:13" s="2" customFormat="1" x14ac:dyDescent="0.2">
      <c r="B44" s="4"/>
      <c r="C44" s="4"/>
      <c r="D44" s="4"/>
      <c r="E44" s="4"/>
      <c r="F44" s="191"/>
      <c r="G44" s="7"/>
      <c r="H44" s="7"/>
      <c r="I44" s="7"/>
      <c r="J44" s="7"/>
      <c r="K44" s="7"/>
      <c r="L44" s="7"/>
      <c r="M44" s="7"/>
    </row>
    <row r="45" spans="2:13" s="2" customFormat="1" x14ac:dyDescent="0.2">
      <c r="B45" s="4"/>
      <c r="C45" s="4"/>
      <c r="D45" s="4"/>
      <c r="E45" s="4"/>
      <c r="F45" s="191"/>
      <c r="G45" s="7"/>
      <c r="H45" s="7"/>
      <c r="I45" s="7"/>
      <c r="J45" s="7"/>
      <c r="K45" s="7"/>
      <c r="L45" s="7"/>
      <c r="M45" s="7"/>
    </row>
    <row r="46" spans="2:13" s="2" customFormat="1" x14ac:dyDescent="0.2">
      <c r="B46" s="4"/>
      <c r="C46" s="4"/>
      <c r="D46" s="4"/>
      <c r="E46" s="4"/>
      <c r="F46" s="191"/>
      <c r="G46" s="7"/>
      <c r="H46" s="7"/>
      <c r="I46" s="7"/>
      <c r="J46" s="7"/>
      <c r="K46" s="7"/>
      <c r="L46" s="7"/>
      <c r="M46" s="7"/>
    </row>
    <row r="47" spans="2:13" s="2" customFormat="1" x14ac:dyDescent="0.2">
      <c r="B47" s="4"/>
      <c r="C47" s="4"/>
      <c r="D47" s="4"/>
      <c r="E47" s="4"/>
      <c r="F47" s="191"/>
      <c r="G47" s="7"/>
      <c r="H47" s="7"/>
      <c r="I47" s="7"/>
      <c r="J47" s="7"/>
      <c r="K47" s="7"/>
      <c r="L47" s="7"/>
      <c r="M47" s="7"/>
    </row>
    <row r="48" spans="2:13" s="2" customFormat="1" x14ac:dyDescent="0.2">
      <c r="B48" s="4"/>
      <c r="C48" s="4"/>
      <c r="D48" s="4"/>
      <c r="E48" s="4"/>
      <c r="F48" s="191"/>
      <c r="G48" s="7"/>
      <c r="H48" s="7"/>
      <c r="I48" s="7"/>
      <c r="J48" s="7"/>
      <c r="K48" s="7"/>
      <c r="L48" s="7"/>
      <c r="M48" s="7"/>
    </row>
    <row r="49" spans="2:13" s="2" customFormat="1" x14ac:dyDescent="0.2">
      <c r="B49" s="4"/>
      <c r="C49" s="4"/>
      <c r="D49" s="4"/>
      <c r="E49" s="4"/>
      <c r="F49" s="191"/>
      <c r="G49" s="7"/>
      <c r="H49" s="7"/>
      <c r="I49" s="7"/>
      <c r="J49" s="7"/>
      <c r="K49" s="7"/>
      <c r="L49" s="7"/>
      <c r="M49" s="7"/>
    </row>
    <row r="50" spans="2:13" s="2" customFormat="1" x14ac:dyDescent="0.2">
      <c r="B50" s="4"/>
      <c r="C50" s="4"/>
      <c r="D50" s="4"/>
      <c r="E50" s="4"/>
      <c r="F50" s="191"/>
      <c r="G50" s="7"/>
      <c r="H50" s="7"/>
      <c r="I50" s="7"/>
      <c r="J50" s="7"/>
      <c r="K50" s="7"/>
      <c r="L50" s="7"/>
      <c r="M50" s="7"/>
    </row>
    <row r="51" spans="2:13" s="2" customFormat="1" x14ac:dyDescent="0.2">
      <c r="B51" s="4"/>
      <c r="C51" s="4"/>
      <c r="D51" s="4"/>
      <c r="E51" s="4"/>
      <c r="F51" s="191"/>
      <c r="G51" s="7"/>
      <c r="H51" s="7"/>
      <c r="I51" s="7"/>
      <c r="J51" s="7"/>
      <c r="K51" s="7"/>
      <c r="L51" s="7"/>
      <c r="M51" s="7"/>
    </row>
    <row r="52" spans="2:13" s="2" customFormat="1" x14ac:dyDescent="0.2">
      <c r="B52" s="4"/>
      <c r="C52" s="4"/>
      <c r="D52" s="4"/>
      <c r="E52" s="4"/>
      <c r="F52" s="191"/>
      <c r="G52" s="7"/>
      <c r="H52" s="7"/>
      <c r="I52" s="7"/>
      <c r="J52" s="7"/>
      <c r="K52" s="7"/>
      <c r="L52" s="7"/>
      <c r="M52" s="7"/>
    </row>
    <row r="53" spans="2:13" s="2" customFormat="1" x14ac:dyDescent="0.2">
      <c r="B53" s="4"/>
      <c r="C53" s="4"/>
      <c r="D53" s="4"/>
      <c r="E53" s="4"/>
      <c r="F53" s="191"/>
      <c r="G53" s="7"/>
      <c r="H53" s="7"/>
      <c r="I53" s="7"/>
      <c r="J53" s="7"/>
      <c r="K53" s="7"/>
      <c r="L53" s="7"/>
      <c r="M53" s="7"/>
    </row>
    <row r="54" spans="2:13" s="2" customFormat="1" x14ac:dyDescent="0.2">
      <c r="B54" s="4"/>
      <c r="C54" s="4"/>
      <c r="D54" s="4"/>
      <c r="E54" s="4"/>
      <c r="F54" s="191"/>
      <c r="G54" s="7"/>
      <c r="H54" s="7"/>
      <c r="I54" s="7"/>
      <c r="J54" s="7"/>
      <c r="K54" s="7"/>
      <c r="L54" s="7"/>
      <c r="M54" s="7"/>
    </row>
    <row r="55" spans="2:13" s="2" customFormat="1" x14ac:dyDescent="0.2">
      <c r="B55" s="4"/>
      <c r="C55" s="4"/>
      <c r="D55" s="4"/>
      <c r="E55" s="4"/>
      <c r="F55" s="191"/>
      <c r="G55" s="7"/>
      <c r="H55" s="7"/>
      <c r="I55" s="7"/>
      <c r="J55" s="7"/>
      <c r="K55" s="7"/>
      <c r="L55" s="7"/>
      <c r="M55" s="7"/>
    </row>
    <row r="56" spans="2:13" s="2" customFormat="1" x14ac:dyDescent="0.2">
      <c r="B56" s="4"/>
      <c r="C56" s="4"/>
      <c r="D56" s="4"/>
      <c r="E56" s="4"/>
      <c r="F56" s="191"/>
      <c r="G56" s="7"/>
      <c r="H56" s="7"/>
      <c r="I56" s="7"/>
      <c r="J56" s="7"/>
      <c r="K56" s="7"/>
      <c r="L56" s="7"/>
      <c r="M56" s="7"/>
    </row>
    <row r="57" spans="2:13" s="2" customFormat="1" x14ac:dyDescent="0.2">
      <c r="B57" s="4"/>
      <c r="C57" s="4"/>
      <c r="D57" s="4"/>
      <c r="E57" s="4"/>
      <c r="F57" s="191"/>
      <c r="G57" s="7"/>
      <c r="H57" s="7"/>
      <c r="I57" s="7"/>
      <c r="J57" s="7"/>
      <c r="K57" s="7"/>
      <c r="L57" s="7"/>
      <c r="M57" s="7"/>
    </row>
    <row r="58" spans="2:13" s="2" customFormat="1" x14ac:dyDescent="0.2">
      <c r="B58" s="4"/>
      <c r="C58" s="4"/>
      <c r="D58" s="4"/>
      <c r="E58" s="4"/>
      <c r="F58" s="191"/>
      <c r="G58" s="7"/>
      <c r="H58" s="7"/>
      <c r="I58" s="7"/>
      <c r="J58" s="7"/>
      <c r="K58" s="7"/>
      <c r="L58" s="7"/>
      <c r="M58" s="7"/>
    </row>
    <row r="59" spans="2:13" s="2" customFormat="1" x14ac:dyDescent="0.2">
      <c r="B59" s="4"/>
      <c r="C59" s="4"/>
      <c r="D59" s="4"/>
      <c r="E59" s="4"/>
      <c r="F59" s="191"/>
      <c r="G59" s="7"/>
      <c r="H59" s="7"/>
      <c r="I59" s="7"/>
      <c r="J59" s="7"/>
      <c r="K59" s="7"/>
      <c r="L59" s="7"/>
      <c r="M59" s="7"/>
    </row>
    <row r="60" spans="2:13" s="2" customFormat="1" x14ac:dyDescent="0.2">
      <c r="B60" s="4"/>
      <c r="C60" s="4"/>
      <c r="D60" s="4"/>
      <c r="E60" s="4"/>
      <c r="F60" s="191"/>
      <c r="G60" s="7"/>
      <c r="H60" s="7"/>
      <c r="I60" s="7"/>
      <c r="J60" s="7"/>
      <c r="K60" s="7"/>
      <c r="L60" s="7"/>
      <c r="M60" s="7"/>
    </row>
    <row r="61" spans="2:13" s="2" customFormat="1" x14ac:dyDescent="0.2">
      <c r="B61" s="4"/>
      <c r="C61" s="4"/>
      <c r="D61" s="4"/>
      <c r="E61" s="4"/>
      <c r="F61" s="191"/>
      <c r="G61" s="7"/>
      <c r="H61" s="7"/>
      <c r="I61" s="7"/>
      <c r="J61" s="7"/>
      <c r="K61" s="7"/>
      <c r="L61" s="7"/>
      <c r="M61" s="7"/>
    </row>
    <row r="62" spans="2:13" s="2" customFormat="1" x14ac:dyDescent="0.2">
      <c r="B62" s="4"/>
      <c r="C62" s="4"/>
      <c r="D62" s="4"/>
      <c r="E62" s="4"/>
      <c r="F62" s="191"/>
      <c r="G62" s="7"/>
      <c r="H62" s="7"/>
      <c r="I62" s="7"/>
      <c r="J62" s="7"/>
      <c r="K62" s="7"/>
      <c r="L62" s="7"/>
      <c r="M62" s="7"/>
    </row>
    <row r="63" spans="2:13" s="2" customFormat="1" x14ac:dyDescent="0.2">
      <c r="B63" s="4"/>
      <c r="C63" s="4"/>
      <c r="D63" s="4"/>
      <c r="E63" s="4"/>
      <c r="F63" s="191"/>
      <c r="G63" s="7"/>
      <c r="H63" s="7"/>
      <c r="I63" s="7"/>
      <c r="J63" s="7"/>
      <c r="K63" s="7"/>
      <c r="L63" s="7"/>
      <c r="M63" s="7"/>
    </row>
    <row r="64" spans="2:13" s="2" customFormat="1" x14ac:dyDescent="0.2">
      <c r="B64" s="4"/>
      <c r="C64" s="4"/>
      <c r="D64" s="4"/>
      <c r="E64" s="4"/>
      <c r="F64" s="191"/>
      <c r="G64" s="7"/>
      <c r="H64" s="7"/>
      <c r="I64" s="7"/>
      <c r="J64" s="7"/>
      <c r="K64" s="7"/>
      <c r="L64" s="7"/>
      <c r="M64" s="7"/>
    </row>
    <row r="65" spans="2:13" s="2" customFormat="1" x14ac:dyDescent="0.2">
      <c r="B65" s="4"/>
      <c r="C65" s="4"/>
      <c r="D65" s="4"/>
      <c r="E65" s="4"/>
      <c r="F65" s="191"/>
      <c r="G65" s="7"/>
      <c r="H65" s="7"/>
      <c r="I65" s="7"/>
      <c r="J65" s="7"/>
      <c r="K65" s="7"/>
      <c r="L65" s="7"/>
      <c r="M65" s="7"/>
    </row>
    <row r="66" spans="2:13" s="2" customFormat="1" x14ac:dyDescent="0.2">
      <c r="B66" s="4"/>
      <c r="C66" s="4"/>
      <c r="D66" s="4"/>
      <c r="E66" s="4"/>
      <c r="F66" s="191"/>
      <c r="G66" s="7"/>
      <c r="H66" s="7"/>
      <c r="I66" s="7"/>
      <c r="J66" s="7"/>
      <c r="K66" s="7"/>
      <c r="L66" s="7"/>
      <c r="M66" s="7"/>
    </row>
    <row r="67" spans="2:13" s="2" customFormat="1" x14ac:dyDescent="0.2">
      <c r="B67" s="4"/>
      <c r="C67" s="4"/>
      <c r="D67" s="4"/>
      <c r="E67" s="4"/>
      <c r="F67" s="191"/>
      <c r="G67" s="7"/>
      <c r="H67" s="7"/>
      <c r="I67" s="7"/>
      <c r="J67" s="7"/>
      <c r="K67" s="7"/>
      <c r="L67" s="7"/>
      <c r="M67" s="7"/>
    </row>
    <row r="68" spans="2:13" s="2" customFormat="1" x14ac:dyDescent="0.2">
      <c r="B68" s="4"/>
      <c r="C68" s="4"/>
      <c r="D68" s="4"/>
      <c r="E68" s="4"/>
      <c r="F68" s="191"/>
      <c r="G68" s="7"/>
      <c r="H68" s="7"/>
      <c r="I68" s="7"/>
      <c r="J68" s="7"/>
      <c r="K68" s="7"/>
      <c r="L68" s="7"/>
      <c r="M68" s="7"/>
    </row>
    <row r="69" spans="2:13" s="2" customFormat="1" x14ac:dyDescent="0.2">
      <c r="B69" s="4"/>
      <c r="C69" s="4"/>
      <c r="D69" s="4"/>
      <c r="E69" s="4"/>
      <c r="F69" s="191"/>
      <c r="G69" s="7"/>
      <c r="H69" s="7"/>
      <c r="I69" s="7"/>
      <c r="J69" s="7"/>
      <c r="K69" s="7"/>
      <c r="L69" s="7"/>
      <c r="M69" s="7"/>
    </row>
    <row r="70" spans="2:13" s="2" customFormat="1" x14ac:dyDescent="0.2">
      <c r="B70" s="4"/>
      <c r="C70" s="4"/>
      <c r="D70" s="4"/>
      <c r="E70" s="4"/>
      <c r="F70" s="191"/>
      <c r="G70" s="7"/>
      <c r="H70" s="7"/>
      <c r="I70" s="7"/>
      <c r="J70" s="7"/>
      <c r="K70" s="7"/>
      <c r="L70" s="7"/>
      <c r="M70" s="7"/>
    </row>
    <row r="71" spans="2:13" s="2" customFormat="1" x14ac:dyDescent="0.2">
      <c r="B71" s="4"/>
      <c r="C71" s="4"/>
      <c r="D71" s="4"/>
      <c r="E71" s="4"/>
      <c r="F71" s="191"/>
      <c r="G71" s="7"/>
      <c r="H71" s="7"/>
      <c r="I71" s="7"/>
      <c r="J71" s="7"/>
      <c r="K71" s="7"/>
      <c r="L71" s="7"/>
      <c r="M71" s="7"/>
    </row>
    <row r="72" spans="2:13" s="2" customFormat="1" x14ac:dyDescent="0.2">
      <c r="B72" s="4"/>
      <c r="C72" s="4"/>
      <c r="D72" s="4"/>
      <c r="E72" s="4"/>
      <c r="F72" s="191"/>
      <c r="G72" s="7"/>
      <c r="H72" s="7"/>
      <c r="I72" s="7"/>
      <c r="J72" s="7"/>
      <c r="K72" s="7"/>
      <c r="L72" s="7"/>
      <c r="M72" s="7"/>
    </row>
    <row r="73" spans="2:13" s="2" customFormat="1" x14ac:dyDescent="0.2">
      <c r="B73" s="4"/>
      <c r="C73" s="4"/>
      <c r="D73" s="4"/>
      <c r="E73" s="4"/>
      <c r="F73" s="191"/>
      <c r="G73" s="7"/>
      <c r="H73" s="7"/>
      <c r="I73" s="7"/>
      <c r="J73" s="7"/>
      <c r="K73" s="7"/>
      <c r="L73" s="7"/>
      <c r="M73" s="7"/>
    </row>
    <row r="74" spans="2:13" s="2" customFormat="1" x14ac:dyDescent="0.2">
      <c r="B74" s="4"/>
      <c r="C74" s="4"/>
      <c r="D74" s="4"/>
      <c r="E74" s="4"/>
      <c r="F74" s="191"/>
      <c r="G74" s="7"/>
      <c r="H74" s="7"/>
      <c r="I74" s="7"/>
      <c r="J74" s="7"/>
      <c r="K74" s="7"/>
      <c r="L74" s="7"/>
      <c r="M74" s="7"/>
    </row>
    <row r="75" spans="2:13" s="2" customFormat="1" x14ac:dyDescent="0.2">
      <c r="B75" s="4"/>
      <c r="C75" s="4"/>
      <c r="D75" s="4"/>
      <c r="E75" s="4"/>
      <c r="F75" s="191"/>
      <c r="G75" s="7"/>
      <c r="H75" s="7"/>
      <c r="I75" s="7"/>
      <c r="J75" s="7"/>
      <c r="K75" s="7"/>
      <c r="L75" s="7"/>
      <c r="M75" s="7"/>
    </row>
    <row r="76" spans="2:13" s="2" customFormat="1" x14ac:dyDescent="0.2">
      <c r="B76" s="4"/>
      <c r="C76" s="4"/>
      <c r="D76" s="4"/>
      <c r="E76" s="4"/>
      <c r="F76" s="191"/>
      <c r="G76" s="7"/>
      <c r="H76" s="7"/>
      <c r="I76" s="7"/>
      <c r="J76" s="7"/>
      <c r="K76" s="7"/>
      <c r="L76" s="7"/>
      <c r="M76" s="7"/>
    </row>
    <row r="77" spans="2:13" s="2" customFormat="1" x14ac:dyDescent="0.2">
      <c r="B77" s="4"/>
      <c r="C77" s="4"/>
      <c r="D77" s="4"/>
      <c r="E77" s="4"/>
      <c r="F77" s="191"/>
      <c r="G77" s="7"/>
      <c r="H77" s="7"/>
      <c r="I77" s="7"/>
      <c r="J77" s="7"/>
      <c r="K77" s="7"/>
      <c r="L77" s="7"/>
      <c r="M77" s="7"/>
    </row>
    <row r="78" spans="2:13" s="2" customFormat="1" x14ac:dyDescent="0.2">
      <c r="B78" s="4"/>
      <c r="C78" s="4"/>
      <c r="D78" s="4"/>
      <c r="E78" s="4"/>
      <c r="F78" s="191"/>
      <c r="G78" s="7"/>
      <c r="H78" s="7"/>
      <c r="I78" s="7"/>
      <c r="J78" s="7"/>
      <c r="K78" s="7"/>
      <c r="L78" s="7"/>
      <c r="M78" s="7"/>
    </row>
    <row r="79" spans="2:13" s="2" customFormat="1" x14ac:dyDescent="0.2">
      <c r="B79" s="4"/>
      <c r="C79" s="4"/>
      <c r="D79" s="4"/>
      <c r="E79" s="4"/>
      <c r="F79" s="191"/>
      <c r="G79" s="7"/>
      <c r="H79" s="7"/>
      <c r="I79" s="7"/>
      <c r="J79" s="7"/>
      <c r="K79" s="7"/>
      <c r="L79" s="7"/>
      <c r="M79" s="7"/>
    </row>
    <row r="80" spans="2:13" s="2" customFormat="1" x14ac:dyDescent="0.2">
      <c r="B80" s="4"/>
      <c r="C80" s="4"/>
      <c r="D80" s="4"/>
      <c r="E80" s="4"/>
      <c r="F80" s="191"/>
      <c r="G80" s="7"/>
      <c r="H80" s="7"/>
      <c r="I80" s="7"/>
      <c r="J80" s="7"/>
      <c r="K80" s="7"/>
      <c r="L80" s="7"/>
      <c r="M80" s="7"/>
    </row>
    <row r="81" spans="2:13" s="2" customFormat="1" x14ac:dyDescent="0.2">
      <c r="B81" s="4"/>
      <c r="C81" s="4"/>
      <c r="D81" s="4"/>
      <c r="E81" s="4"/>
      <c r="F81" s="191"/>
      <c r="G81" s="7"/>
      <c r="H81" s="7"/>
      <c r="I81" s="7"/>
      <c r="J81" s="7"/>
      <c r="K81" s="7"/>
      <c r="L81" s="7"/>
      <c r="M81" s="7"/>
    </row>
    <row r="82" spans="2:13" s="2" customFormat="1" x14ac:dyDescent="0.2">
      <c r="B82" s="4"/>
      <c r="C82" s="4"/>
      <c r="D82" s="4"/>
      <c r="E82" s="4"/>
      <c r="F82" s="191"/>
      <c r="G82" s="7"/>
      <c r="H82" s="7"/>
      <c r="I82" s="7"/>
      <c r="J82" s="7"/>
      <c r="K82" s="7"/>
      <c r="L82" s="7"/>
      <c r="M82" s="7"/>
    </row>
    <row r="83" spans="2:13" s="2" customFormat="1" x14ac:dyDescent="0.2">
      <c r="B83" s="4"/>
      <c r="C83" s="4"/>
      <c r="D83" s="4"/>
      <c r="E83" s="4"/>
      <c r="F83" s="191"/>
      <c r="G83" s="7"/>
      <c r="H83" s="7"/>
      <c r="I83" s="7"/>
      <c r="J83" s="7"/>
      <c r="K83" s="7"/>
      <c r="L83" s="7"/>
      <c r="M83" s="7"/>
    </row>
    <row r="84" spans="2:13" s="2" customFormat="1" x14ac:dyDescent="0.2">
      <c r="B84" s="4"/>
      <c r="C84" s="4"/>
      <c r="D84" s="4"/>
      <c r="E84" s="4"/>
      <c r="F84" s="191"/>
      <c r="G84" s="7"/>
      <c r="H84" s="7"/>
      <c r="I84" s="7"/>
      <c r="J84" s="7"/>
      <c r="K84" s="7"/>
      <c r="L84" s="7"/>
      <c r="M84" s="7"/>
    </row>
    <row r="85" spans="2:13" s="2" customFormat="1" x14ac:dyDescent="0.2">
      <c r="B85" s="4"/>
      <c r="C85" s="4"/>
      <c r="D85" s="4"/>
      <c r="E85" s="4"/>
      <c r="F85" s="191"/>
      <c r="G85" s="7"/>
      <c r="H85" s="7"/>
      <c r="I85" s="7"/>
      <c r="J85" s="7"/>
      <c r="K85" s="7"/>
      <c r="L85" s="7"/>
      <c r="M85" s="7"/>
    </row>
    <row r="86" spans="2:13" s="2" customFormat="1" x14ac:dyDescent="0.2">
      <c r="B86" s="4"/>
      <c r="C86" s="4"/>
      <c r="D86" s="4"/>
      <c r="E86" s="4"/>
      <c r="F86" s="191"/>
      <c r="G86" s="7"/>
      <c r="H86" s="7"/>
      <c r="I86" s="7"/>
      <c r="J86" s="7"/>
      <c r="K86" s="7"/>
      <c r="L86" s="7"/>
      <c r="M86" s="7"/>
    </row>
    <row r="87" spans="2:13" s="2" customFormat="1" x14ac:dyDescent="0.2">
      <c r="B87" s="4"/>
      <c r="C87" s="4"/>
      <c r="D87" s="4"/>
      <c r="E87" s="4"/>
      <c r="F87" s="191"/>
      <c r="G87" s="7"/>
      <c r="H87" s="7"/>
      <c r="I87" s="7"/>
      <c r="J87" s="7"/>
      <c r="K87" s="7"/>
      <c r="L87" s="7"/>
      <c r="M87" s="7"/>
    </row>
    <row r="88" spans="2:13" s="2" customFormat="1" x14ac:dyDescent="0.2">
      <c r="B88" s="4"/>
      <c r="C88" s="4"/>
      <c r="D88" s="4"/>
      <c r="E88" s="4"/>
      <c r="F88" s="191"/>
      <c r="G88" s="7"/>
      <c r="H88" s="7"/>
      <c r="I88" s="7"/>
      <c r="J88" s="7"/>
      <c r="K88" s="7"/>
      <c r="L88" s="7"/>
      <c r="M88" s="7"/>
    </row>
    <row r="89" spans="2:13" s="2" customFormat="1" x14ac:dyDescent="0.2">
      <c r="B89" s="4"/>
      <c r="C89" s="4"/>
      <c r="D89" s="4"/>
      <c r="E89" s="4"/>
      <c r="F89" s="191"/>
      <c r="G89" s="7"/>
      <c r="H89" s="7"/>
      <c r="I89" s="7"/>
      <c r="J89" s="7"/>
      <c r="K89" s="7"/>
      <c r="L89" s="7"/>
      <c r="M89" s="7"/>
    </row>
    <row r="90" spans="2:13" s="2" customFormat="1" x14ac:dyDescent="0.2">
      <c r="B90" s="4"/>
      <c r="C90" s="4"/>
      <c r="D90" s="4"/>
      <c r="E90" s="4"/>
      <c r="F90" s="191"/>
      <c r="G90" s="7"/>
      <c r="H90" s="7"/>
      <c r="I90" s="7"/>
      <c r="J90" s="7"/>
      <c r="K90" s="7"/>
      <c r="L90" s="7"/>
      <c r="M90" s="7"/>
    </row>
    <row r="91" spans="2:13" s="2" customFormat="1" x14ac:dyDescent="0.2">
      <c r="B91" s="4"/>
      <c r="C91" s="4"/>
      <c r="D91" s="4"/>
      <c r="E91" s="4"/>
      <c r="F91" s="191"/>
      <c r="G91" s="7"/>
      <c r="H91" s="7"/>
      <c r="I91" s="7"/>
      <c r="J91" s="7"/>
      <c r="K91" s="7"/>
      <c r="L91" s="7"/>
      <c r="M91" s="7"/>
    </row>
    <row r="92" spans="2:13" s="2" customFormat="1" x14ac:dyDescent="0.2">
      <c r="B92" s="4"/>
      <c r="C92" s="4"/>
      <c r="D92" s="4"/>
      <c r="E92" s="4"/>
      <c r="F92" s="191"/>
      <c r="G92" s="7"/>
      <c r="H92" s="7"/>
      <c r="I92" s="7"/>
      <c r="J92" s="7"/>
      <c r="K92" s="7"/>
      <c r="L92" s="7"/>
      <c r="M92" s="7"/>
    </row>
    <row r="93" spans="2:13" s="2" customFormat="1" x14ac:dyDescent="0.2">
      <c r="B93" s="4"/>
      <c r="C93" s="4"/>
      <c r="D93" s="4"/>
      <c r="E93" s="4"/>
      <c r="F93" s="191"/>
      <c r="G93" s="7"/>
      <c r="H93" s="7"/>
      <c r="I93" s="7"/>
      <c r="J93" s="7"/>
      <c r="K93" s="7"/>
      <c r="L93" s="7"/>
      <c r="M93" s="7"/>
    </row>
    <row r="94" spans="2:13" s="2" customFormat="1" x14ac:dyDescent="0.2">
      <c r="B94" s="4"/>
      <c r="C94" s="4"/>
      <c r="D94" s="4"/>
      <c r="E94" s="4"/>
      <c r="F94" s="191"/>
      <c r="G94" s="7"/>
      <c r="H94" s="7"/>
      <c r="I94" s="7"/>
      <c r="J94" s="7"/>
      <c r="K94" s="7"/>
      <c r="L94" s="7"/>
      <c r="M94" s="7"/>
    </row>
    <row r="95" spans="2:13" s="2" customFormat="1" x14ac:dyDescent="0.2">
      <c r="B95" s="4"/>
      <c r="C95" s="4"/>
      <c r="D95" s="4"/>
      <c r="E95" s="4"/>
      <c r="F95" s="191"/>
      <c r="G95" s="7"/>
      <c r="H95" s="7"/>
      <c r="I95" s="7"/>
      <c r="J95" s="7"/>
      <c r="K95" s="7"/>
      <c r="L95" s="7"/>
      <c r="M95" s="7"/>
    </row>
    <row r="96" spans="2:13" s="2" customFormat="1" x14ac:dyDescent="0.2">
      <c r="B96" s="4"/>
      <c r="C96" s="4"/>
      <c r="D96" s="4"/>
      <c r="E96" s="4"/>
      <c r="F96" s="191"/>
      <c r="G96" s="7"/>
      <c r="H96" s="7"/>
      <c r="I96" s="7"/>
      <c r="J96" s="7"/>
      <c r="K96" s="7"/>
      <c r="L96" s="7"/>
      <c r="M96" s="7"/>
    </row>
    <row r="97" spans="2:13" s="2" customFormat="1" x14ac:dyDescent="0.2">
      <c r="B97" s="4"/>
      <c r="C97" s="4"/>
      <c r="D97" s="4"/>
      <c r="E97" s="4"/>
      <c r="F97" s="191"/>
      <c r="G97" s="7"/>
      <c r="H97" s="7"/>
      <c r="I97" s="7"/>
      <c r="J97" s="7"/>
      <c r="K97" s="7"/>
      <c r="L97" s="7"/>
      <c r="M97" s="7"/>
    </row>
    <row r="98" spans="2:13" s="2" customFormat="1" x14ac:dyDescent="0.2">
      <c r="B98" s="4"/>
      <c r="C98" s="4"/>
      <c r="D98" s="4"/>
      <c r="E98" s="4"/>
      <c r="F98" s="191"/>
      <c r="G98" s="7"/>
      <c r="H98" s="7"/>
      <c r="I98" s="7"/>
      <c r="J98" s="7"/>
      <c r="K98" s="7"/>
      <c r="L98" s="7"/>
      <c r="M98" s="7"/>
    </row>
    <row r="99" spans="2:13" s="2" customFormat="1" x14ac:dyDescent="0.2">
      <c r="B99" s="4"/>
      <c r="C99" s="4"/>
      <c r="D99" s="4"/>
      <c r="E99" s="4"/>
      <c r="F99" s="191"/>
      <c r="G99" s="7"/>
      <c r="H99" s="7"/>
      <c r="I99" s="7"/>
      <c r="J99" s="7"/>
      <c r="K99" s="7"/>
      <c r="L99" s="7"/>
      <c r="M99" s="7"/>
    </row>
    <row r="100" spans="2:13" s="2" customFormat="1" x14ac:dyDescent="0.2">
      <c r="B100" s="4"/>
      <c r="C100" s="4"/>
      <c r="D100" s="4"/>
      <c r="E100" s="4"/>
      <c r="F100" s="191"/>
      <c r="G100" s="7"/>
      <c r="H100" s="7"/>
      <c r="I100" s="7"/>
      <c r="J100" s="7"/>
      <c r="K100" s="7"/>
      <c r="L100" s="7"/>
      <c r="M100" s="7"/>
    </row>
    <row r="101" spans="2:13" s="2" customFormat="1" x14ac:dyDescent="0.2">
      <c r="B101" s="4"/>
      <c r="C101" s="4"/>
      <c r="D101" s="4"/>
      <c r="E101" s="4"/>
      <c r="F101" s="191"/>
      <c r="G101" s="7"/>
      <c r="H101" s="7"/>
      <c r="I101" s="7"/>
      <c r="J101" s="7"/>
      <c r="K101" s="7"/>
      <c r="L101" s="7"/>
      <c r="M101" s="7"/>
    </row>
  </sheetData>
  <mergeCells count="1">
    <mergeCell ref="B25:C25"/>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dimension ref="B3:P764"/>
  <sheetViews>
    <sheetView workbookViewId="0"/>
  </sheetViews>
  <sheetFormatPr baseColWidth="10" defaultRowHeight="12.75" x14ac:dyDescent="0.2"/>
  <cols>
    <col min="2" max="2" width="7.7109375" customWidth="1"/>
    <col min="3" max="3" width="22.85546875" customWidth="1"/>
    <col min="4" max="4" width="7" customWidth="1"/>
    <col min="5" max="5" width="7.28515625" customWidth="1"/>
    <col min="6" max="6" width="18.7109375" style="195" customWidth="1"/>
    <col min="7" max="7" width="18.5703125" style="195" customWidth="1"/>
    <col min="8" max="9" width="7.85546875" customWidth="1"/>
    <col min="10" max="10" width="36.28515625" customWidth="1"/>
    <col min="11" max="11" width="7.85546875" customWidth="1"/>
    <col min="13" max="13" width="34.85546875" customWidth="1"/>
  </cols>
  <sheetData>
    <row r="3" spans="2:16" ht="13.5" thickBot="1" x14ac:dyDescent="0.25">
      <c r="B3" s="2"/>
      <c r="C3" s="2"/>
      <c r="D3" s="2"/>
      <c r="E3" s="2"/>
      <c r="F3" s="187"/>
      <c r="G3" s="187"/>
      <c r="H3" s="2"/>
      <c r="I3" s="2"/>
      <c r="J3" s="96" t="s">
        <v>140</v>
      </c>
      <c r="K3" s="96" t="s">
        <v>12</v>
      </c>
      <c r="L3" s="96" t="s">
        <v>134</v>
      </c>
      <c r="M3" s="97" t="s">
        <v>141</v>
      </c>
      <c r="N3" s="96" t="s">
        <v>135</v>
      </c>
      <c r="O3" s="434" t="s">
        <v>528</v>
      </c>
      <c r="P3" s="434"/>
    </row>
    <row r="4" spans="2:16" ht="13.5" thickTop="1" x14ac:dyDescent="0.2">
      <c r="B4" s="24" t="s">
        <v>5</v>
      </c>
      <c r="C4" s="28" t="str">
        <f>IF(Plan!$D7="","",Plan!$D7)</f>
        <v>1. FC Köln</v>
      </c>
      <c r="D4" s="2"/>
      <c r="E4" s="298">
        <v>1</v>
      </c>
      <c r="F4" s="188" t="str">
        <f>Plan!$Q7</f>
        <v>Eintracht Frankfurt</v>
      </c>
      <c r="G4" s="189" t="str">
        <f>Plan!$S7</f>
        <v>SGS Essen</v>
      </c>
      <c r="H4" s="15" t="str">
        <f>IF(AND(Results!$Q$6&gt;0,$E4-1&gt;=Results!$Q$6*Calc!$F$26),"",IF(AND(Results!$I9&lt;&gt;"",Results!$K9&lt;&gt;"",Results!$F9&lt;&gt;Results!$H9,$F4&lt;&gt;"",$G4&lt;&gt;""),Results!$I9,""))</f>
        <v/>
      </c>
      <c r="I4" s="16" t="str">
        <f>IF(AND(Results!$Q$6&gt;0,$E4-1&gt;=Results!$Q$6*Calc!$F$26),"",IF(AND(Results!$I9&lt;&gt;"",Results!$K9&lt;&gt;"",Results!$F9&lt;&gt;Results!$H9,$F4&lt;&gt;"",$G4&lt;&gt;""),Results!$K9,""))</f>
        <v/>
      </c>
      <c r="J4" s="14" t="str">
        <f>IF(Plan!$I7=0,F4&amp;G4,"")</f>
        <v>Eintracht FrankfurtSGS Essen</v>
      </c>
      <c r="K4" s="15">
        <f t="shared" ref="K4:K35" si="0">IF(AND(F4&lt;&gt;"",G4&lt;&gt;"",F4&lt;&gt;G4,H4&lt;&gt;"",I4&lt;&gt;""),1,0)</f>
        <v>0</v>
      </c>
      <c r="L4" s="91" t="str">
        <f>IF(AND(K4&gt;0,Plan!$I7=0),H4&amp;Language!$E$62&amp;I4,"")</f>
        <v/>
      </c>
      <c r="M4" s="2" t="str">
        <f>IF(Plan!$I7=1,F4&amp;G4,"")</f>
        <v/>
      </c>
      <c r="N4" s="92" t="str">
        <f>IF(AND(K4&gt;0,Plan!$I7=1),H4&amp;Language!$E$62&amp;I4,"")</f>
        <v/>
      </c>
      <c r="O4" s="350">
        <f>IF($H4="",0,Results!$L9)</f>
        <v>0</v>
      </c>
      <c r="P4" s="351">
        <f>IF($I4="",0,Results!$M9)</f>
        <v>0</v>
      </c>
    </row>
    <row r="5" spans="2:16" x14ac:dyDescent="0.2">
      <c r="B5" s="25" t="s">
        <v>6</v>
      </c>
      <c r="C5" s="29" t="str">
        <f>IF(Plan!$D8="","",Plan!$D8)</f>
        <v>1. FC Nürnberg</v>
      </c>
      <c r="D5" s="2"/>
      <c r="E5" s="299">
        <v>2</v>
      </c>
      <c r="F5" s="190" t="str">
        <f>Plan!$Q8</f>
        <v>1. FC Köln</v>
      </c>
      <c r="G5" s="191" t="str">
        <f>Plan!$S8</f>
        <v>RB Leipzig</v>
      </c>
      <c r="H5" s="7" t="str">
        <f>IF(AND(Results!$Q$6&gt;0,$E5-1&gt;=Results!$Q$6*Calc!$F$26),"",IF(AND(Results!$I10&lt;&gt;"",Results!$K10&lt;&gt;"",Results!$F10&lt;&gt;Results!$H10,$F5&lt;&gt;"",$G5&lt;&gt;""),Results!$I10,""))</f>
        <v/>
      </c>
      <c r="I5" s="18" t="str">
        <f>IF(AND(Results!$Q$6&gt;0,$E5-1&gt;=Results!$Q$6*Calc!$F$26),"",IF(AND(Results!$I10&lt;&gt;"",Results!$K10&lt;&gt;"",Results!$F10&lt;&gt;Results!$H10,$F5&lt;&gt;"",$G5&lt;&gt;""),Results!$K10,""))</f>
        <v/>
      </c>
      <c r="J5" s="17" t="str">
        <f>IF(Plan!$I8=0,F5&amp;G5,"")</f>
        <v>1. FC KölnRB Leipzig</v>
      </c>
      <c r="K5" s="7">
        <f t="shared" si="0"/>
        <v>0</v>
      </c>
      <c r="L5" s="7" t="str">
        <f>IF(AND(K5&gt;0,Plan!$I8=0),H5&amp;Language!$E$62&amp;I5,"")</f>
        <v/>
      </c>
      <c r="M5" s="2" t="str">
        <f>IF(Plan!$I8=1,F5&amp;G5,"")</f>
        <v/>
      </c>
      <c r="N5" s="93" t="str">
        <f>IF(AND(K5&gt;0,Plan!$I8=1),H5&amp;Language!$E$62&amp;I5,"")</f>
        <v/>
      </c>
      <c r="O5" s="352">
        <f>IF($H5="",0,Results!$L10)</f>
        <v>0</v>
      </c>
      <c r="P5" s="353">
        <f>IF($I5="",0,Results!$M10)</f>
        <v>0</v>
      </c>
    </row>
    <row r="6" spans="2:16" x14ac:dyDescent="0.2">
      <c r="B6" s="25" t="s">
        <v>7</v>
      </c>
      <c r="C6" s="29" t="str">
        <f>IF(Plan!$D9="","",Plan!$D9)</f>
        <v>1. FC Union Berlin</v>
      </c>
      <c r="D6" s="2"/>
      <c r="E6" s="299">
        <v>3</v>
      </c>
      <c r="F6" s="190" t="str">
        <f>Plan!$Q9</f>
        <v>FC Bayern München</v>
      </c>
      <c r="G6" s="191" t="str">
        <f>Plan!$S9</f>
        <v>Bayer 04 Leverkusen</v>
      </c>
      <c r="H6" s="134" t="str">
        <f>IF(AND(Results!$Q$6&gt;0,$E6-1&gt;=Results!$Q$6*Calc!$F$26),"",IF(AND(Results!$I11&lt;&gt;"",Results!$K11&lt;&gt;"",Results!$F11&lt;&gt;Results!$H11,$F6&lt;&gt;"",$G6&lt;&gt;""),Results!$I11,""))</f>
        <v/>
      </c>
      <c r="I6" s="18" t="str">
        <f>IF(AND(Results!$Q$6&gt;0,$E6-1&gt;=Results!$Q$6*Calc!$F$26),"",IF(AND(Results!$I11&lt;&gt;"",Results!$K11&lt;&gt;"",Results!$F11&lt;&gt;Results!$H11,$F6&lt;&gt;"",$G6&lt;&gt;""),Results!$K11,""))</f>
        <v/>
      </c>
      <c r="J6" s="17" t="str">
        <f>IF(Plan!$I9=0,F6&amp;G6,"")</f>
        <v>FC Bayern MünchenBayer 04 Leverkusen</v>
      </c>
      <c r="K6" s="7">
        <f t="shared" si="0"/>
        <v>0</v>
      </c>
      <c r="L6" s="7" t="str">
        <f>IF(AND(K6&gt;0,Plan!$I9=0),H6&amp;Language!$E$62&amp;I6,"")</f>
        <v/>
      </c>
      <c r="M6" s="2" t="str">
        <f>IF(Plan!$I9=1,F6&amp;G6,"")</f>
        <v/>
      </c>
      <c r="N6" s="93" t="str">
        <f>IF(AND(K6&gt;0,Plan!$I9=1),H6&amp;Language!$E$62&amp;I6,"")</f>
        <v/>
      </c>
      <c r="O6" s="352">
        <f>IF($H6="",0,Results!$L11)</f>
        <v>0</v>
      </c>
      <c r="P6" s="353">
        <f>IF($I6="",0,Results!$M11)</f>
        <v>0</v>
      </c>
    </row>
    <row r="7" spans="2:16" x14ac:dyDescent="0.2">
      <c r="B7" s="25" t="s">
        <v>8</v>
      </c>
      <c r="C7" s="29" t="str">
        <f>IF(Plan!$D10="","",Plan!$D10)</f>
        <v>Bayer 04 Leverkusen</v>
      </c>
      <c r="D7" s="2"/>
      <c r="E7" s="299">
        <v>4</v>
      </c>
      <c r="F7" s="190" t="str">
        <f>Plan!$Q10</f>
        <v>Werder Bremen</v>
      </c>
      <c r="G7" s="191" t="str">
        <f>Plan!$S10</f>
        <v>SC Freiburg</v>
      </c>
      <c r="H7" s="134" t="str">
        <f>IF(AND(Results!$Q$6&gt;0,$E7-1&gt;=Results!$Q$6*Calc!$F$26),"",IF(AND(Results!$I12&lt;&gt;"",Results!$K12&lt;&gt;"",Results!$F12&lt;&gt;Results!$H12,$F7&lt;&gt;"",$G7&lt;&gt;""),Results!$I12,""))</f>
        <v/>
      </c>
      <c r="I7" s="18" t="str">
        <f>IF(AND(Results!$Q$6&gt;0,$E7-1&gt;=Results!$Q$6*Calc!$F$26),"",IF(AND(Results!$I12&lt;&gt;"",Results!$K12&lt;&gt;"",Results!$F12&lt;&gt;Results!$H12,$F7&lt;&gt;"",$G7&lt;&gt;""),Results!$K12,""))</f>
        <v/>
      </c>
      <c r="J7" s="17" t="str">
        <f>IF(Plan!$I10=0,F7&amp;G7,"")</f>
        <v>Werder BremenSC Freiburg</v>
      </c>
      <c r="K7" s="7">
        <f t="shared" si="0"/>
        <v>0</v>
      </c>
      <c r="L7" s="7" t="str">
        <f>IF(AND(K7&gt;0,Plan!$I10=0),H7&amp;Language!$E$62&amp;I7,"")</f>
        <v/>
      </c>
      <c r="M7" s="2" t="str">
        <f>IF(Plan!$I10=1,F7&amp;G7,"")</f>
        <v/>
      </c>
      <c r="N7" s="93" t="str">
        <f>IF(AND(K7&gt;0,Plan!$I10=1),H7&amp;Language!$E$62&amp;I7,"")</f>
        <v/>
      </c>
      <c r="O7" s="352">
        <f>IF($H7="",0,Results!$L12)</f>
        <v>0</v>
      </c>
      <c r="P7" s="353">
        <f>IF($I7="",0,Results!$M12)</f>
        <v>0</v>
      </c>
    </row>
    <row r="8" spans="2:16" x14ac:dyDescent="0.2">
      <c r="B8" s="25" t="s">
        <v>9</v>
      </c>
      <c r="C8" s="29" t="str">
        <f>IF(Plan!$D11="","",Plan!$D11)</f>
        <v>Eintracht Frankfurt</v>
      </c>
      <c r="D8" s="2"/>
      <c r="E8" s="299">
        <v>5</v>
      </c>
      <c r="F8" s="190" t="str">
        <f>Plan!$Q11</f>
        <v>Hamburger SV</v>
      </c>
      <c r="G8" s="191" t="str">
        <f>Plan!$S11</f>
        <v>VfL Wolfsburg</v>
      </c>
      <c r="H8" s="134" t="str">
        <f>IF(AND(Results!$Q$6&gt;0,$E8-1&gt;=Results!$Q$6*Calc!$F$26),"",IF(AND(Results!$I13&lt;&gt;"",Results!$K13&lt;&gt;"",Results!$F13&lt;&gt;Results!$H13,$F8&lt;&gt;"",$G8&lt;&gt;""),Results!$I13,""))</f>
        <v/>
      </c>
      <c r="I8" s="18" t="str">
        <f>IF(AND(Results!$Q$6&gt;0,$E8-1&gt;=Results!$Q$6*Calc!$F$26),"",IF(AND(Results!$I13&lt;&gt;"",Results!$K13&lt;&gt;"",Results!$F13&lt;&gt;Results!$H13,$F8&lt;&gt;"",$G8&lt;&gt;""),Results!$K13,""))</f>
        <v/>
      </c>
      <c r="J8" s="17" t="str">
        <f>IF(Plan!$I11=0,F8&amp;G8,"")</f>
        <v>Hamburger SVVfL Wolfsburg</v>
      </c>
      <c r="K8" s="7">
        <f t="shared" si="0"/>
        <v>0</v>
      </c>
      <c r="L8" s="7" t="str">
        <f>IF(AND(K8&gt;0,Plan!$I11=0),H8&amp;Language!$E$62&amp;I8,"")</f>
        <v/>
      </c>
      <c r="M8" s="2" t="str">
        <f>IF(Plan!$I11=1,F8&amp;G8,"")</f>
        <v/>
      </c>
      <c r="N8" s="93" t="str">
        <f>IF(AND(K8&gt;0,Plan!$I11=1),H8&amp;Language!$E$62&amp;I8,"")</f>
        <v/>
      </c>
      <c r="O8" s="352">
        <f>IF($H8="",0,Results!$L13)</f>
        <v>0</v>
      </c>
      <c r="P8" s="353">
        <f>IF($I8="",0,Results!$M13)</f>
        <v>0</v>
      </c>
    </row>
    <row r="9" spans="2:16" x14ac:dyDescent="0.2">
      <c r="B9" s="25" t="s">
        <v>10</v>
      </c>
      <c r="C9" s="29" t="str">
        <f>IF(Plan!$D12="","",Plan!$D12)</f>
        <v>FC Bayern München</v>
      </c>
      <c r="D9" s="2"/>
      <c r="E9" s="299">
        <v>6</v>
      </c>
      <c r="F9" s="190" t="str">
        <f>Plan!$Q12</f>
        <v>1. FC Union Berlin</v>
      </c>
      <c r="G9" s="191" t="str">
        <f>Plan!$S12</f>
        <v>1. FC Nürnberg</v>
      </c>
      <c r="H9" s="134" t="str">
        <f>IF(AND(Results!$Q$6&gt;0,$E9-1&gt;=Results!$Q$6*Calc!$F$26),"",IF(AND(Results!$I14&lt;&gt;"",Results!$K14&lt;&gt;"",Results!$F14&lt;&gt;Results!$H14,$F9&lt;&gt;"",$G9&lt;&gt;""),Results!$I14,""))</f>
        <v/>
      </c>
      <c r="I9" s="18" t="str">
        <f>IF(AND(Results!$Q$6&gt;0,$E9-1&gt;=Results!$Q$6*Calc!$F$26),"",IF(AND(Results!$I14&lt;&gt;"",Results!$K14&lt;&gt;"",Results!$F14&lt;&gt;Results!$H14,$F9&lt;&gt;"",$G9&lt;&gt;""),Results!$K14,""))</f>
        <v/>
      </c>
      <c r="J9" s="17" t="str">
        <f>IF(Plan!$I12=0,F9&amp;G9,"")</f>
        <v>1. FC Union Berlin1. FC Nürnberg</v>
      </c>
      <c r="K9" s="7">
        <f t="shared" si="0"/>
        <v>0</v>
      </c>
      <c r="L9" s="7" t="str">
        <f>IF(AND(K9&gt;0,Plan!$I12=0),H9&amp;Language!$E$62&amp;I9,"")</f>
        <v/>
      </c>
      <c r="M9" s="2" t="str">
        <f>IF(Plan!$I12=1,F9&amp;G9,"")</f>
        <v/>
      </c>
      <c r="N9" s="93" t="str">
        <f>IF(AND(K9&gt;0,Plan!$I12=1),H9&amp;Language!$E$62&amp;I9,"")</f>
        <v/>
      </c>
      <c r="O9" s="352">
        <f>IF($H9="",0,Results!$L14)</f>
        <v>0</v>
      </c>
      <c r="P9" s="353">
        <f>IF($I9="",0,Results!$M14)</f>
        <v>0</v>
      </c>
    </row>
    <row r="10" spans="2:16" x14ac:dyDescent="0.2">
      <c r="B10" s="25" t="s">
        <v>13</v>
      </c>
      <c r="C10" s="29" t="str">
        <f>IF(Plan!$D13="","",Plan!$D13)</f>
        <v>FC Carl Zeiss Jena</v>
      </c>
      <c r="D10" s="2"/>
      <c r="E10" s="299">
        <v>7</v>
      </c>
      <c r="F10" s="190" t="str">
        <f>Plan!$Q13</f>
        <v>FC Carl Zeiss Jena</v>
      </c>
      <c r="G10" s="191" t="str">
        <f>Plan!$S13</f>
        <v>TSG 1899 Hoffenheim</v>
      </c>
      <c r="H10" s="134" t="str">
        <f>IF(AND(Results!$Q$6&gt;0,$E10-1&gt;=Results!$Q$6*Calc!$F$26),"",IF(AND(Results!$I15&lt;&gt;"",Results!$K15&lt;&gt;"",Results!$F15&lt;&gt;Results!$H15,$F10&lt;&gt;"",$G10&lt;&gt;""),Results!$I15,""))</f>
        <v/>
      </c>
      <c r="I10" s="18" t="str">
        <f>IF(AND(Results!$Q$6&gt;0,$E10-1&gt;=Results!$Q$6*Calc!$F$26),"",IF(AND(Results!$I15&lt;&gt;"",Results!$K15&lt;&gt;"",Results!$F15&lt;&gt;Results!$H15,$F10&lt;&gt;"",$G10&lt;&gt;""),Results!$K15,""))</f>
        <v/>
      </c>
      <c r="J10" s="17" t="str">
        <f>IF(Plan!$I13=0,F10&amp;G10,"")</f>
        <v>FC Carl Zeiss JenaTSG 1899 Hoffenheim</v>
      </c>
      <c r="K10" s="7">
        <f t="shared" si="0"/>
        <v>0</v>
      </c>
      <c r="L10" s="7" t="str">
        <f>IF(AND(K10&gt;0,Plan!$I13=0),H10&amp;Language!$E$62&amp;I10,"")</f>
        <v/>
      </c>
      <c r="M10" s="2" t="str">
        <f>IF(Plan!$I13=1,F10&amp;G10,"")</f>
        <v/>
      </c>
      <c r="N10" s="93" t="str">
        <f>IF(AND(K10&gt;0,Plan!$I13=1),H10&amp;Language!$E$62&amp;I10,"")</f>
        <v/>
      </c>
      <c r="O10" s="352">
        <f>IF($H10="",0,Results!$L15)</f>
        <v>0</v>
      </c>
      <c r="P10" s="353">
        <f>IF($I10="",0,Results!$M15)</f>
        <v>0</v>
      </c>
    </row>
    <row r="11" spans="2:16" x14ac:dyDescent="0.2">
      <c r="B11" s="25" t="s">
        <v>14</v>
      </c>
      <c r="C11" s="29" t="str">
        <f>IF(Plan!$D14="","",Plan!$D14)</f>
        <v>Hamburger SV</v>
      </c>
      <c r="D11" s="2"/>
      <c r="E11" s="299">
        <v>8</v>
      </c>
      <c r="F11" s="190" t="str">
        <f>Plan!$Q14</f>
        <v>SC Freiburg</v>
      </c>
      <c r="G11" s="191" t="str">
        <f>Plan!$S14</f>
        <v>1. FC Köln</v>
      </c>
      <c r="H11" s="134" t="str">
        <f>IF(AND(Results!$Q$6&gt;0,$E11-1&gt;=Results!$Q$6*Calc!$F$26),"",IF(AND(Results!$I16&lt;&gt;"",Results!$K16&lt;&gt;"",Results!$F16&lt;&gt;Results!$H16,$F11&lt;&gt;"",$G11&lt;&gt;""),Results!$I16,""))</f>
        <v/>
      </c>
      <c r="I11" s="18" t="str">
        <f>IF(AND(Results!$Q$6&gt;0,$E11-1&gt;=Results!$Q$6*Calc!$F$26),"",IF(AND(Results!$I16&lt;&gt;"",Results!$K16&lt;&gt;"",Results!$F16&lt;&gt;Results!$H16,$F11&lt;&gt;"",$G11&lt;&gt;""),Results!$K16,""))</f>
        <v/>
      </c>
      <c r="J11" s="17" t="str">
        <f>IF(Plan!$I14=0,F11&amp;G11,"")</f>
        <v>SC Freiburg1. FC Köln</v>
      </c>
      <c r="K11" s="7">
        <f t="shared" si="0"/>
        <v>0</v>
      </c>
      <c r="L11" s="7" t="str">
        <f>IF(AND(K11&gt;0,Plan!$I14=0),H11&amp;Language!$E$62&amp;I11,"")</f>
        <v/>
      </c>
      <c r="M11" s="2" t="str">
        <f>IF(Plan!$I14=1,F11&amp;G11,"")</f>
        <v/>
      </c>
      <c r="N11" s="93" t="str">
        <f>IF(AND(K11&gt;0,Plan!$I14=1),H11&amp;Language!$E$62&amp;I11,"")</f>
        <v/>
      </c>
      <c r="O11" s="352">
        <f>IF($H11="",0,Results!$L16)</f>
        <v>0</v>
      </c>
      <c r="P11" s="353">
        <f>IF($I11="",0,Results!$M16)</f>
        <v>0</v>
      </c>
    </row>
    <row r="12" spans="2:16" x14ac:dyDescent="0.2">
      <c r="B12" s="25" t="s">
        <v>15</v>
      </c>
      <c r="C12" s="29" t="str">
        <f>IF(Plan!$D15="","",Plan!$D15)</f>
        <v>RB Leipzig</v>
      </c>
      <c r="D12" s="2"/>
      <c r="E12" s="299">
        <v>9</v>
      </c>
      <c r="F12" s="190" t="str">
        <f>Plan!$Q15</f>
        <v>1. FC Nürnberg</v>
      </c>
      <c r="G12" s="191" t="str">
        <f>Plan!$S15</f>
        <v>Werder Bremen</v>
      </c>
      <c r="H12" s="134" t="str">
        <f>IF(AND(Results!$Q$6&gt;0,$E12-1&gt;=Results!$Q$6*Calc!$F$26),"",IF(AND(Results!$I17&lt;&gt;"",Results!$K17&lt;&gt;"",Results!$F17&lt;&gt;Results!$H17,$F12&lt;&gt;"",$G12&lt;&gt;""),Results!$I17,""))</f>
        <v/>
      </c>
      <c r="I12" s="18" t="str">
        <f>IF(AND(Results!$Q$6&gt;0,$E12-1&gt;=Results!$Q$6*Calc!$F$26),"",IF(AND(Results!$I17&lt;&gt;"",Results!$K17&lt;&gt;"",Results!$F17&lt;&gt;Results!$H17,$F12&lt;&gt;"",$G12&lt;&gt;""),Results!$K17,""))</f>
        <v/>
      </c>
      <c r="J12" s="17" t="str">
        <f>IF(Plan!$I15=0,F12&amp;G12,"")</f>
        <v>1. FC NürnbergWerder Bremen</v>
      </c>
      <c r="K12" s="7">
        <f t="shared" si="0"/>
        <v>0</v>
      </c>
      <c r="L12" s="7" t="str">
        <f>IF(AND(K12&gt;0,Plan!$I15=0),H12&amp;Language!$E$62&amp;I12,"")</f>
        <v/>
      </c>
      <c r="M12" s="2" t="str">
        <f>IF(Plan!$I15=1,F12&amp;G12,"")</f>
        <v/>
      </c>
      <c r="N12" s="93" t="str">
        <f>IF(AND(K12&gt;0,Plan!$I15=1),H12&amp;Language!$E$62&amp;I12,"")</f>
        <v/>
      </c>
      <c r="O12" s="352">
        <f>IF($H12="",0,Results!$L17)</f>
        <v>0</v>
      </c>
      <c r="P12" s="353">
        <f>IF($I12="",0,Results!$M17)</f>
        <v>0</v>
      </c>
    </row>
    <row r="13" spans="2:16" x14ac:dyDescent="0.2">
      <c r="B13" s="25" t="s">
        <v>21</v>
      </c>
      <c r="C13" s="29" t="str">
        <f>IF(Plan!$D16="","",Plan!$D16)</f>
        <v>SC Freiburg</v>
      </c>
      <c r="D13" s="2"/>
      <c r="E13" s="299">
        <v>10</v>
      </c>
      <c r="F13" s="190" t="str">
        <f>Plan!$Q16</f>
        <v>SGS Essen</v>
      </c>
      <c r="G13" s="191" t="str">
        <f>Plan!$S16</f>
        <v>Hamburger SV</v>
      </c>
      <c r="H13" s="134" t="str">
        <f>IF(AND(Results!$Q$6&gt;0,$E13-1&gt;=Results!$Q$6*Calc!$F$26),"",IF(AND(Results!$I18&lt;&gt;"",Results!$K18&lt;&gt;"",Results!$F18&lt;&gt;Results!$H18,$F13&lt;&gt;"",$G13&lt;&gt;""),Results!$I18,""))</f>
        <v/>
      </c>
      <c r="I13" s="18" t="str">
        <f>IF(AND(Results!$Q$6&gt;0,$E13-1&gt;=Results!$Q$6*Calc!$F$26),"",IF(AND(Results!$I18&lt;&gt;"",Results!$K18&lt;&gt;"",Results!$F18&lt;&gt;Results!$H18,$F13&lt;&gt;"",$G13&lt;&gt;""),Results!$K18,""))</f>
        <v/>
      </c>
      <c r="J13" s="17" t="str">
        <f>IF(Plan!$I16=0,F13&amp;G13,"")</f>
        <v>SGS EssenHamburger SV</v>
      </c>
      <c r="K13" s="7">
        <f t="shared" si="0"/>
        <v>0</v>
      </c>
      <c r="L13" s="7" t="str">
        <f>IF(AND(K13&gt;0,Plan!$I16=0),H13&amp;Language!$E$62&amp;I13,"")</f>
        <v/>
      </c>
      <c r="M13" s="2" t="str">
        <f>IF(Plan!$I16=1,F13&amp;G13,"")</f>
        <v/>
      </c>
      <c r="N13" s="93" t="str">
        <f>IF(AND(K13&gt;0,Plan!$I16=1),H13&amp;Language!$E$62&amp;I13,"")</f>
        <v/>
      </c>
      <c r="O13" s="352">
        <f>IF($H13="",0,Results!$L18)</f>
        <v>0</v>
      </c>
      <c r="P13" s="353">
        <f>IF($I13="",0,Results!$M18)</f>
        <v>0</v>
      </c>
    </row>
    <row r="14" spans="2:16" x14ac:dyDescent="0.2">
      <c r="B14" s="25" t="s">
        <v>22</v>
      </c>
      <c r="C14" s="29" t="str">
        <f>IF(Plan!$D17="","",Plan!$D17)</f>
        <v>SGS Essen</v>
      </c>
      <c r="D14" s="2"/>
      <c r="E14" s="299">
        <v>11</v>
      </c>
      <c r="F14" s="190" t="str">
        <f>Plan!$Q17</f>
        <v>RB Leipzig</v>
      </c>
      <c r="G14" s="191" t="str">
        <f>Plan!$S17</f>
        <v>FC Bayern München</v>
      </c>
      <c r="H14" s="134" t="str">
        <f>IF(AND(Results!$Q$6&gt;0,$E14-1&gt;=Results!$Q$6*Calc!$F$26),"",IF(AND(Results!$I19&lt;&gt;"",Results!$K19&lt;&gt;"",Results!$F19&lt;&gt;Results!$H19,$F14&lt;&gt;"",$G14&lt;&gt;""),Results!$I19,""))</f>
        <v/>
      </c>
      <c r="I14" s="18" t="str">
        <f>IF(AND(Results!$Q$6&gt;0,$E14-1&gt;=Results!$Q$6*Calc!$F$26),"",IF(AND(Results!$I19&lt;&gt;"",Results!$K19&lt;&gt;"",Results!$F19&lt;&gt;Results!$H19,$F14&lt;&gt;"",$G14&lt;&gt;""),Results!$K19,""))</f>
        <v/>
      </c>
      <c r="J14" s="17" t="str">
        <f>IF(Plan!$I17=0,F14&amp;G14,"")</f>
        <v>RB LeipzigFC Bayern München</v>
      </c>
      <c r="K14" s="7">
        <f t="shared" si="0"/>
        <v>0</v>
      </c>
      <c r="L14" s="7" t="str">
        <f>IF(AND(K14&gt;0,Plan!$I17=0),H14&amp;Language!$E$62&amp;I14,"")</f>
        <v/>
      </c>
      <c r="M14" s="2" t="str">
        <f>IF(Plan!$I17=1,F14&amp;G14,"")</f>
        <v/>
      </c>
      <c r="N14" s="93" t="str">
        <f>IF(AND(K14&gt;0,Plan!$I17=1),H14&amp;Language!$E$62&amp;I14,"")</f>
        <v/>
      </c>
      <c r="O14" s="352">
        <f>IF($H14="",0,Results!$L19)</f>
        <v>0</v>
      </c>
      <c r="P14" s="353">
        <f>IF($I14="",0,Results!$M19)</f>
        <v>0</v>
      </c>
    </row>
    <row r="15" spans="2:16" x14ac:dyDescent="0.2">
      <c r="B15" s="25" t="s">
        <v>23</v>
      </c>
      <c r="C15" s="29" t="str">
        <f>IF(Plan!$D18="","",Plan!$D18)</f>
        <v>TSG 1899 Hoffenheim</v>
      </c>
      <c r="D15" s="2"/>
      <c r="E15" s="299">
        <v>12</v>
      </c>
      <c r="F15" s="190" t="str">
        <f>Plan!$Q18</f>
        <v>VfL Wolfsburg</v>
      </c>
      <c r="G15" s="191" t="str">
        <f>Plan!$S18</f>
        <v>FC Carl Zeiss Jena</v>
      </c>
      <c r="H15" s="134" t="str">
        <f>IF(AND(Results!$Q$6&gt;0,$E15-1&gt;=Results!$Q$6*Calc!$F$26),"",IF(AND(Results!$I20&lt;&gt;"",Results!$K20&lt;&gt;"",Results!$F20&lt;&gt;Results!$H20,$F15&lt;&gt;"",$G15&lt;&gt;""),Results!$I20,""))</f>
        <v/>
      </c>
      <c r="I15" s="18" t="str">
        <f>IF(AND(Results!$Q$6&gt;0,$E15-1&gt;=Results!$Q$6*Calc!$F$26),"",IF(AND(Results!$I20&lt;&gt;"",Results!$K20&lt;&gt;"",Results!$F20&lt;&gt;Results!$H20,$F15&lt;&gt;"",$G15&lt;&gt;""),Results!$K20,""))</f>
        <v/>
      </c>
      <c r="J15" s="17" t="str">
        <f>IF(Plan!$I18=0,F15&amp;G15,"")</f>
        <v>VfL WolfsburgFC Carl Zeiss Jena</v>
      </c>
      <c r="K15" s="7">
        <f t="shared" si="0"/>
        <v>0</v>
      </c>
      <c r="L15" s="7" t="str">
        <f>IF(AND(K15&gt;0,Plan!$I18=0),H15&amp;Language!$E$62&amp;I15,"")</f>
        <v/>
      </c>
      <c r="M15" s="2" t="str">
        <f>IF(Plan!$I18=1,F15&amp;G15,"")</f>
        <v/>
      </c>
      <c r="N15" s="93" t="str">
        <f>IF(AND(K15&gt;0,Plan!$I18=1),H15&amp;Language!$E$62&amp;I15,"")</f>
        <v/>
      </c>
      <c r="O15" s="352">
        <f>IF($H15="",0,Results!$L20)</f>
        <v>0</v>
      </c>
      <c r="P15" s="353">
        <f>IF($I15="",0,Results!$M20)</f>
        <v>0</v>
      </c>
    </row>
    <row r="16" spans="2:16" x14ac:dyDescent="0.2">
      <c r="B16" s="25" t="s">
        <v>24</v>
      </c>
      <c r="C16" s="29" t="str">
        <f>IF(Plan!$D19="","",Plan!$D19)</f>
        <v>VfL Wolfsburg</v>
      </c>
      <c r="D16" s="2"/>
      <c r="E16" s="299">
        <v>13</v>
      </c>
      <c r="F16" s="190" t="str">
        <f>Plan!$Q19</f>
        <v>TSG 1899 Hoffenheim</v>
      </c>
      <c r="G16" s="191" t="str">
        <f>Plan!$S19</f>
        <v>Eintracht Frankfurt</v>
      </c>
      <c r="H16" s="134" t="str">
        <f>IF(AND(Results!$Q$6&gt;0,$E16-1&gt;=Results!$Q$6*Calc!$F$26),"",IF(AND(Results!$I21&lt;&gt;"",Results!$K21&lt;&gt;"",Results!$F21&lt;&gt;Results!$H21,$F16&lt;&gt;"",$G16&lt;&gt;""),Results!$I21,""))</f>
        <v/>
      </c>
      <c r="I16" s="18" t="str">
        <f>IF(AND(Results!$Q$6&gt;0,$E16-1&gt;=Results!$Q$6*Calc!$F$26),"",IF(AND(Results!$I21&lt;&gt;"",Results!$K21&lt;&gt;"",Results!$F21&lt;&gt;Results!$H21,$F16&lt;&gt;"",$G16&lt;&gt;""),Results!$K21,""))</f>
        <v/>
      </c>
      <c r="J16" s="17" t="str">
        <f>IF(Plan!$I19=0,F16&amp;G16,"")</f>
        <v>TSG 1899 HoffenheimEintracht Frankfurt</v>
      </c>
      <c r="K16" s="7">
        <f t="shared" si="0"/>
        <v>0</v>
      </c>
      <c r="L16" s="7" t="str">
        <f>IF(AND(K16&gt;0,Plan!$I19=0),H16&amp;Language!$E$62&amp;I16,"")</f>
        <v/>
      </c>
      <c r="M16" s="2" t="str">
        <f>IF(Plan!$I19=1,F16&amp;G16,"")</f>
        <v/>
      </c>
      <c r="N16" s="93" t="str">
        <f>IF(AND(K16&gt;0,Plan!$I19=1),H16&amp;Language!$E$62&amp;I16,"")</f>
        <v/>
      </c>
      <c r="O16" s="352">
        <f>IF($H16="",0,Results!$L21)</f>
        <v>0</v>
      </c>
      <c r="P16" s="353">
        <f>IF($I16="",0,Results!$M21)</f>
        <v>0</v>
      </c>
    </row>
    <row r="17" spans="2:16" x14ac:dyDescent="0.2">
      <c r="B17" s="25" t="s">
        <v>25</v>
      </c>
      <c r="C17" s="29" t="str">
        <f>IF(Plan!$D20="","",Plan!$D20)</f>
        <v>Werder Bremen</v>
      </c>
      <c r="D17" s="2"/>
      <c r="E17" s="299">
        <v>14</v>
      </c>
      <c r="F17" s="190" t="str">
        <f>Plan!$Q20</f>
        <v>Bayer 04 Leverkusen</v>
      </c>
      <c r="G17" s="191" t="str">
        <f>Plan!$S20</f>
        <v>1. FC Union Berlin</v>
      </c>
      <c r="H17" s="134" t="str">
        <f>IF(AND(Results!$Q$6&gt;0,$E17-1&gt;=Results!$Q$6*Calc!$F$26),"",IF(AND(Results!$I22&lt;&gt;"",Results!$K22&lt;&gt;"",Results!$F22&lt;&gt;Results!$H22,$F17&lt;&gt;"",$G17&lt;&gt;""),Results!$I22,""))</f>
        <v/>
      </c>
      <c r="I17" s="18" t="str">
        <f>IF(AND(Results!$Q$6&gt;0,$E17-1&gt;=Results!$Q$6*Calc!$F$26),"",IF(AND(Results!$I22&lt;&gt;"",Results!$K22&lt;&gt;"",Results!$F22&lt;&gt;Results!$H22,$F17&lt;&gt;"",$G17&lt;&gt;""),Results!$K22,""))</f>
        <v/>
      </c>
      <c r="J17" s="17" t="str">
        <f>IF(Plan!$I20=0,F17&amp;G17,"")</f>
        <v>Bayer 04 Leverkusen1. FC Union Berlin</v>
      </c>
      <c r="K17" s="7">
        <f t="shared" si="0"/>
        <v>0</v>
      </c>
      <c r="L17" s="7" t="str">
        <f>IF(AND(K17&gt;0,Plan!$I20=0),H17&amp;Language!$E$62&amp;I17,"")</f>
        <v/>
      </c>
      <c r="M17" s="2" t="str">
        <f>IF(Plan!$I20=1,F17&amp;G17,"")</f>
        <v/>
      </c>
      <c r="N17" s="93" t="str">
        <f>IF(AND(K17&gt;0,Plan!$I20=1),H17&amp;Language!$E$62&amp;I17,"")</f>
        <v/>
      </c>
      <c r="O17" s="352">
        <f>IF($H17="",0,Results!$L22)</f>
        <v>0</v>
      </c>
      <c r="P17" s="353">
        <f>IF($I17="",0,Results!$M22)</f>
        <v>0</v>
      </c>
    </row>
    <row r="18" spans="2:16" x14ac:dyDescent="0.2">
      <c r="B18" s="25" t="s">
        <v>26</v>
      </c>
      <c r="C18" s="29" t="str">
        <f>IF(Plan!$D21="","",Plan!$D21)</f>
        <v/>
      </c>
      <c r="D18" s="2"/>
      <c r="E18" s="299">
        <v>15</v>
      </c>
      <c r="F18" s="190" t="str">
        <f>Plan!$Q21</f>
        <v>Hamburger SV</v>
      </c>
      <c r="G18" s="191" t="str">
        <f>Plan!$S21</f>
        <v>SC Freiburg</v>
      </c>
      <c r="H18" s="134" t="str">
        <f>IF(AND(Results!$Q$6&gt;0,$E18-1&gt;=Results!$Q$6*Calc!$F$26),"",IF(AND(Results!$I23&lt;&gt;"",Results!$K23&lt;&gt;"",Results!$F23&lt;&gt;Results!$H23,$F18&lt;&gt;"",$G18&lt;&gt;""),Results!$I23,""))</f>
        <v/>
      </c>
      <c r="I18" s="18" t="str">
        <f>IF(AND(Results!$Q$6&gt;0,$E18-1&gt;=Results!$Q$6*Calc!$F$26),"",IF(AND(Results!$I23&lt;&gt;"",Results!$K23&lt;&gt;"",Results!$F23&lt;&gt;Results!$H23,$F18&lt;&gt;"",$G18&lt;&gt;""),Results!$K23,""))</f>
        <v/>
      </c>
      <c r="J18" s="17" t="str">
        <f>IF(Plan!$I21=0,F18&amp;G18,"")</f>
        <v>Hamburger SVSC Freiburg</v>
      </c>
      <c r="K18" s="7">
        <f t="shared" si="0"/>
        <v>0</v>
      </c>
      <c r="L18" s="7" t="str">
        <f>IF(AND(K18&gt;0,Plan!$I21=0),H18&amp;Language!$E$62&amp;I18,"")</f>
        <v/>
      </c>
      <c r="M18" s="2" t="str">
        <f>IF(Plan!$I21=1,F18&amp;G18,"")</f>
        <v/>
      </c>
      <c r="N18" s="93" t="str">
        <f>IF(AND(K18&gt;0,Plan!$I21=1),H18&amp;Language!$E$62&amp;I18,"")</f>
        <v/>
      </c>
      <c r="O18" s="352">
        <f>IF($H18="",0,Results!$L23)</f>
        <v>0</v>
      </c>
      <c r="P18" s="353">
        <f>IF($I18="",0,Results!$M23)</f>
        <v>0</v>
      </c>
    </row>
    <row r="19" spans="2:16" x14ac:dyDescent="0.2">
      <c r="B19" s="25" t="s">
        <v>27</v>
      </c>
      <c r="C19" s="29" t="str">
        <f>IF(Plan!$D22="","",Plan!$D22)</f>
        <v/>
      </c>
      <c r="D19" s="2"/>
      <c r="E19" s="299">
        <v>16</v>
      </c>
      <c r="F19" s="190" t="str">
        <f>Plan!$Q22</f>
        <v>1. FC Union Berlin</v>
      </c>
      <c r="G19" s="191" t="str">
        <f>Plan!$S22</f>
        <v>SGS Essen</v>
      </c>
      <c r="H19" s="134" t="str">
        <f>IF(AND(Results!$Q$6&gt;0,$E19-1&gt;=Results!$Q$6*Calc!$F$26),"",IF(AND(Results!$I24&lt;&gt;"",Results!$K24&lt;&gt;"",Results!$F24&lt;&gt;Results!$H24,$F19&lt;&gt;"",$G19&lt;&gt;""),Results!$I24,""))</f>
        <v/>
      </c>
      <c r="I19" s="18" t="str">
        <f>IF(AND(Results!$Q$6&gt;0,$E19-1&gt;=Results!$Q$6*Calc!$F$26),"",IF(AND(Results!$I24&lt;&gt;"",Results!$K24&lt;&gt;"",Results!$F24&lt;&gt;Results!$H24,$F19&lt;&gt;"",$G19&lt;&gt;""),Results!$K24,""))</f>
        <v/>
      </c>
      <c r="J19" s="17" t="str">
        <f>IF(Plan!$I22=0,F19&amp;G19,"")</f>
        <v>1. FC Union BerlinSGS Essen</v>
      </c>
      <c r="K19" s="7">
        <f t="shared" si="0"/>
        <v>0</v>
      </c>
      <c r="L19" s="7" t="str">
        <f>IF(AND(K19&gt;0,Plan!$I22=0),H19&amp;Language!$E$62&amp;I19,"")</f>
        <v/>
      </c>
      <c r="M19" s="2" t="str">
        <f>IF(Plan!$I22=1,F19&amp;G19,"")</f>
        <v/>
      </c>
      <c r="N19" s="93" t="str">
        <f>IF(AND(K19&gt;0,Plan!$I22=1),H19&amp;Language!$E$62&amp;I19,"")</f>
        <v/>
      </c>
      <c r="O19" s="352">
        <f>IF($H19="",0,Results!$L24)</f>
        <v>0</v>
      </c>
      <c r="P19" s="353">
        <f>IF($I19="",0,Results!$M24)</f>
        <v>0</v>
      </c>
    </row>
    <row r="20" spans="2:16" x14ac:dyDescent="0.2">
      <c r="B20" s="25" t="s">
        <v>28</v>
      </c>
      <c r="C20" s="29" t="str">
        <f>IF(Plan!$D23="","",Plan!$D23)</f>
        <v/>
      </c>
      <c r="D20" s="2"/>
      <c r="E20" s="299">
        <v>17</v>
      </c>
      <c r="F20" s="190" t="str">
        <f>Plan!$Q23</f>
        <v>FC Bayern München</v>
      </c>
      <c r="G20" s="191" t="str">
        <f>Plan!$S23</f>
        <v>FC Carl Zeiss Jena</v>
      </c>
      <c r="H20" s="134" t="str">
        <f>IF(AND(Results!$Q$6&gt;0,$E20-1&gt;=Results!$Q$6*Calc!$F$26),"",IF(AND(Results!$I25&lt;&gt;"",Results!$K25&lt;&gt;"",Results!$F25&lt;&gt;Results!$H25,$F20&lt;&gt;"",$G20&lt;&gt;""),Results!$I25,""))</f>
        <v/>
      </c>
      <c r="I20" s="18" t="str">
        <f>IF(AND(Results!$Q$6&gt;0,$E20-1&gt;=Results!$Q$6*Calc!$F$26),"",IF(AND(Results!$I25&lt;&gt;"",Results!$K25&lt;&gt;"",Results!$F25&lt;&gt;Results!$H25,$F20&lt;&gt;"",$G20&lt;&gt;""),Results!$K25,""))</f>
        <v/>
      </c>
      <c r="J20" s="17" t="str">
        <f>IF(Plan!$I23=0,F20&amp;G20,"")</f>
        <v>FC Bayern MünchenFC Carl Zeiss Jena</v>
      </c>
      <c r="K20" s="7">
        <f t="shared" si="0"/>
        <v>0</v>
      </c>
      <c r="L20" s="7" t="str">
        <f>IF(AND(K20&gt;0,Plan!$I23=0),H20&amp;Language!$E$62&amp;I20,"")</f>
        <v/>
      </c>
      <c r="M20" s="2" t="str">
        <f>IF(Plan!$I23=1,F20&amp;G20,"")</f>
        <v/>
      </c>
      <c r="N20" s="93" t="str">
        <f>IF(AND(K20&gt;0,Plan!$I23=1),H20&amp;Language!$E$62&amp;I20,"")</f>
        <v/>
      </c>
      <c r="O20" s="352">
        <f>IF($H20="",0,Results!$L25)</f>
        <v>0</v>
      </c>
      <c r="P20" s="353">
        <f>IF($I20="",0,Results!$M25)</f>
        <v>0</v>
      </c>
    </row>
    <row r="21" spans="2:16" x14ac:dyDescent="0.2">
      <c r="B21" s="25" t="s">
        <v>29</v>
      </c>
      <c r="C21" s="29" t="str">
        <f>IF(Plan!$D24="","",Plan!$D24)</f>
        <v/>
      </c>
      <c r="D21" s="2"/>
      <c r="E21" s="299">
        <v>18</v>
      </c>
      <c r="F21" s="190" t="str">
        <f>Plan!$Q24</f>
        <v>Werder Bremen</v>
      </c>
      <c r="G21" s="191" t="str">
        <f>Plan!$S24</f>
        <v>TSG 1899 Hoffenheim</v>
      </c>
      <c r="H21" s="134" t="str">
        <f>IF(AND(Results!$Q$6&gt;0,$E21-1&gt;=Results!$Q$6*Calc!$F$26),"",IF(AND(Results!$I26&lt;&gt;"",Results!$K26&lt;&gt;"",Results!$F26&lt;&gt;Results!$H26,$F21&lt;&gt;"",$G21&lt;&gt;""),Results!$I26,""))</f>
        <v/>
      </c>
      <c r="I21" s="18" t="str">
        <f>IF(AND(Results!$Q$6&gt;0,$E21-1&gt;=Results!$Q$6*Calc!$F$26),"",IF(AND(Results!$I26&lt;&gt;"",Results!$K26&lt;&gt;"",Results!$F26&lt;&gt;Results!$H26,$F21&lt;&gt;"",$G21&lt;&gt;""),Results!$K26,""))</f>
        <v/>
      </c>
      <c r="J21" s="17" t="str">
        <f>IF(Plan!$I24=0,F21&amp;G21,"")</f>
        <v>Werder BremenTSG 1899 Hoffenheim</v>
      </c>
      <c r="K21" s="7">
        <f t="shared" si="0"/>
        <v>0</v>
      </c>
      <c r="L21" s="7" t="str">
        <f>IF(AND(K21&gt;0,Plan!$I24=0),H21&amp;Language!$E$62&amp;I21,"")</f>
        <v/>
      </c>
      <c r="M21" s="2" t="str">
        <f>IF(Plan!$I24=1,F21&amp;G21,"")</f>
        <v/>
      </c>
      <c r="N21" s="93" t="str">
        <f>IF(AND(K21&gt;0,Plan!$I24=1),H21&amp;Language!$E$62&amp;I21,"")</f>
        <v/>
      </c>
      <c r="O21" s="352">
        <f>IF($H21="",0,Results!$L26)</f>
        <v>0</v>
      </c>
      <c r="P21" s="353">
        <f>IF($I21="",0,Results!$M26)</f>
        <v>0</v>
      </c>
    </row>
    <row r="22" spans="2:16" x14ac:dyDescent="0.2">
      <c r="B22" s="25" t="s">
        <v>30</v>
      </c>
      <c r="C22" s="29" t="str">
        <f>IF(Plan!$D25="","",Plan!$D25)</f>
        <v/>
      </c>
      <c r="D22" s="2"/>
      <c r="E22" s="299">
        <v>19</v>
      </c>
      <c r="F22" s="190" t="str">
        <f>Plan!$Q25</f>
        <v>1. FC Nürnberg</v>
      </c>
      <c r="G22" s="191" t="str">
        <f>Plan!$S25</f>
        <v>Bayer 04 Leverkusen</v>
      </c>
      <c r="H22" s="134" t="str">
        <f>IF(AND(Results!$Q$6&gt;0,$E22-1&gt;=Results!$Q$6*Calc!$F$26),"",IF(AND(Results!$I27&lt;&gt;"",Results!$K27&lt;&gt;"",Results!$F27&lt;&gt;Results!$H27,$F22&lt;&gt;"",$G22&lt;&gt;""),Results!$I27,""))</f>
        <v/>
      </c>
      <c r="I22" s="18" t="str">
        <f>IF(AND(Results!$Q$6&gt;0,$E22-1&gt;=Results!$Q$6*Calc!$F$26),"",IF(AND(Results!$I27&lt;&gt;"",Results!$K27&lt;&gt;"",Results!$F27&lt;&gt;Results!$H27,$F22&lt;&gt;"",$G22&lt;&gt;""),Results!$K27,""))</f>
        <v/>
      </c>
      <c r="J22" s="17" t="str">
        <f>IF(Plan!$I25=0,F22&amp;G22,"")</f>
        <v>1. FC NürnbergBayer 04 Leverkusen</v>
      </c>
      <c r="K22" s="7">
        <f t="shared" si="0"/>
        <v>0</v>
      </c>
      <c r="L22" s="7" t="str">
        <f>IF(AND(K22&gt;0,Plan!$I25=0),H22&amp;Language!$E$62&amp;I22,"")</f>
        <v/>
      </c>
      <c r="M22" s="2" t="str">
        <f>IF(Plan!$I25=1,F22&amp;G22,"")</f>
        <v/>
      </c>
      <c r="N22" s="93" t="str">
        <f>IF(AND(K22&gt;0,Plan!$I25=1),H22&amp;Language!$E$62&amp;I22,"")</f>
        <v/>
      </c>
      <c r="O22" s="352">
        <f>IF($H22="",0,Results!$L27)</f>
        <v>0</v>
      </c>
      <c r="P22" s="353">
        <f>IF($I22="",0,Results!$M27)</f>
        <v>0</v>
      </c>
    </row>
    <row r="23" spans="2:16" ht="13.5" thickBot="1" x14ac:dyDescent="0.25">
      <c r="B23" s="185" t="s">
        <v>31</v>
      </c>
      <c r="C23" s="186" t="str">
        <f>IF(Plan!$D26="","",Plan!$D26)</f>
        <v/>
      </c>
      <c r="D23" s="2"/>
      <c r="E23" s="299">
        <v>20</v>
      </c>
      <c r="F23" s="190" t="str">
        <f>Plan!$Q26</f>
        <v>1. FC Köln</v>
      </c>
      <c r="G23" s="191" t="str">
        <f>Plan!$S26</f>
        <v>VfL Wolfsburg</v>
      </c>
      <c r="H23" s="134" t="str">
        <f>IF(AND(Results!$Q$6&gt;0,$E23-1&gt;=Results!$Q$6*Calc!$F$26),"",IF(AND(Results!$I28&lt;&gt;"",Results!$K28&lt;&gt;"",Results!$F28&lt;&gt;Results!$H28,$F23&lt;&gt;"",$G23&lt;&gt;""),Results!$I28,""))</f>
        <v/>
      </c>
      <c r="I23" s="18" t="str">
        <f>IF(AND(Results!$Q$6&gt;0,$E23-1&gt;=Results!$Q$6*Calc!$F$26),"",IF(AND(Results!$I28&lt;&gt;"",Results!$K28&lt;&gt;"",Results!$F28&lt;&gt;Results!$H28,$F23&lt;&gt;"",$G23&lt;&gt;""),Results!$K28,""))</f>
        <v/>
      </c>
      <c r="J23" s="17" t="str">
        <f>IF(Plan!$I26=0,F23&amp;G23,"")</f>
        <v>1. FC KölnVfL Wolfsburg</v>
      </c>
      <c r="K23" s="7">
        <f t="shared" si="0"/>
        <v>0</v>
      </c>
      <c r="L23" s="7" t="str">
        <f>IF(AND(K23&gt;0,Plan!$I26=0),H23&amp;Language!$E$62&amp;I23,"")</f>
        <v/>
      </c>
      <c r="M23" s="2" t="str">
        <f>IF(Plan!$I26=1,F23&amp;G23,"")</f>
        <v/>
      </c>
      <c r="N23" s="93" t="str">
        <f>IF(AND(K23&gt;0,Plan!$I26=1),H23&amp;Language!$E$62&amp;I23,"")</f>
        <v/>
      </c>
      <c r="O23" s="352">
        <f>IF($H23="",0,Results!$L28)</f>
        <v>0</v>
      </c>
      <c r="P23" s="353">
        <f>IF($I23="",0,Results!$M28)</f>
        <v>0</v>
      </c>
    </row>
    <row r="24" spans="2:16" ht="13.5" thickTop="1" x14ac:dyDescent="0.2">
      <c r="B24" s="2"/>
      <c r="C24" s="2"/>
      <c r="D24" s="2"/>
      <c r="E24" s="299">
        <v>21</v>
      </c>
      <c r="F24" s="190" t="str">
        <f>Plan!$Q27</f>
        <v>Eintracht Frankfurt</v>
      </c>
      <c r="G24" s="191" t="str">
        <f>Plan!$S27</f>
        <v>RB Leipzig</v>
      </c>
      <c r="H24" s="134" t="str">
        <f>IF(AND(Results!$Q$6&gt;0,$E24-1&gt;=Results!$Q$6*Calc!$F$26),"",IF(AND(Results!$I29&lt;&gt;"",Results!$K29&lt;&gt;"",Results!$F29&lt;&gt;Results!$H29,$F24&lt;&gt;"",$G24&lt;&gt;""),Results!$I29,""))</f>
        <v/>
      </c>
      <c r="I24" s="18" t="str">
        <f>IF(AND(Results!$Q$6&gt;0,$E24-1&gt;=Results!$Q$6*Calc!$F$26),"",IF(AND(Results!$I29&lt;&gt;"",Results!$K29&lt;&gt;"",Results!$F29&lt;&gt;Results!$H29,$F24&lt;&gt;"",$G24&lt;&gt;""),Results!$K29,""))</f>
        <v/>
      </c>
      <c r="J24" s="17" t="str">
        <f>IF(Plan!$I27=0,F24&amp;G24,"")</f>
        <v>Eintracht FrankfurtRB Leipzig</v>
      </c>
      <c r="K24" s="7">
        <f t="shared" si="0"/>
        <v>0</v>
      </c>
      <c r="L24" s="7" t="str">
        <f>IF(AND(K24&gt;0,Plan!$I27=0),H24&amp;Language!$E$62&amp;I24,"")</f>
        <v/>
      </c>
      <c r="M24" s="2" t="str">
        <f>IF(Plan!$I27=1,F24&amp;G24,"")</f>
        <v/>
      </c>
      <c r="N24" s="93" t="str">
        <f>IF(AND(K24&gt;0,Plan!$I27=1),H24&amp;Language!$E$62&amp;I24,"")</f>
        <v/>
      </c>
      <c r="O24" s="352">
        <f>IF($H24="",0,Results!$L29)</f>
        <v>0</v>
      </c>
      <c r="P24" s="353">
        <f>IF($I24="",0,Results!$M29)</f>
        <v>0</v>
      </c>
    </row>
    <row r="25" spans="2:16" x14ac:dyDescent="0.2">
      <c r="B25" s="2"/>
      <c r="C25" s="2"/>
      <c r="D25" s="2"/>
      <c r="E25" s="299">
        <v>22</v>
      </c>
      <c r="F25" s="190" t="str">
        <f>Plan!$Q28</f>
        <v>FC Bayern München</v>
      </c>
      <c r="G25" s="191" t="str">
        <f>Plan!$S28</f>
        <v>SC Freiburg</v>
      </c>
      <c r="H25" s="134" t="str">
        <f>IF(AND(Results!$Q$6&gt;0,$E25-1&gt;=Results!$Q$6*Calc!$F$26),"",IF(AND(Results!$I30&lt;&gt;"",Results!$K30&lt;&gt;"",Results!$F30&lt;&gt;Results!$H30,$F25&lt;&gt;"",$G25&lt;&gt;""),Results!$I30,""))</f>
        <v/>
      </c>
      <c r="I25" s="18" t="str">
        <f>IF(AND(Results!$Q$6&gt;0,$E25-1&gt;=Results!$Q$6*Calc!$F$26),"",IF(AND(Results!$I30&lt;&gt;"",Results!$K30&lt;&gt;"",Results!$F30&lt;&gt;Results!$H30,$F25&lt;&gt;"",$G25&lt;&gt;""),Results!$K30,""))</f>
        <v/>
      </c>
      <c r="J25" s="17" t="str">
        <f>IF(Plan!$I28=0,F25&amp;G25,"")</f>
        <v>FC Bayern MünchenSC Freiburg</v>
      </c>
      <c r="K25" s="7">
        <f t="shared" si="0"/>
        <v>0</v>
      </c>
      <c r="L25" s="7" t="str">
        <f>IF(AND(K25&gt;0,Plan!$I28=0),H25&amp;Language!$E$62&amp;I25,"")</f>
        <v/>
      </c>
      <c r="M25" s="2" t="str">
        <f>IF(Plan!$I28=1,F25&amp;G25,"")</f>
        <v/>
      </c>
      <c r="N25" s="93" t="str">
        <f>IF(AND(K25&gt;0,Plan!$I28=1),H25&amp;Language!$E$62&amp;I25,"")</f>
        <v/>
      </c>
      <c r="O25" s="352">
        <f>IF($H25="",0,Results!$L30)</f>
        <v>0</v>
      </c>
      <c r="P25" s="353">
        <f>IF($I25="",0,Results!$M30)</f>
        <v>0</v>
      </c>
    </row>
    <row r="26" spans="2:16" x14ac:dyDescent="0.2">
      <c r="B26" s="2"/>
      <c r="C26" s="2"/>
      <c r="D26" s="2"/>
      <c r="E26" s="299">
        <v>23</v>
      </c>
      <c r="F26" s="190" t="str">
        <f>Plan!$Q29</f>
        <v>FC Carl Zeiss Jena</v>
      </c>
      <c r="G26" s="191" t="str">
        <f>Plan!$S29</f>
        <v>1. FC Union Berlin</v>
      </c>
      <c r="H26" s="134" t="str">
        <f>IF(AND(Results!$Q$6&gt;0,$E26-1&gt;=Results!$Q$6*Calc!$F$26),"",IF(AND(Results!$I31&lt;&gt;"",Results!$K31&lt;&gt;"",Results!$F31&lt;&gt;Results!$H31,$F26&lt;&gt;"",$G26&lt;&gt;""),Results!$I31,""))</f>
        <v/>
      </c>
      <c r="I26" s="18" t="str">
        <f>IF(AND(Results!$Q$6&gt;0,$E26-1&gt;=Results!$Q$6*Calc!$F$26),"",IF(AND(Results!$I31&lt;&gt;"",Results!$K31&lt;&gt;"",Results!$F31&lt;&gt;Results!$H31,$F26&lt;&gt;"",$G26&lt;&gt;""),Results!$K31,""))</f>
        <v/>
      </c>
      <c r="J26" s="17" t="str">
        <f>IF(Plan!$I29=0,F26&amp;G26,"")</f>
        <v>FC Carl Zeiss Jena1. FC Union Berlin</v>
      </c>
      <c r="K26" s="7">
        <f t="shared" si="0"/>
        <v>0</v>
      </c>
      <c r="L26" s="7" t="str">
        <f>IF(AND(K26&gt;0,Plan!$I29=0),H26&amp;Language!$E$62&amp;I26,"")</f>
        <v/>
      </c>
      <c r="M26" s="2" t="str">
        <f>IF(Plan!$I29=1,F26&amp;G26,"")</f>
        <v/>
      </c>
      <c r="N26" s="93" t="str">
        <f>IF(AND(K26&gt;0,Plan!$I29=1),H26&amp;Language!$E$62&amp;I26,"")</f>
        <v/>
      </c>
      <c r="O26" s="352">
        <f>IF($H26="",0,Results!$L31)</f>
        <v>0</v>
      </c>
      <c r="P26" s="353">
        <f>IF($I26="",0,Results!$M31)</f>
        <v>0</v>
      </c>
    </row>
    <row r="27" spans="2:16" x14ac:dyDescent="0.2">
      <c r="B27" s="2"/>
      <c r="C27" s="2"/>
      <c r="D27" s="2"/>
      <c r="E27" s="299">
        <v>24</v>
      </c>
      <c r="F27" s="190" t="str">
        <f>Plan!$Q30</f>
        <v>SGS Essen</v>
      </c>
      <c r="G27" s="191" t="str">
        <f>Plan!$S30</f>
        <v>1. FC Köln</v>
      </c>
      <c r="H27" s="134" t="str">
        <f>IF(AND(Results!$Q$6&gt;0,$E27-1&gt;=Results!$Q$6*Calc!$F$26),"",IF(AND(Results!$I32&lt;&gt;"",Results!$K32&lt;&gt;"",Results!$F32&lt;&gt;Results!$H32,$F27&lt;&gt;"",$G27&lt;&gt;""),Results!$I32,""))</f>
        <v/>
      </c>
      <c r="I27" s="18" t="str">
        <f>IF(AND(Results!$Q$6&gt;0,$E27-1&gt;=Results!$Q$6*Calc!$F$26),"",IF(AND(Results!$I32&lt;&gt;"",Results!$K32&lt;&gt;"",Results!$F32&lt;&gt;Results!$H32,$F27&lt;&gt;"",$G27&lt;&gt;""),Results!$K32,""))</f>
        <v/>
      </c>
      <c r="J27" s="17" t="str">
        <f>IF(Plan!$I30=0,F27&amp;G27,"")</f>
        <v>SGS Essen1. FC Köln</v>
      </c>
      <c r="K27" s="7">
        <f t="shared" si="0"/>
        <v>0</v>
      </c>
      <c r="L27" s="7" t="str">
        <f>IF(AND(K27&gt;0,Plan!$I30=0),H27&amp;Language!$E$62&amp;I27,"")</f>
        <v/>
      </c>
      <c r="M27" s="2" t="str">
        <f>IF(Plan!$I30=1,F27&amp;G27,"")</f>
        <v/>
      </c>
      <c r="N27" s="93" t="str">
        <f>IF(AND(K27&gt;0,Plan!$I30=1),H27&amp;Language!$E$62&amp;I27,"")</f>
        <v/>
      </c>
      <c r="O27" s="352">
        <f>IF($H27="",0,Results!$L32)</f>
        <v>0</v>
      </c>
      <c r="P27" s="353">
        <f>IF($I27="",0,Results!$M32)</f>
        <v>0</v>
      </c>
    </row>
    <row r="28" spans="2:16" x14ac:dyDescent="0.2">
      <c r="B28" s="2"/>
      <c r="C28" s="2"/>
      <c r="D28" s="2"/>
      <c r="E28" s="299">
        <v>25</v>
      </c>
      <c r="F28" s="190" t="str">
        <f>Plan!$Q31</f>
        <v>TSG 1899 Hoffenheim</v>
      </c>
      <c r="G28" s="191" t="str">
        <f>Plan!$S31</f>
        <v>1. FC Nürnberg</v>
      </c>
      <c r="H28" s="134" t="str">
        <f>IF(AND(Results!$Q$6&gt;0,$E28-1&gt;=Results!$Q$6*Calc!$F$26),"",IF(AND(Results!$I33&lt;&gt;"",Results!$K33&lt;&gt;"",Results!$F33&lt;&gt;Results!$H33,$F28&lt;&gt;"",$G28&lt;&gt;""),Results!$I33,""))</f>
        <v/>
      </c>
      <c r="I28" s="18" t="str">
        <f>IF(AND(Results!$Q$6&gt;0,$E28-1&gt;=Results!$Q$6*Calc!$F$26),"",IF(AND(Results!$I33&lt;&gt;"",Results!$K33&lt;&gt;"",Results!$F33&lt;&gt;Results!$H33,$F28&lt;&gt;"",$G28&lt;&gt;""),Results!$K33,""))</f>
        <v/>
      </c>
      <c r="J28" s="17" t="str">
        <f>IF(Plan!$I31=0,F28&amp;G28,"")</f>
        <v>TSG 1899 Hoffenheim1. FC Nürnberg</v>
      </c>
      <c r="K28" s="7">
        <f t="shared" si="0"/>
        <v>0</v>
      </c>
      <c r="L28" s="7" t="str">
        <f>IF(AND(K28&gt;0,Plan!$I31=0),H28&amp;Language!$E$62&amp;I28,"")</f>
        <v/>
      </c>
      <c r="M28" s="2" t="str">
        <f>IF(Plan!$I31=1,F28&amp;G28,"")</f>
        <v/>
      </c>
      <c r="N28" s="93" t="str">
        <f>IF(AND(K28&gt;0,Plan!$I31=1),H28&amp;Language!$E$62&amp;I28,"")</f>
        <v/>
      </c>
      <c r="O28" s="352">
        <f>IF($H28="",0,Results!$L33)</f>
        <v>0</v>
      </c>
      <c r="P28" s="353">
        <f>IF($I28="",0,Results!$M33)</f>
        <v>0</v>
      </c>
    </row>
    <row r="29" spans="2:16" x14ac:dyDescent="0.2">
      <c r="B29" s="2"/>
      <c r="C29" s="2"/>
      <c r="D29" s="2"/>
      <c r="E29" s="299">
        <v>26</v>
      </c>
      <c r="F29" s="190" t="str">
        <f>Plan!$Q32</f>
        <v>VfL Wolfsburg</v>
      </c>
      <c r="G29" s="191" t="str">
        <f>Plan!$S32</f>
        <v>Werder Bremen</v>
      </c>
      <c r="H29" s="134" t="str">
        <f>IF(AND(Results!$Q$6&gt;0,$E29-1&gt;=Results!$Q$6*Calc!$F$26),"",IF(AND(Results!$I34&lt;&gt;"",Results!$K34&lt;&gt;"",Results!$F34&lt;&gt;Results!$H34,$F29&lt;&gt;"",$G29&lt;&gt;""),Results!$I34,""))</f>
        <v/>
      </c>
      <c r="I29" s="18" t="str">
        <f>IF(AND(Results!$Q$6&gt;0,$E29-1&gt;=Results!$Q$6*Calc!$F$26),"",IF(AND(Results!$I34&lt;&gt;"",Results!$K34&lt;&gt;"",Results!$F34&lt;&gt;Results!$H34,$F29&lt;&gt;"",$G29&lt;&gt;""),Results!$K34,""))</f>
        <v/>
      </c>
      <c r="J29" s="17" t="str">
        <f>IF(Plan!$I32=0,F29&amp;G29,"")</f>
        <v>VfL WolfsburgWerder Bremen</v>
      </c>
      <c r="K29" s="7">
        <f t="shared" si="0"/>
        <v>0</v>
      </c>
      <c r="L29" s="7" t="str">
        <f>IF(AND(K29&gt;0,Plan!$I32=0),H29&amp;Language!$E$62&amp;I29,"")</f>
        <v/>
      </c>
      <c r="M29" s="2" t="str">
        <f>IF(Plan!$I32=1,F29&amp;G29,"")</f>
        <v/>
      </c>
      <c r="N29" s="93" t="str">
        <f>IF(AND(K29&gt;0,Plan!$I32=1),H29&amp;Language!$E$62&amp;I29,"")</f>
        <v/>
      </c>
      <c r="O29" s="352">
        <f>IF($H29="",0,Results!$L34)</f>
        <v>0</v>
      </c>
      <c r="P29" s="353">
        <f>IF($I29="",0,Results!$M34)</f>
        <v>0</v>
      </c>
    </row>
    <row r="30" spans="2:16" x14ac:dyDescent="0.2">
      <c r="B30" s="2"/>
      <c r="C30" s="2"/>
      <c r="D30" s="2"/>
      <c r="E30" s="299">
        <v>27</v>
      </c>
      <c r="F30" s="190" t="str">
        <f>Plan!$Q33</f>
        <v>RB Leipzig</v>
      </c>
      <c r="G30" s="191" t="str">
        <f>Plan!$S33</f>
        <v>Hamburger SV</v>
      </c>
      <c r="H30" s="134" t="str">
        <f>IF(AND(Results!$Q$6&gt;0,$E30-1&gt;=Results!$Q$6*Calc!$F$26),"",IF(AND(Results!$I35&lt;&gt;"",Results!$K35&lt;&gt;"",Results!$F35&lt;&gt;Results!$H35,$F30&lt;&gt;"",$G30&lt;&gt;""),Results!$I35,""))</f>
        <v/>
      </c>
      <c r="I30" s="18" t="str">
        <f>IF(AND(Results!$Q$6&gt;0,$E30-1&gt;=Results!$Q$6*Calc!$F$26),"",IF(AND(Results!$I35&lt;&gt;"",Results!$K35&lt;&gt;"",Results!$F35&lt;&gt;Results!$H35,$F30&lt;&gt;"",$G30&lt;&gt;""),Results!$K35,""))</f>
        <v/>
      </c>
      <c r="J30" s="17" t="str">
        <f>IF(Plan!$I33=0,F30&amp;G30,"")</f>
        <v>RB LeipzigHamburger SV</v>
      </c>
      <c r="K30" s="7">
        <f t="shared" si="0"/>
        <v>0</v>
      </c>
      <c r="L30" s="7" t="str">
        <f>IF(AND(K30&gt;0,Plan!$I33=0),H30&amp;Language!$E$62&amp;I30,"")</f>
        <v/>
      </c>
      <c r="M30" s="2" t="str">
        <f>IF(Plan!$I33=1,F30&amp;G30,"")</f>
        <v/>
      </c>
      <c r="N30" s="93" t="str">
        <f>IF(AND(K30&gt;0,Plan!$I33=1),H30&amp;Language!$E$62&amp;I30,"")</f>
        <v/>
      </c>
      <c r="O30" s="352">
        <f>IF($H30="",0,Results!$L35)</f>
        <v>0</v>
      </c>
      <c r="P30" s="353">
        <f>IF($I30="",0,Results!$M35)</f>
        <v>0</v>
      </c>
    </row>
    <row r="31" spans="2:16" x14ac:dyDescent="0.2">
      <c r="B31" s="2"/>
      <c r="C31" s="2"/>
      <c r="D31" s="2"/>
      <c r="E31" s="299">
        <v>28</v>
      </c>
      <c r="F31" s="190" t="str">
        <f>Plan!$Q34</f>
        <v>Bayer 04 Leverkusen</v>
      </c>
      <c r="G31" s="191" t="str">
        <f>Plan!$S34</f>
        <v>Eintracht Frankfurt</v>
      </c>
      <c r="H31" s="134" t="str">
        <f>IF(AND(Results!$Q$6&gt;0,$E31-1&gt;=Results!$Q$6*Calc!$F$26),"",IF(AND(Results!$I36&lt;&gt;"",Results!$K36&lt;&gt;"",Results!$F36&lt;&gt;Results!$H36,$F31&lt;&gt;"",$G31&lt;&gt;""),Results!$I36,""))</f>
        <v/>
      </c>
      <c r="I31" s="18" t="str">
        <f>IF(AND(Results!$Q$6&gt;0,$E31-1&gt;=Results!$Q$6*Calc!$F$26),"",IF(AND(Results!$I36&lt;&gt;"",Results!$K36&lt;&gt;"",Results!$F36&lt;&gt;Results!$H36,$F31&lt;&gt;"",$G31&lt;&gt;""),Results!$K36,""))</f>
        <v/>
      </c>
      <c r="J31" s="17" t="str">
        <f>IF(Plan!$I34=0,F31&amp;G31,"")</f>
        <v>Bayer 04 LeverkusenEintracht Frankfurt</v>
      </c>
      <c r="K31" s="7">
        <f t="shared" si="0"/>
        <v>0</v>
      </c>
      <c r="L31" s="7" t="str">
        <f>IF(AND(K31&gt;0,Plan!$I34=0),H31&amp;Language!$E$62&amp;I31,"")</f>
        <v/>
      </c>
      <c r="M31" s="2" t="str">
        <f>IF(Plan!$I34=1,F31&amp;G31,"")</f>
        <v/>
      </c>
      <c r="N31" s="93" t="str">
        <f>IF(AND(K31&gt;0,Plan!$I34=1),H31&amp;Language!$E$62&amp;I31,"")</f>
        <v/>
      </c>
      <c r="O31" s="352">
        <f>IF($H31="",0,Results!$L36)</f>
        <v>0</v>
      </c>
      <c r="P31" s="353">
        <f>IF($I31="",0,Results!$M36)</f>
        <v>0</v>
      </c>
    </row>
    <row r="32" spans="2:16" x14ac:dyDescent="0.2">
      <c r="B32" s="2"/>
      <c r="C32" s="2"/>
      <c r="D32" s="2"/>
      <c r="E32" s="299">
        <v>29</v>
      </c>
      <c r="F32" s="190" t="str">
        <f>Plan!$Q35</f>
        <v>1. FC Union Berlin</v>
      </c>
      <c r="G32" s="191" t="str">
        <f>Plan!$S35</f>
        <v>SC Freiburg</v>
      </c>
      <c r="H32" s="134" t="str">
        <f>IF(AND(Results!$Q$6&gt;0,$E32-1&gt;=Results!$Q$6*Calc!$F$26),"",IF(AND(Results!$I37&lt;&gt;"",Results!$K37&lt;&gt;"",Results!$F37&lt;&gt;Results!$H37,$F32&lt;&gt;"",$G32&lt;&gt;""),Results!$I37,""))</f>
        <v/>
      </c>
      <c r="I32" s="18" t="str">
        <f>IF(AND(Results!$Q$6&gt;0,$E32-1&gt;=Results!$Q$6*Calc!$F$26),"",IF(AND(Results!$I37&lt;&gt;"",Results!$K37&lt;&gt;"",Results!$F37&lt;&gt;Results!$H37,$F32&lt;&gt;"",$G32&lt;&gt;""),Results!$K37,""))</f>
        <v/>
      </c>
      <c r="J32" s="17" t="str">
        <f>IF(Plan!$I35=0,F32&amp;G32,"")</f>
        <v>1. FC Union BerlinSC Freiburg</v>
      </c>
      <c r="K32" s="7">
        <f t="shared" si="0"/>
        <v>0</v>
      </c>
      <c r="L32" s="7" t="str">
        <f>IF(AND(K32&gt;0,Plan!$I35=0),H32&amp;Language!$E$62&amp;I32,"")</f>
        <v/>
      </c>
      <c r="M32" s="2" t="str">
        <f>IF(Plan!$I35=1,F32&amp;G32,"")</f>
        <v/>
      </c>
      <c r="N32" s="93" t="str">
        <f>IF(AND(K32&gt;0,Plan!$I35=1),H32&amp;Language!$E$62&amp;I32,"")</f>
        <v/>
      </c>
      <c r="O32" s="352">
        <f>IF($H32="",0,Results!$L37)</f>
        <v>0</v>
      </c>
      <c r="P32" s="353">
        <f>IF($I32="",0,Results!$M37)</f>
        <v>0</v>
      </c>
    </row>
    <row r="33" spans="2:16" x14ac:dyDescent="0.2">
      <c r="B33" s="2"/>
      <c r="C33" s="2"/>
      <c r="D33" s="2"/>
      <c r="E33" s="299">
        <v>30</v>
      </c>
      <c r="F33" s="190" t="str">
        <f>Plan!$Q36</f>
        <v>Eintracht Frankfurt</v>
      </c>
      <c r="G33" s="191" t="str">
        <f>Plan!$S36</f>
        <v>FC Carl Zeiss Jena</v>
      </c>
      <c r="H33" s="134" t="str">
        <f>IF(AND(Results!$Q$6&gt;0,$E33-1&gt;=Results!$Q$6*Calc!$F$26),"",IF(AND(Results!$I38&lt;&gt;"",Results!$K38&lt;&gt;"",Results!$F38&lt;&gt;Results!$H38,$F33&lt;&gt;"",$G33&lt;&gt;""),Results!$I38,""))</f>
        <v/>
      </c>
      <c r="I33" s="18" t="str">
        <f>IF(AND(Results!$Q$6&gt;0,$E33-1&gt;=Results!$Q$6*Calc!$F$26),"",IF(AND(Results!$I38&lt;&gt;"",Results!$K38&lt;&gt;"",Results!$F38&lt;&gt;Results!$H38,$F33&lt;&gt;"",$G33&lt;&gt;""),Results!$K38,""))</f>
        <v/>
      </c>
      <c r="J33" s="17" t="str">
        <f>IF(Plan!$I36=0,F33&amp;G33,"")</f>
        <v>Eintracht FrankfurtFC Carl Zeiss Jena</v>
      </c>
      <c r="K33" s="7">
        <f t="shared" si="0"/>
        <v>0</v>
      </c>
      <c r="L33" s="7" t="str">
        <f>IF(AND(K33&gt;0,Plan!$I36=0),H33&amp;Language!$E$62&amp;I33,"")</f>
        <v/>
      </c>
      <c r="M33" s="2" t="str">
        <f>IF(Plan!$I36=1,F33&amp;G33,"")</f>
        <v/>
      </c>
      <c r="N33" s="93" t="str">
        <f>IF(AND(K33&gt;0,Plan!$I36=1),H33&amp;Language!$E$62&amp;I33,"")</f>
        <v/>
      </c>
      <c r="O33" s="352">
        <f>IF($H33="",0,Results!$L38)</f>
        <v>0</v>
      </c>
      <c r="P33" s="353">
        <f>IF($I33="",0,Results!$M38)</f>
        <v>0</v>
      </c>
    </row>
    <row r="34" spans="2:16" x14ac:dyDescent="0.2">
      <c r="B34" s="2"/>
      <c r="C34" s="2"/>
      <c r="D34" s="2"/>
      <c r="E34" s="299">
        <v>31</v>
      </c>
      <c r="F34" s="190" t="str">
        <f>Plan!$Q37</f>
        <v>Hamburger SV</v>
      </c>
      <c r="G34" s="191" t="str">
        <f>Plan!$S37</f>
        <v>TSG 1899 Hoffenheim</v>
      </c>
      <c r="H34" s="134" t="str">
        <f>IF(AND(Results!$Q$6&gt;0,$E34-1&gt;=Results!$Q$6*Calc!$F$26),"",IF(AND(Results!$I39&lt;&gt;"",Results!$K39&lt;&gt;"",Results!$F39&lt;&gt;Results!$H39,$F34&lt;&gt;"",$G34&lt;&gt;""),Results!$I39,""))</f>
        <v/>
      </c>
      <c r="I34" s="18" t="str">
        <f>IF(AND(Results!$Q$6&gt;0,$E34-1&gt;=Results!$Q$6*Calc!$F$26),"",IF(AND(Results!$I39&lt;&gt;"",Results!$K39&lt;&gt;"",Results!$F39&lt;&gt;Results!$H39,$F34&lt;&gt;"",$G34&lt;&gt;""),Results!$K39,""))</f>
        <v/>
      </c>
      <c r="J34" s="17" t="str">
        <f>IF(Plan!$I37=0,F34&amp;G34,"")</f>
        <v>Hamburger SVTSG 1899 Hoffenheim</v>
      </c>
      <c r="K34" s="7">
        <f t="shared" si="0"/>
        <v>0</v>
      </c>
      <c r="L34" s="7" t="str">
        <f>IF(AND(K34&gt;0,Plan!$I37=0),H34&amp;Language!$E$62&amp;I34,"")</f>
        <v/>
      </c>
      <c r="M34" s="2" t="str">
        <f>IF(Plan!$I37=1,F34&amp;G34,"")</f>
        <v/>
      </c>
      <c r="N34" s="93" t="str">
        <f>IF(AND(K34&gt;0,Plan!$I37=1),H34&amp;Language!$E$62&amp;I34,"")</f>
        <v/>
      </c>
      <c r="O34" s="352">
        <f>IF($H34="",0,Results!$L39)</f>
        <v>0</v>
      </c>
      <c r="P34" s="353">
        <f>IF($I34="",0,Results!$M39)</f>
        <v>0</v>
      </c>
    </row>
    <row r="35" spans="2:16" x14ac:dyDescent="0.2">
      <c r="B35" s="2"/>
      <c r="C35" s="2"/>
      <c r="D35" s="2"/>
      <c r="E35" s="299">
        <v>32</v>
      </c>
      <c r="F35" s="190" t="str">
        <f>Plan!$Q38</f>
        <v>1. FC Köln</v>
      </c>
      <c r="G35" s="191" t="str">
        <f>Plan!$S38</f>
        <v>Bayer 04 Leverkusen</v>
      </c>
      <c r="H35" s="134" t="str">
        <f>IF(AND(Results!$Q$6&gt;0,$E35-1&gt;=Results!$Q$6*Calc!$F$26),"",IF(AND(Results!$I40&lt;&gt;"",Results!$K40&lt;&gt;"",Results!$F40&lt;&gt;Results!$H40,$F35&lt;&gt;"",$G35&lt;&gt;""),Results!$I40,""))</f>
        <v/>
      </c>
      <c r="I35" s="18" t="str">
        <f>IF(AND(Results!$Q$6&gt;0,$E35-1&gt;=Results!$Q$6*Calc!$F$26),"",IF(AND(Results!$I40&lt;&gt;"",Results!$K40&lt;&gt;"",Results!$F40&lt;&gt;Results!$H40,$F35&lt;&gt;"",$G35&lt;&gt;""),Results!$K40,""))</f>
        <v/>
      </c>
      <c r="J35" s="17" t="str">
        <f>IF(Plan!$I38=0,F35&amp;G35,"")</f>
        <v>1. FC KölnBayer 04 Leverkusen</v>
      </c>
      <c r="K35" s="7">
        <f t="shared" si="0"/>
        <v>0</v>
      </c>
      <c r="L35" s="7" t="str">
        <f>IF(AND(K35&gt;0,Plan!$I38=0),H35&amp;Language!$E$62&amp;I35,"")</f>
        <v/>
      </c>
      <c r="M35" s="2" t="str">
        <f>IF(Plan!$I38=1,F35&amp;G35,"")</f>
        <v/>
      </c>
      <c r="N35" s="93" t="str">
        <f>IF(AND(K35&gt;0,Plan!$I38=1),H35&amp;Language!$E$62&amp;I35,"")</f>
        <v/>
      </c>
      <c r="O35" s="352">
        <f>IF($H35="",0,Results!$L40)</f>
        <v>0</v>
      </c>
      <c r="P35" s="353">
        <f>IF($I35="",0,Results!$M40)</f>
        <v>0</v>
      </c>
    </row>
    <row r="36" spans="2:16" x14ac:dyDescent="0.2">
      <c r="B36" s="2"/>
      <c r="C36" s="2"/>
      <c r="D36" s="2"/>
      <c r="E36" s="299">
        <v>33</v>
      </c>
      <c r="F36" s="190" t="str">
        <f>Plan!$Q39</f>
        <v>1. FC Nürnberg</v>
      </c>
      <c r="G36" s="191" t="str">
        <f>Plan!$S39</f>
        <v>RB Leipzig</v>
      </c>
      <c r="H36" s="134" t="str">
        <f>IF(AND(Results!$Q$6&gt;0,$E36-1&gt;=Results!$Q$6*Calc!$F$26),"",IF(AND(Results!$I41&lt;&gt;"",Results!$K41&lt;&gt;"",Results!$F41&lt;&gt;Results!$H41,$F36&lt;&gt;"",$G36&lt;&gt;""),Results!$I41,""))</f>
        <v/>
      </c>
      <c r="I36" s="18" t="str">
        <f>IF(AND(Results!$Q$6&gt;0,$E36-1&gt;=Results!$Q$6*Calc!$F$26),"",IF(AND(Results!$I41&lt;&gt;"",Results!$K41&lt;&gt;"",Results!$F41&lt;&gt;Results!$H41,$F36&lt;&gt;"",$G36&lt;&gt;""),Results!$K41,""))</f>
        <v/>
      </c>
      <c r="J36" s="17" t="str">
        <f>IF(Plan!$I39=0,F36&amp;G36,"")</f>
        <v>1. FC NürnbergRB Leipzig</v>
      </c>
      <c r="K36" s="7">
        <f t="shared" ref="K36:K67" si="1">IF(AND(F36&lt;&gt;"",G36&lt;&gt;"",F36&lt;&gt;G36,H36&lt;&gt;"",I36&lt;&gt;""),1,0)</f>
        <v>0</v>
      </c>
      <c r="L36" s="7" t="str">
        <f>IF(AND(K36&gt;0,Plan!$I39=0),H36&amp;Language!$E$62&amp;I36,"")</f>
        <v/>
      </c>
      <c r="M36" s="2" t="str">
        <f>IF(Plan!$I39=1,F36&amp;G36,"")</f>
        <v/>
      </c>
      <c r="N36" s="93" t="str">
        <f>IF(AND(K36&gt;0,Plan!$I39=1),H36&amp;Language!$E$62&amp;I36,"")</f>
        <v/>
      </c>
      <c r="O36" s="352">
        <f>IF($H36="",0,Results!$L41)</f>
        <v>0</v>
      </c>
      <c r="P36" s="353">
        <f>IF($I36="",0,Results!$M41)</f>
        <v>0</v>
      </c>
    </row>
    <row r="37" spans="2:16" x14ac:dyDescent="0.2">
      <c r="B37" s="2"/>
      <c r="C37" s="2"/>
      <c r="D37" s="2"/>
      <c r="E37" s="299">
        <v>34</v>
      </c>
      <c r="F37" s="190" t="str">
        <f>Plan!$Q40</f>
        <v>SGS Essen</v>
      </c>
      <c r="G37" s="191" t="str">
        <f>Plan!$S40</f>
        <v>VfL Wolfsburg</v>
      </c>
      <c r="H37" s="134" t="str">
        <f>IF(AND(Results!$Q$6&gt;0,$E37-1&gt;=Results!$Q$6*Calc!$F$26),"",IF(AND(Results!$I42&lt;&gt;"",Results!$K42&lt;&gt;"",Results!$F42&lt;&gt;Results!$H42,$F37&lt;&gt;"",$G37&lt;&gt;""),Results!$I42,""))</f>
        <v/>
      </c>
      <c r="I37" s="18" t="str">
        <f>IF(AND(Results!$Q$6&gt;0,$E37-1&gt;=Results!$Q$6*Calc!$F$26),"",IF(AND(Results!$I42&lt;&gt;"",Results!$K42&lt;&gt;"",Results!$F42&lt;&gt;Results!$H42,$F37&lt;&gt;"",$G37&lt;&gt;""),Results!$K42,""))</f>
        <v/>
      </c>
      <c r="J37" s="17" t="str">
        <f>IF(Plan!$I40=0,F37&amp;G37,"")</f>
        <v>SGS EssenVfL Wolfsburg</v>
      </c>
      <c r="K37" s="7">
        <f t="shared" si="1"/>
        <v>0</v>
      </c>
      <c r="L37" s="7" t="str">
        <f>IF(AND(K37&gt;0,Plan!$I40=0),H37&amp;Language!$E$62&amp;I37,"")</f>
        <v/>
      </c>
      <c r="M37" s="2" t="str">
        <f>IF(Plan!$I40=1,F37&amp;G37,"")</f>
        <v/>
      </c>
      <c r="N37" s="93" t="str">
        <f>IF(AND(K37&gt;0,Plan!$I40=1),H37&amp;Language!$E$62&amp;I37,"")</f>
        <v/>
      </c>
      <c r="O37" s="352">
        <f>IF($H37="",0,Results!$L42)</f>
        <v>0</v>
      </c>
      <c r="P37" s="353">
        <f>IF($I37="",0,Results!$M42)</f>
        <v>0</v>
      </c>
    </row>
    <row r="38" spans="2:16" x14ac:dyDescent="0.2">
      <c r="B38" s="2"/>
      <c r="C38" s="2"/>
      <c r="D38" s="2"/>
      <c r="E38" s="299">
        <v>35</v>
      </c>
      <c r="F38" s="190" t="str">
        <f>Plan!$Q41</f>
        <v>FC Bayern München</v>
      </c>
      <c r="G38" s="191" t="str">
        <f>Plan!$S41</f>
        <v>Werder Bremen</v>
      </c>
      <c r="H38" s="134" t="str">
        <f>IF(AND(Results!$Q$6&gt;0,$E38-1&gt;=Results!$Q$6*Calc!$F$26),"",IF(AND(Results!$I43&lt;&gt;"",Results!$K43&lt;&gt;"",Results!$F43&lt;&gt;Results!$H43,$F38&lt;&gt;"",$G38&lt;&gt;""),Results!$I43,""))</f>
        <v/>
      </c>
      <c r="I38" s="18" t="str">
        <f>IF(AND(Results!$Q$6&gt;0,$E38-1&gt;=Results!$Q$6*Calc!$F$26),"",IF(AND(Results!$I43&lt;&gt;"",Results!$K43&lt;&gt;"",Results!$F43&lt;&gt;Results!$H43,$F38&lt;&gt;"",$G38&lt;&gt;""),Results!$K43,""))</f>
        <v/>
      </c>
      <c r="J38" s="17" t="str">
        <f>IF(Plan!$I41=0,F38&amp;G38,"")</f>
        <v>FC Bayern MünchenWerder Bremen</v>
      </c>
      <c r="K38" s="7">
        <f t="shared" si="1"/>
        <v>0</v>
      </c>
      <c r="L38" s="7" t="str">
        <f>IF(AND(K38&gt;0,Plan!$I41=0),H38&amp;Language!$E$62&amp;I38,"")</f>
        <v/>
      </c>
      <c r="M38" s="2" t="str">
        <f>IF(Plan!$I41=1,F38&amp;G38,"")</f>
        <v/>
      </c>
      <c r="N38" s="93" t="str">
        <f>IF(AND(K38&gt;0,Plan!$I41=1),H38&amp;Language!$E$62&amp;I38,"")</f>
        <v/>
      </c>
      <c r="O38" s="352">
        <f>IF($H38="",0,Results!$L43)</f>
        <v>0</v>
      </c>
      <c r="P38" s="353">
        <f>IF($I38="",0,Results!$M43)</f>
        <v>0</v>
      </c>
    </row>
    <row r="39" spans="2:16" x14ac:dyDescent="0.2">
      <c r="B39" s="2"/>
      <c r="C39" s="2"/>
      <c r="D39" s="2"/>
      <c r="E39" s="299">
        <v>36</v>
      </c>
      <c r="F39" s="190" t="str">
        <f>Plan!$Q42</f>
        <v>Werder Bremen</v>
      </c>
      <c r="G39" s="191" t="str">
        <f>Plan!$S42</f>
        <v>Hamburger SV</v>
      </c>
      <c r="H39" s="134" t="str">
        <f>IF(AND(Results!$Q$6&gt;0,$E39-1&gt;=Results!$Q$6*Calc!$F$26),"",IF(AND(Results!$I44&lt;&gt;"",Results!$K44&lt;&gt;"",Results!$F44&lt;&gt;Results!$H44,$F39&lt;&gt;"",$G39&lt;&gt;""),Results!$I44,""))</f>
        <v/>
      </c>
      <c r="I39" s="18" t="str">
        <f>IF(AND(Results!$Q$6&gt;0,$E39-1&gt;=Results!$Q$6*Calc!$F$26),"",IF(AND(Results!$I44&lt;&gt;"",Results!$K44&lt;&gt;"",Results!$F44&lt;&gt;Results!$H44,$F39&lt;&gt;"",$G39&lt;&gt;""),Results!$K44,""))</f>
        <v/>
      </c>
      <c r="J39" s="17" t="str">
        <f>IF(Plan!$I42=0,F39&amp;G39,"")</f>
        <v>Werder BremenHamburger SV</v>
      </c>
      <c r="K39" s="7">
        <f t="shared" si="1"/>
        <v>0</v>
      </c>
      <c r="L39" s="7" t="str">
        <f>IF(AND(K39&gt;0,Plan!$I42=0),H39&amp;Language!$E$62&amp;I39,"")</f>
        <v/>
      </c>
      <c r="M39" s="2" t="str">
        <f>IF(Plan!$I42=1,F39&amp;G39,"")</f>
        <v/>
      </c>
      <c r="N39" s="93" t="str">
        <f>IF(AND(K39&gt;0,Plan!$I42=1),H39&amp;Language!$E$62&amp;I39,"")</f>
        <v/>
      </c>
      <c r="O39" s="352">
        <f>IF($H39="",0,Results!$L44)</f>
        <v>0</v>
      </c>
      <c r="P39" s="353">
        <f>IF($I39="",0,Results!$M44)</f>
        <v>0</v>
      </c>
    </row>
    <row r="40" spans="2:16" x14ac:dyDescent="0.2">
      <c r="B40" s="2"/>
      <c r="C40" s="2"/>
      <c r="D40" s="2"/>
      <c r="E40" s="299">
        <v>37</v>
      </c>
      <c r="F40" s="190" t="str">
        <f>Plan!$Q43</f>
        <v>TSG 1899 Hoffenheim</v>
      </c>
      <c r="G40" s="191" t="str">
        <f>Plan!$S43</f>
        <v>Bayer 04 Leverkusen</v>
      </c>
      <c r="H40" s="134" t="str">
        <f>IF(AND(Results!$Q$6&gt;0,$E40-1&gt;=Results!$Q$6*Calc!$F$26),"",IF(AND(Results!$I45&lt;&gt;"",Results!$K45&lt;&gt;"",Results!$F45&lt;&gt;Results!$H45,$F40&lt;&gt;"",$G40&lt;&gt;""),Results!$I45,""))</f>
        <v/>
      </c>
      <c r="I40" s="18" t="str">
        <f>IF(AND(Results!$Q$6&gt;0,$E40-1&gt;=Results!$Q$6*Calc!$F$26),"",IF(AND(Results!$I45&lt;&gt;"",Results!$K45&lt;&gt;"",Results!$F45&lt;&gt;Results!$H45,$F40&lt;&gt;"",$G40&lt;&gt;""),Results!$K45,""))</f>
        <v/>
      </c>
      <c r="J40" s="17" t="str">
        <f>IF(Plan!$I43=0,F40&amp;G40,"")</f>
        <v>TSG 1899 HoffenheimBayer 04 Leverkusen</v>
      </c>
      <c r="K40" s="7">
        <f t="shared" si="1"/>
        <v>0</v>
      </c>
      <c r="L40" s="7" t="str">
        <f>IF(AND(K40&gt;0,Plan!$I43=0),H40&amp;Language!$E$62&amp;I40,"")</f>
        <v/>
      </c>
      <c r="M40" s="2" t="str">
        <f>IF(Plan!$I43=1,F40&amp;G40,"")</f>
        <v/>
      </c>
      <c r="N40" s="93" t="str">
        <f>IF(AND(K40&gt;0,Plan!$I43=1),H40&amp;Language!$E$62&amp;I40,"")</f>
        <v/>
      </c>
      <c r="O40" s="352">
        <f>IF($H40="",0,Results!$L45)</f>
        <v>0</v>
      </c>
      <c r="P40" s="353">
        <f>IF($I40="",0,Results!$M45)</f>
        <v>0</v>
      </c>
    </row>
    <row r="41" spans="2:16" x14ac:dyDescent="0.2">
      <c r="B41" s="2"/>
      <c r="C41" s="2"/>
      <c r="D41" s="2"/>
      <c r="E41" s="299">
        <v>38</v>
      </c>
      <c r="F41" s="190" t="str">
        <f>Plan!$Q44</f>
        <v>FC Carl Zeiss Jena</v>
      </c>
      <c r="G41" s="191" t="str">
        <f>Plan!$S44</f>
        <v>1. FC Nürnberg</v>
      </c>
      <c r="H41" s="134" t="str">
        <f>IF(AND(Results!$Q$6&gt;0,$E41-1&gt;=Results!$Q$6*Calc!$F$26),"",IF(AND(Results!$I46&lt;&gt;"",Results!$K46&lt;&gt;"",Results!$F46&lt;&gt;Results!$H46,$F41&lt;&gt;"",$G41&lt;&gt;""),Results!$I46,""))</f>
        <v/>
      </c>
      <c r="I41" s="18" t="str">
        <f>IF(AND(Results!$Q$6&gt;0,$E41-1&gt;=Results!$Q$6*Calc!$F$26),"",IF(AND(Results!$I46&lt;&gt;"",Results!$K46&lt;&gt;"",Results!$F46&lt;&gt;Results!$H46,$F41&lt;&gt;"",$G41&lt;&gt;""),Results!$K46,""))</f>
        <v/>
      </c>
      <c r="J41" s="17" t="str">
        <f>IF(Plan!$I44=0,F41&amp;G41,"")</f>
        <v>FC Carl Zeiss Jena1. FC Nürnberg</v>
      </c>
      <c r="K41" s="7">
        <f t="shared" si="1"/>
        <v>0</v>
      </c>
      <c r="L41" s="7" t="str">
        <f>IF(AND(K41&gt;0,Plan!$I44=0),H41&amp;Language!$E$62&amp;I41,"")</f>
        <v/>
      </c>
      <c r="M41" s="2" t="str">
        <f>IF(Plan!$I44=1,F41&amp;G41,"")</f>
        <v/>
      </c>
      <c r="N41" s="93" t="str">
        <f>IF(AND(K41&gt;0,Plan!$I44=1),H41&amp;Language!$E$62&amp;I41,"")</f>
        <v/>
      </c>
      <c r="O41" s="352">
        <f>IF($H41="",0,Results!$L46)</f>
        <v>0</v>
      </c>
      <c r="P41" s="353">
        <f>IF($I41="",0,Results!$M46)</f>
        <v>0</v>
      </c>
    </row>
    <row r="42" spans="2:16" x14ac:dyDescent="0.2">
      <c r="B42" s="2"/>
      <c r="C42" s="2"/>
      <c r="D42" s="2"/>
      <c r="E42" s="299">
        <v>39</v>
      </c>
      <c r="F42" s="190" t="str">
        <f>Plan!$Q45</f>
        <v>1. FC Köln</v>
      </c>
      <c r="G42" s="191" t="str">
        <f>Plan!$S45</f>
        <v>1. FC Union Berlin</v>
      </c>
      <c r="H42" s="134" t="str">
        <f>IF(AND(Results!$Q$6&gt;0,$E42-1&gt;=Results!$Q$6*Calc!$F$26),"",IF(AND(Results!$I47&lt;&gt;"",Results!$K47&lt;&gt;"",Results!$F47&lt;&gt;Results!$H47,$F42&lt;&gt;"",$G42&lt;&gt;""),Results!$I47,""))</f>
        <v/>
      </c>
      <c r="I42" s="18" t="str">
        <f>IF(AND(Results!$Q$6&gt;0,$E42-1&gt;=Results!$Q$6*Calc!$F$26),"",IF(AND(Results!$I47&lt;&gt;"",Results!$K47&lt;&gt;"",Results!$F47&lt;&gt;Results!$H47,$F42&lt;&gt;"",$G42&lt;&gt;""),Results!$K47,""))</f>
        <v/>
      </c>
      <c r="J42" s="17" t="str">
        <f>IF(Plan!$I45=0,F42&amp;G42,"")</f>
        <v>1. FC Köln1. FC Union Berlin</v>
      </c>
      <c r="K42" s="7">
        <f t="shared" si="1"/>
        <v>0</v>
      </c>
      <c r="L42" s="7" t="str">
        <f>IF(AND(K42&gt;0,Plan!$I45=0),H42&amp;Language!$E$62&amp;I42,"")</f>
        <v/>
      </c>
      <c r="M42" s="2" t="str">
        <f>IF(Plan!$I45=1,F42&amp;G42,"")</f>
        <v/>
      </c>
      <c r="N42" s="93" t="str">
        <f>IF(AND(K42&gt;0,Plan!$I45=1),H42&amp;Language!$E$62&amp;I42,"")</f>
        <v/>
      </c>
      <c r="O42" s="352">
        <f>IF($H42="",0,Results!$L47)</f>
        <v>0</v>
      </c>
      <c r="P42" s="353">
        <f>IF($I42="",0,Results!$M47)</f>
        <v>0</v>
      </c>
    </row>
    <row r="43" spans="2:16" x14ac:dyDescent="0.2">
      <c r="B43" s="2"/>
      <c r="C43" s="2"/>
      <c r="D43" s="2"/>
      <c r="E43" s="299">
        <v>40</v>
      </c>
      <c r="F43" s="190" t="str">
        <f>Plan!$Q46</f>
        <v>RB Leipzig</v>
      </c>
      <c r="G43" s="191" t="str">
        <f>Plan!$S46</f>
        <v>SGS Essen</v>
      </c>
      <c r="H43" s="134" t="str">
        <f>IF(AND(Results!$Q$6&gt;0,$E43-1&gt;=Results!$Q$6*Calc!$F$26),"",IF(AND(Results!$I48&lt;&gt;"",Results!$K48&lt;&gt;"",Results!$F48&lt;&gt;Results!$H48,$F43&lt;&gt;"",$G43&lt;&gt;""),Results!$I48,""))</f>
        <v/>
      </c>
      <c r="I43" s="18" t="str">
        <f>IF(AND(Results!$Q$6&gt;0,$E43-1&gt;=Results!$Q$6*Calc!$F$26),"",IF(AND(Results!$I48&lt;&gt;"",Results!$K48&lt;&gt;"",Results!$F48&lt;&gt;Results!$H48,$F43&lt;&gt;"",$G43&lt;&gt;""),Results!$K48,""))</f>
        <v/>
      </c>
      <c r="J43" s="17" t="str">
        <f>IF(Plan!$I46=0,F43&amp;G43,"")</f>
        <v>RB LeipzigSGS Essen</v>
      </c>
      <c r="K43" s="7">
        <f t="shared" si="1"/>
        <v>0</v>
      </c>
      <c r="L43" s="7" t="str">
        <f>IF(AND(K43&gt;0,Plan!$I46=0),H43&amp;Language!$E$62&amp;I43,"")</f>
        <v/>
      </c>
      <c r="M43" s="2" t="str">
        <f>IF(Plan!$I46=1,F43&amp;G43,"")</f>
        <v/>
      </c>
      <c r="N43" s="93" t="str">
        <f>IF(AND(K43&gt;0,Plan!$I46=1),H43&amp;Language!$E$62&amp;I43,"")</f>
        <v/>
      </c>
      <c r="O43" s="352">
        <f>IF($H43="",0,Results!$L48)</f>
        <v>0</v>
      </c>
      <c r="P43" s="353">
        <f>IF($I43="",0,Results!$M48)</f>
        <v>0</v>
      </c>
    </row>
    <row r="44" spans="2:16" x14ac:dyDescent="0.2">
      <c r="B44" s="2"/>
      <c r="C44" s="2"/>
      <c r="D44" s="2"/>
      <c r="E44" s="299">
        <v>41</v>
      </c>
      <c r="F44" s="190" t="str">
        <f>Plan!$Q47</f>
        <v>SC Freiburg</v>
      </c>
      <c r="G44" s="191" t="str">
        <f>Plan!$S47</f>
        <v>Eintracht Frankfurt</v>
      </c>
      <c r="H44" s="134" t="str">
        <f>IF(AND(Results!$Q$6&gt;0,$E44-1&gt;=Results!$Q$6*Calc!$F$26),"",IF(AND(Results!$I49&lt;&gt;"",Results!$K49&lt;&gt;"",Results!$F49&lt;&gt;Results!$H49,$F44&lt;&gt;"",$G44&lt;&gt;""),Results!$I49,""))</f>
        <v/>
      </c>
      <c r="I44" s="18" t="str">
        <f>IF(AND(Results!$Q$6&gt;0,$E44-1&gt;=Results!$Q$6*Calc!$F$26),"",IF(AND(Results!$I49&lt;&gt;"",Results!$K49&lt;&gt;"",Results!$F49&lt;&gt;Results!$H49,$F44&lt;&gt;"",$G44&lt;&gt;""),Results!$K49,""))</f>
        <v/>
      </c>
      <c r="J44" s="17" t="str">
        <f>IF(Plan!$I47=0,F44&amp;G44,"")</f>
        <v>SC FreiburgEintracht Frankfurt</v>
      </c>
      <c r="K44" s="7">
        <f t="shared" si="1"/>
        <v>0</v>
      </c>
      <c r="L44" s="7" t="str">
        <f>IF(AND(K44&gt;0,Plan!$I47=0),H44&amp;Language!$E$62&amp;I44,"")</f>
        <v/>
      </c>
      <c r="M44" s="2" t="str">
        <f>IF(Plan!$I47=1,F44&amp;G44,"")</f>
        <v/>
      </c>
      <c r="N44" s="93" t="str">
        <f>IF(AND(K44&gt;0,Plan!$I47=1),H44&amp;Language!$E$62&amp;I44,"")</f>
        <v/>
      </c>
      <c r="O44" s="352">
        <f>IF($H44="",0,Results!$L49)</f>
        <v>0</v>
      </c>
      <c r="P44" s="353">
        <f>IF($I44="",0,Results!$M49)</f>
        <v>0</v>
      </c>
    </row>
    <row r="45" spans="2:16" x14ac:dyDescent="0.2">
      <c r="B45" s="2"/>
      <c r="C45" s="2"/>
      <c r="D45" s="2"/>
      <c r="E45" s="299">
        <v>42</v>
      </c>
      <c r="F45" s="190" t="str">
        <f>Plan!$Q48</f>
        <v>VfL Wolfsburg</v>
      </c>
      <c r="G45" s="191" t="str">
        <f>Plan!$S48</f>
        <v>FC Bayern München</v>
      </c>
      <c r="H45" s="134" t="str">
        <f>IF(AND(Results!$Q$6&gt;0,$E45-1&gt;=Results!$Q$6*Calc!$F$26),"",IF(AND(Results!$I50&lt;&gt;"",Results!$K50&lt;&gt;"",Results!$F50&lt;&gt;Results!$H50,$F45&lt;&gt;"",$G45&lt;&gt;""),Results!$I50,""))</f>
        <v/>
      </c>
      <c r="I45" s="18" t="str">
        <f>IF(AND(Results!$Q$6&gt;0,$E45-1&gt;=Results!$Q$6*Calc!$F$26),"",IF(AND(Results!$I50&lt;&gt;"",Results!$K50&lt;&gt;"",Results!$F50&lt;&gt;Results!$H50,$F45&lt;&gt;"",$G45&lt;&gt;""),Results!$K50,""))</f>
        <v/>
      </c>
      <c r="J45" s="17" t="str">
        <f>IF(Plan!$I48=0,F45&amp;G45,"")</f>
        <v>VfL WolfsburgFC Bayern München</v>
      </c>
      <c r="K45" s="7">
        <f t="shared" si="1"/>
        <v>0</v>
      </c>
      <c r="L45" s="7" t="str">
        <f>IF(AND(K45&gt;0,Plan!$I48=0),H45&amp;Language!$E$62&amp;I45,"")</f>
        <v/>
      </c>
      <c r="M45" s="2" t="str">
        <f>IF(Plan!$I48=1,F45&amp;G45,"")</f>
        <v/>
      </c>
      <c r="N45" s="93" t="str">
        <f>IF(AND(K45&gt;0,Plan!$I48=1),H45&amp;Language!$E$62&amp;I45,"")</f>
        <v/>
      </c>
      <c r="O45" s="352">
        <f>IF($H45="",0,Results!$L50)</f>
        <v>0</v>
      </c>
      <c r="P45" s="353">
        <f>IF($I45="",0,Results!$M50)</f>
        <v>0</v>
      </c>
    </row>
    <row r="46" spans="2:16" x14ac:dyDescent="0.2">
      <c r="B46" s="2"/>
      <c r="C46" s="2"/>
      <c r="D46" s="2"/>
      <c r="E46" s="299">
        <v>43</v>
      </c>
      <c r="F46" s="190" t="str">
        <f>Plan!$Q49</f>
        <v>1. FC Union Berlin</v>
      </c>
      <c r="G46" s="191" t="str">
        <f>Plan!$S49</f>
        <v>RB Leipzig</v>
      </c>
      <c r="H46" s="134" t="str">
        <f>IF(AND(Results!$Q$6&gt;0,$E46-1&gt;=Results!$Q$6*Calc!$F$26),"",IF(AND(Results!$I51&lt;&gt;"",Results!$K51&lt;&gt;"",Results!$F51&lt;&gt;Results!$H51,$F46&lt;&gt;"",$G46&lt;&gt;""),Results!$I51,""))</f>
        <v/>
      </c>
      <c r="I46" s="18" t="str">
        <f>IF(AND(Results!$Q$6&gt;0,$E46-1&gt;=Results!$Q$6*Calc!$F$26),"",IF(AND(Results!$I51&lt;&gt;"",Results!$K51&lt;&gt;"",Results!$F51&lt;&gt;Results!$H51,$F46&lt;&gt;"",$G46&lt;&gt;""),Results!$K51,""))</f>
        <v/>
      </c>
      <c r="J46" s="17" t="str">
        <f>IF(Plan!$I49=0,F46&amp;G46,"")</f>
        <v>1. FC Union BerlinRB Leipzig</v>
      </c>
      <c r="K46" s="7">
        <f t="shared" si="1"/>
        <v>0</v>
      </c>
      <c r="L46" s="7" t="str">
        <f>IF(AND(K46&gt;0,Plan!$I49=0),H46&amp;Language!$E$62&amp;I46,"")</f>
        <v/>
      </c>
      <c r="M46" s="2" t="str">
        <f>IF(Plan!$I49=1,F46&amp;G46,"")</f>
        <v/>
      </c>
      <c r="N46" s="93" t="str">
        <f>IF(AND(K46&gt;0,Plan!$I49=1),H46&amp;Language!$E$62&amp;I46,"")</f>
        <v/>
      </c>
      <c r="O46" s="352">
        <f>IF($H46="",0,Results!$L51)</f>
        <v>0</v>
      </c>
      <c r="P46" s="353">
        <f>IF($I46="",0,Results!$M51)</f>
        <v>0</v>
      </c>
    </row>
    <row r="47" spans="2:16" x14ac:dyDescent="0.2">
      <c r="B47" s="2"/>
      <c r="C47" s="2"/>
      <c r="D47" s="2"/>
      <c r="E47" s="299">
        <v>44</v>
      </c>
      <c r="F47" s="190" t="str">
        <f>Plan!$Q50</f>
        <v>SGS Essen</v>
      </c>
      <c r="G47" s="191" t="str">
        <f>Plan!$S50</f>
        <v>TSG 1899 Hoffenheim</v>
      </c>
      <c r="H47" s="134" t="str">
        <f>IF(AND(Results!$Q$6&gt;0,$E47-1&gt;=Results!$Q$6*Calc!$F$26),"",IF(AND(Results!$I52&lt;&gt;"",Results!$K52&lt;&gt;"",Results!$F52&lt;&gt;Results!$H52,$F47&lt;&gt;"",$G47&lt;&gt;""),Results!$I52,""))</f>
        <v/>
      </c>
      <c r="I47" s="18" t="str">
        <f>IF(AND(Results!$Q$6&gt;0,$E47-1&gt;=Results!$Q$6*Calc!$F$26),"",IF(AND(Results!$I52&lt;&gt;"",Results!$K52&lt;&gt;"",Results!$F52&lt;&gt;Results!$H52,$F47&lt;&gt;"",$G47&lt;&gt;""),Results!$K52,""))</f>
        <v/>
      </c>
      <c r="J47" s="17" t="str">
        <f>IF(Plan!$I50=0,F47&amp;G47,"")</f>
        <v>SGS EssenTSG 1899 Hoffenheim</v>
      </c>
      <c r="K47" s="7">
        <f t="shared" si="1"/>
        <v>0</v>
      </c>
      <c r="L47" s="7" t="str">
        <f>IF(AND(K47&gt;0,Plan!$I50=0),H47&amp;Language!$E$62&amp;I47,"")</f>
        <v/>
      </c>
      <c r="M47" s="2" t="str">
        <f>IF(Plan!$I50=1,F47&amp;G47,"")</f>
        <v/>
      </c>
      <c r="N47" s="93" t="str">
        <f>IF(AND(K47&gt;0,Plan!$I50=1),H47&amp;Language!$E$62&amp;I47,"")</f>
        <v/>
      </c>
      <c r="O47" s="352">
        <f>IF($H47="",0,Results!$L52)</f>
        <v>0</v>
      </c>
      <c r="P47" s="353">
        <f>IF($I47="",0,Results!$M52)</f>
        <v>0</v>
      </c>
    </row>
    <row r="48" spans="2:16" x14ac:dyDescent="0.2">
      <c r="B48" s="2"/>
      <c r="C48" s="2"/>
      <c r="D48" s="2"/>
      <c r="E48" s="299">
        <v>45</v>
      </c>
      <c r="F48" s="190" t="str">
        <f>Plan!$Q51</f>
        <v>Hamburger SV</v>
      </c>
      <c r="G48" s="191" t="str">
        <f>Plan!$S51</f>
        <v>FC Carl Zeiss Jena</v>
      </c>
      <c r="H48" s="134" t="str">
        <f>IF(AND(Results!$Q$6&gt;0,$E48-1&gt;=Results!$Q$6*Calc!$F$26),"",IF(AND(Results!$I53&lt;&gt;"",Results!$K53&lt;&gt;"",Results!$F53&lt;&gt;Results!$H53,$F48&lt;&gt;"",$G48&lt;&gt;""),Results!$I53,""))</f>
        <v/>
      </c>
      <c r="I48" s="18" t="str">
        <f>IF(AND(Results!$Q$6&gt;0,$E48-1&gt;=Results!$Q$6*Calc!$F$26),"",IF(AND(Results!$I53&lt;&gt;"",Results!$K53&lt;&gt;"",Results!$F53&lt;&gt;Results!$H53,$F48&lt;&gt;"",$G48&lt;&gt;""),Results!$K53,""))</f>
        <v/>
      </c>
      <c r="J48" s="17" t="str">
        <f>IF(Plan!$I51=0,F48&amp;G48,"")</f>
        <v>Hamburger SVFC Carl Zeiss Jena</v>
      </c>
      <c r="K48" s="7">
        <f t="shared" si="1"/>
        <v>0</v>
      </c>
      <c r="L48" s="7" t="str">
        <f>IF(AND(K48&gt;0,Plan!$I51=0),H48&amp;Language!$E$62&amp;I48,"")</f>
        <v/>
      </c>
      <c r="M48" s="2" t="str">
        <f>IF(Plan!$I51=1,F48&amp;G48,"")</f>
        <v/>
      </c>
      <c r="N48" s="93" t="str">
        <f>IF(AND(K48&gt;0,Plan!$I51=1),H48&amp;Language!$E$62&amp;I48,"")</f>
        <v/>
      </c>
      <c r="O48" s="352">
        <f>IF($H48="",0,Results!$L53)</f>
        <v>0</v>
      </c>
      <c r="P48" s="353">
        <f>IF($I48="",0,Results!$M53)</f>
        <v>0</v>
      </c>
    </row>
    <row r="49" spans="2:16" x14ac:dyDescent="0.2">
      <c r="B49" s="2"/>
      <c r="C49" s="2"/>
      <c r="D49" s="2"/>
      <c r="E49" s="299">
        <v>46</v>
      </c>
      <c r="F49" s="190" t="str">
        <f>Plan!$Q52</f>
        <v>1. FC Nürnberg</v>
      </c>
      <c r="G49" s="191" t="str">
        <f>Plan!$S52</f>
        <v>SC Freiburg</v>
      </c>
      <c r="H49" s="134" t="str">
        <f>IF(AND(Results!$Q$6&gt;0,$E49-1&gt;=Results!$Q$6*Calc!$F$26),"",IF(AND(Results!$I54&lt;&gt;"",Results!$K54&lt;&gt;"",Results!$F54&lt;&gt;Results!$H54,$F49&lt;&gt;"",$G49&lt;&gt;""),Results!$I54,""))</f>
        <v/>
      </c>
      <c r="I49" s="18" t="str">
        <f>IF(AND(Results!$Q$6&gt;0,$E49-1&gt;=Results!$Q$6*Calc!$F$26),"",IF(AND(Results!$I54&lt;&gt;"",Results!$K54&lt;&gt;"",Results!$F54&lt;&gt;Results!$H54,$F49&lt;&gt;"",$G49&lt;&gt;""),Results!$K54,""))</f>
        <v/>
      </c>
      <c r="J49" s="17" t="str">
        <f>IF(Plan!$I52=0,F49&amp;G49,"")</f>
        <v>1. FC NürnbergSC Freiburg</v>
      </c>
      <c r="K49" s="7">
        <f t="shared" si="1"/>
        <v>0</v>
      </c>
      <c r="L49" s="7" t="str">
        <f>IF(AND(K49&gt;0,Plan!$I52=0),H49&amp;Language!$E$62&amp;I49,"")</f>
        <v/>
      </c>
      <c r="M49" s="2" t="str">
        <f>IF(Plan!$I52=1,F49&amp;G49,"")</f>
        <v/>
      </c>
      <c r="N49" s="93" t="str">
        <f>IF(AND(K49&gt;0,Plan!$I52=1),H49&amp;Language!$E$62&amp;I49,"")</f>
        <v/>
      </c>
      <c r="O49" s="352">
        <f>IF($H49="",0,Results!$L54)</f>
        <v>0</v>
      </c>
      <c r="P49" s="353">
        <f>IF($I49="",0,Results!$M54)</f>
        <v>0</v>
      </c>
    </row>
    <row r="50" spans="2:16" x14ac:dyDescent="0.2">
      <c r="B50" s="2"/>
      <c r="C50" s="2"/>
      <c r="D50" s="2"/>
      <c r="E50" s="299">
        <v>47</v>
      </c>
      <c r="F50" s="190" t="str">
        <f>Plan!$Q53</f>
        <v>Eintracht Frankfurt</v>
      </c>
      <c r="G50" s="191" t="str">
        <f>Plan!$S53</f>
        <v>Werder Bremen</v>
      </c>
      <c r="H50" s="134" t="str">
        <f>IF(AND(Results!$Q$6&gt;0,$E50-1&gt;=Results!$Q$6*Calc!$F$26),"",IF(AND(Results!$I55&lt;&gt;"",Results!$K55&lt;&gt;"",Results!$F55&lt;&gt;Results!$H55,$F50&lt;&gt;"",$G50&lt;&gt;""),Results!$I55,""))</f>
        <v/>
      </c>
      <c r="I50" s="18" t="str">
        <f>IF(AND(Results!$Q$6&gt;0,$E50-1&gt;=Results!$Q$6*Calc!$F$26),"",IF(AND(Results!$I55&lt;&gt;"",Results!$K55&lt;&gt;"",Results!$F55&lt;&gt;Results!$H55,$F50&lt;&gt;"",$G50&lt;&gt;""),Results!$K55,""))</f>
        <v/>
      </c>
      <c r="J50" s="17" t="str">
        <f>IF(Plan!$I53=0,F50&amp;G50,"")</f>
        <v>Eintracht FrankfurtWerder Bremen</v>
      </c>
      <c r="K50" s="7">
        <f t="shared" si="1"/>
        <v>0</v>
      </c>
      <c r="L50" s="7" t="str">
        <f>IF(AND(K50&gt;0,Plan!$I53=0),H50&amp;Language!$E$62&amp;I50,"")</f>
        <v/>
      </c>
      <c r="M50" s="2" t="str">
        <f>IF(Plan!$I53=1,F50&amp;G50,"")</f>
        <v/>
      </c>
      <c r="N50" s="93" t="str">
        <f>IF(AND(K50&gt;0,Plan!$I53=1),H50&amp;Language!$E$62&amp;I50,"")</f>
        <v/>
      </c>
      <c r="O50" s="352">
        <f>IF($H50="",0,Results!$L55)</f>
        <v>0</v>
      </c>
      <c r="P50" s="353">
        <f>IF($I50="",0,Results!$M55)</f>
        <v>0</v>
      </c>
    </row>
    <row r="51" spans="2:16" x14ac:dyDescent="0.2">
      <c r="B51" s="2"/>
      <c r="C51" s="2"/>
      <c r="D51" s="2"/>
      <c r="E51" s="299">
        <v>48</v>
      </c>
      <c r="F51" s="190" t="str">
        <f>Plan!$Q54</f>
        <v>Bayer 04 Leverkusen</v>
      </c>
      <c r="G51" s="191" t="str">
        <f>Plan!$S54</f>
        <v>VfL Wolfsburg</v>
      </c>
      <c r="H51" s="134" t="str">
        <f>IF(AND(Results!$Q$6&gt;0,$E51-1&gt;=Results!$Q$6*Calc!$F$26),"",IF(AND(Results!$I56&lt;&gt;"",Results!$K56&lt;&gt;"",Results!$F56&lt;&gt;Results!$H56,$F51&lt;&gt;"",$G51&lt;&gt;""),Results!$I56,""))</f>
        <v/>
      </c>
      <c r="I51" s="18" t="str">
        <f>IF(AND(Results!$Q$6&gt;0,$E51-1&gt;=Results!$Q$6*Calc!$F$26),"",IF(AND(Results!$I56&lt;&gt;"",Results!$K56&lt;&gt;"",Results!$F56&lt;&gt;Results!$H56,$F51&lt;&gt;"",$G51&lt;&gt;""),Results!$K56,""))</f>
        <v/>
      </c>
      <c r="J51" s="17" t="str">
        <f>IF(Plan!$I54=0,F51&amp;G51,"")</f>
        <v>Bayer 04 LeverkusenVfL Wolfsburg</v>
      </c>
      <c r="K51" s="7">
        <f t="shared" si="1"/>
        <v>0</v>
      </c>
      <c r="L51" s="7" t="str">
        <f>IF(AND(K51&gt;0,Plan!$I54=0),H51&amp;Language!$E$62&amp;I51,"")</f>
        <v/>
      </c>
      <c r="M51" s="2" t="str">
        <f>IF(Plan!$I54=1,F51&amp;G51,"")</f>
        <v/>
      </c>
      <c r="N51" s="93" t="str">
        <f>IF(AND(K51&gt;0,Plan!$I54=1),H51&amp;Language!$E$62&amp;I51,"")</f>
        <v/>
      </c>
      <c r="O51" s="352">
        <f>IF($H51="",0,Results!$L56)</f>
        <v>0</v>
      </c>
      <c r="P51" s="353">
        <f>IF($I51="",0,Results!$M56)</f>
        <v>0</v>
      </c>
    </row>
    <row r="52" spans="2:16" x14ac:dyDescent="0.2">
      <c r="B52" s="2"/>
      <c r="C52" s="2"/>
      <c r="D52" s="2"/>
      <c r="E52" s="299">
        <v>49</v>
      </c>
      <c r="F52" s="190" t="str">
        <f>Plan!$Q55</f>
        <v>FC Bayern München</v>
      </c>
      <c r="G52" s="191" t="str">
        <f>Plan!$S55</f>
        <v>1. FC Köln</v>
      </c>
      <c r="H52" s="134" t="str">
        <f>IF(AND(Results!$Q$6&gt;0,$E52-1&gt;=Results!$Q$6*Calc!$F$26),"",IF(AND(Results!$I57&lt;&gt;"",Results!$K57&lt;&gt;"",Results!$F57&lt;&gt;Results!$H57,$F52&lt;&gt;"",$G52&lt;&gt;""),Results!$I57,""))</f>
        <v/>
      </c>
      <c r="I52" s="18" t="str">
        <f>IF(AND(Results!$Q$6&gt;0,$E52-1&gt;=Results!$Q$6*Calc!$F$26),"",IF(AND(Results!$I57&lt;&gt;"",Results!$K57&lt;&gt;"",Results!$F57&lt;&gt;Results!$H57,$F52&lt;&gt;"",$G52&lt;&gt;""),Results!$K57,""))</f>
        <v/>
      </c>
      <c r="J52" s="17" t="str">
        <f>IF(Plan!$I55=0,F52&amp;G52,"")</f>
        <v>FC Bayern München1. FC Köln</v>
      </c>
      <c r="K52" s="7">
        <f t="shared" si="1"/>
        <v>0</v>
      </c>
      <c r="L52" s="7" t="str">
        <f>IF(AND(K52&gt;0,Plan!$I55=0),H52&amp;Language!$E$62&amp;I52,"")</f>
        <v/>
      </c>
      <c r="M52" s="2" t="str">
        <f>IF(Plan!$I55=1,F52&amp;G52,"")</f>
        <v/>
      </c>
      <c r="N52" s="93" t="str">
        <f>IF(AND(K52&gt;0,Plan!$I55=1),H52&amp;Language!$E$62&amp;I52,"")</f>
        <v/>
      </c>
      <c r="O52" s="352">
        <f>IF($H52="",0,Results!$L57)</f>
        <v>0</v>
      </c>
      <c r="P52" s="353">
        <f>IF($I52="",0,Results!$M57)</f>
        <v>0</v>
      </c>
    </row>
    <row r="53" spans="2:16" x14ac:dyDescent="0.2">
      <c r="B53" s="2"/>
      <c r="C53" s="2"/>
      <c r="D53" s="2"/>
      <c r="E53" s="299">
        <v>50</v>
      </c>
      <c r="F53" s="190" t="str">
        <f>Plan!$Q56</f>
        <v>Werder Bremen</v>
      </c>
      <c r="G53" s="191" t="str">
        <f>Plan!$S56</f>
        <v>1. FC Union Berlin</v>
      </c>
      <c r="H53" s="134" t="str">
        <f>IF(AND(Results!$Q$6&gt;0,$E53-1&gt;=Results!$Q$6*Calc!$F$26),"",IF(AND(Results!$I58&lt;&gt;"",Results!$K58&lt;&gt;"",Results!$F58&lt;&gt;Results!$H58,$F53&lt;&gt;"",$G53&lt;&gt;""),Results!$I58,""))</f>
        <v/>
      </c>
      <c r="I53" s="18" t="str">
        <f>IF(AND(Results!$Q$6&gt;0,$E53-1&gt;=Results!$Q$6*Calc!$F$26),"",IF(AND(Results!$I58&lt;&gt;"",Results!$K58&lt;&gt;"",Results!$F58&lt;&gt;Results!$H58,$F53&lt;&gt;"",$G53&lt;&gt;""),Results!$K58,""))</f>
        <v/>
      </c>
      <c r="J53" s="17" t="str">
        <f>IF(Plan!$I56=0,F53&amp;G53,"")</f>
        <v>Werder Bremen1. FC Union Berlin</v>
      </c>
      <c r="K53" s="7">
        <f t="shared" si="1"/>
        <v>0</v>
      </c>
      <c r="L53" s="7" t="str">
        <f>IF(AND(K53&gt;0,Plan!$I56=0),H53&amp;Language!$E$62&amp;I53,"")</f>
        <v/>
      </c>
      <c r="M53" s="2" t="str">
        <f>IF(Plan!$I56=1,F53&amp;G53,"")</f>
        <v/>
      </c>
      <c r="N53" s="93" t="str">
        <f>IF(AND(K53&gt;0,Plan!$I56=1),H53&amp;Language!$E$62&amp;I53,"")</f>
        <v/>
      </c>
      <c r="O53" s="352">
        <f>IF($H53="",0,Results!$L58)</f>
        <v>0</v>
      </c>
      <c r="P53" s="353">
        <f>IF($I53="",0,Results!$M58)</f>
        <v>0</v>
      </c>
    </row>
    <row r="54" spans="2:16" x14ac:dyDescent="0.2">
      <c r="B54" s="2"/>
      <c r="C54" s="2"/>
      <c r="D54" s="2"/>
      <c r="E54" s="299">
        <v>51</v>
      </c>
      <c r="F54" s="190" t="str">
        <f>Plan!$Q57</f>
        <v>SC Freiburg</v>
      </c>
      <c r="G54" s="191" t="str">
        <f>Plan!$S57</f>
        <v>RB Leipzig</v>
      </c>
      <c r="H54" s="134" t="str">
        <f>IF(AND(Results!$Q$6&gt;0,$E54-1&gt;=Results!$Q$6*Calc!$F$26),"",IF(AND(Results!$I59&lt;&gt;"",Results!$K59&lt;&gt;"",Results!$F59&lt;&gt;Results!$H59,$F54&lt;&gt;"",$G54&lt;&gt;""),Results!$I59,""))</f>
        <v/>
      </c>
      <c r="I54" s="18" t="str">
        <f>IF(AND(Results!$Q$6&gt;0,$E54-1&gt;=Results!$Q$6*Calc!$F$26),"",IF(AND(Results!$I59&lt;&gt;"",Results!$K59&lt;&gt;"",Results!$F59&lt;&gt;Results!$H59,$F54&lt;&gt;"",$G54&lt;&gt;""),Results!$K59,""))</f>
        <v/>
      </c>
      <c r="J54" s="17" t="str">
        <f>IF(Plan!$I57=0,F54&amp;G54,"")</f>
        <v>SC FreiburgRB Leipzig</v>
      </c>
      <c r="K54" s="7">
        <f t="shared" si="1"/>
        <v>0</v>
      </c>
      <c r="L54" s="7" t="str">
        <f>IF(AND(K54&gt;0,Plan!$I57=0),H54&amp;Language!$E$62&amp;I54,"")</f>
        <v/>
      </c>
      <c r="M54" s="2" t="str">
        <f>IF(Plan!$I57=1,F54&amp;G54,"")</f>
        <v/>
      </c>
      <c r="N54" s="93" t="str">
        <f>IF(AND(K54&gt;0,Plan!$I57=1),H54&amp;Language!$E$62&amp;I54,"")</f>
        <v/>
      </c>
      <c r="O54" s="352">
        <f>IF($H54="",0,Results!$L59)</f>
        <v>0</v>
      </c>
      <c r="P54" s="353">
        <f>IF($I54="",0,Results!$M59)</f>
        <v>0</v>
      </c>
    </row>
    <row r="55" spans="2:16" x14ac:dyDescent="0.2">
      <c r="B55" s="2"/>
      <c r="C55" s="2"/>
      <c r="D55" s="2"/>
      <c r="E55" s="299">
        <v>52</v>
      </c>
      <c r="F55" s="190" t="str">
        <f>Plan!$Q58</f>
        <v>Hamburger SV</v>
      </c>
      <c r="G55" s="191" t="str">
        <f>Plan!$S58</f>
        <v>Eintracht Frankfurt</v>
      </c>
      <c r="H55" s="134" t="str">
        <f>IF(AND(Results!$Q$6&gt;0,$E55-1&gt;=Results!$Q$6*Calc!$F$26),"",IF(AND(Results!$I60&lt;&gt;"",Results!$K60&lt;&gt;"",Results!$F60&lt;&gt;Results!$H60,$F55&lt;&gt;"",$G55&lt;&gt;""),Results!$I60,""))</f>
        <v/>
      </c>
      <c r="I55" s="18" t="str">
        <f>IF(AND(Results!$Q$6&gt;0,$E55-1&gt;=Results!$Q$6*Calc!$F$26),"",IF(AND(Results!$I60&lt;&gt;"",Results!$K60&lt;&gt;"",Results!$F60&lt;&gt;Results!$H60,$F55&lt;&gt;"",$G55&lt;&gt;""),Results!$K60,""))</f>
        <v/>
      </c>
      <c r="J55" s="17" t="str">
        <f>IF(Plan!$I58=0,F55&amp;G55,"")</f>
        <v>Hamburger SVEintracht Frankfurt</v>
      </c>
      <c r="K55" s="7">
        <f t="shared" si="1"/>
        <v>0</v>
      </c>
      <c r="L55" s="7" t="str">
        <f>IF(AND(K55&gt;0,Plan!$I58=0),H55&amp;Language!$E$62&amp;I55,"")</f>
        <v/>
      </c>
      <c r="M55" s="2" t="str">
        <f>IF(Plan!$I58=1,F55&amp;G55,"")</f>
        <v/>
      </c>
      <c r="N55" s="93" t="str">
        <f>IF(AND(K55&gt;0,Plan!$I58=1),H55&amp;Language!$E$62&amp;I55,"")</f>
        <v/>
      </c>
      <c r="O55" s="352">
        <f>IF($H55="",0,Results!$L60)</f>
        <v>0</v>
      </c>
      <c r="P55" s="353">
        <f>IF($I55="",0,Results!$M60)</f>
        <v>0</v>
      </c>
    </row>
    <row r="56" spans="2:16" x14ac:dyDescent="0.2">
      <c r="B56" s="2"/>
      <c r="C56" s="2"/>
      <c r="D56" s="2"/>
      <c r="E56" s="299">
        <v>53</v>
      </c>
      <c r="F56" s="190" t="str">
        <f>Plan!$Q59</f>
        <v>FC Carl Zeiss Jena</v>
      </c>
      <c r="G56" s="191" t="str">
        <f>Plan!$S59</f>
        <v>Bayer 04 Leverkusen</v>
      </c>
      <c r="H56" s="134" t="str">
        <f>IF(AND(Results!$Q$6&gt;0,$E56-1&gt;=Results!$Q$6*Calc!$F$26),"",IF(AND(Results!$I61&lt;&gt;"",Results!$K61&lt;&gt;"",Results!$F61&lt;&gt;Results!$H61,$F56&lt;&gt;"",$G56&lt;&gt;""),Results!$I61,""))</f>
        <v/>
      </c>
      <c r="I56" s="18" t="str">
        <f>IF(AND(Results!$Q$6&gt;0,$E56-1&gt;=Results!$Q$6*Calc!$F$26),"",IF(AND(Results!$I61&lt;&gt;"",Results!$K61&lt;&gt;"",Results!$F61&lt;&gt;Results!$H61,$F56&lt;&gt;"",$G56&lt;&gt;""),Results!$K61,""))</f>
        <v/>
      </c>
      <c r="J56" s="17" t="str">
        <f>IF(Plan!$I59=0,F56&amp;G56,"")</f>
        <v>FC Carl Zeiss JenaBayer 04 Leverkusen</v>
      </c>
      <c r="K56" s="7">
        <f t="shared" si="1"/>
        <v>0</v>
      </c>
      <c r="L56" s="7" t="str">
        <f>IF(AND(K56&gt;0,Plan!$I59=0),H56&amp;Language!$E$62&amp;I56,"")</f>
        <v/>
      </c>
      <c r="M56" s="2" t="str">
        <f>IF(Plan!$I59=1,F56&amp;G56,"")</f>
        <v/>
      </c>
      <c r="N56" s="93" t="str">
        <f>IF(AND(K56&gt;0,Plan!$I59=1),H56&amp;Language!$E$62&amp;I56,"")</f>
        <v/>
      </c>
      <c r="O56" s="352">
        <f>IF($H56="",0,Results!$L61)</f>
        <v>0</v>
      </c>
      <c r="P56" s="353">
        <f>IF($I56="",0,Results!$M61)</f>
        <v>0</v>
      </c>
    </row>
    <row r="57" spans="2:16" x14ac:dyDescent="0.2">
      <c r="B57" s="2"/>
      <c r="C57" s="2"/>
      <c r="D57" s="2"/>
      <c r="E57" s="299">
        <v>54</v>
      </c>
      <c r="F57" s="190" t="str">
        <f>Plan!$Q60</f>
        <v>1. FC Köln</v>
      </c>
      <c r="G57" s="191" t="str">
        <f>Plan!$S60</f>
        <v>1. FC Nürnberg</v>
      </c>
      <c r="H57" s="134" t="str">
        <f>IF(AND(Results!$Q$6&gt;0,$E57-1&gt;=Results!$Q$6*Calc!$F$26),"",IF(AND(Results!$I62&lt;&gt;"",Results!$K62&lt;&gt;"",Results!$F62&lt;&gt;Results!$H62,$F57&lt;&gt;"",$G57&lt;&gt;""),Results!$I62,""))</f>
        <v/>
      </c>
      <c r="I57" s="18" t="str">
        <f>IF(AND(Results!$Q$6&gt;0,$E57-1&gt;=Results!$Q$6*Calc!$F$26),"",IF(AND(Results!$I62&lt;&gt;"",Results!$K62&lt;&gt;"",Results!$F62&lt;&gt;Results!$H62,$F57&lt;&gt;"",$G57&lt;&gt;""),Results!$K62,""))</f>
        <v/>
      </c>
      <c r="J57" s="17" t="str">
        <f>IF(Plan!$I60=0,F57&amp;G57,"")</f>
        <v>1. FC Köln1. FC Nürnberg</v>
      </c>
      <c r="K57" s="7">
        <f t="shared" si="1"/>
        <v>0</v>
      </c>
      <c r="L57" s="7" t="str">
        <f>IF(AND(K57&gt;0,Plan!$I60=0),H57&amp;Language!$E$62&amp;I57,"")</f>
        <v/>
      </c>
      <c r="M57" s="2" t="str">
        <f>IF(Plan!$I60=1,F57&amp;G57,"")</f>
        <v/>
      </c>
      <c r="N57" s="93" t="str">
        <f>IF(AND(K57&gt;0,Plan!$I60=1),H57&amp;Language!$E$62&amp;I57,"")</f>
        <v/>
      </c>
      <c r="O57" s="352">
        <f>IF($H57="",0,Results!$L62)</f>
        <v>0</v>
      </c>
      <c r="P57" s="353">
        <f>IF($I57="",0,Results!$M62)</f>
        <v>0</v>
      </c>
    </row>
    <row r="58" spans="2:16" x14ac:dyDescent="0.2">
      <c r="B58" s="2"/>
      <c r="C58" s="2"/>
      <c r="D58" s="2"/>
      <c r="E58" s="299">
        <v>55</v>
      </c>
      <c r="F58" s="190" t="str">
        <f>Plan!$Q61</f>
        <v>FC Bayern München</v>
      </c>
      <c r="G58" s="191" t="str">
        <f>Plan!$S61</f>
        <v>SGS Essen</v>
      </c>
      <c r="H58" s="134" t="str">
        <f>IF(AND(Results!$Q$6&gt;0,$E58-1&gt;=Results!$Q$6*Calc!$F$26),"",IF(AND(Results!$I63&lt;&gt;"",Results!$K63&lt;&gt;"",Results!$F63&lt;&gt;Results!$H63,$F58&lt;&gt;"",$G58&lt;&gt;""),Results!$I63,""))</f>
        <v/>
      </c>
      <c r="I58" s="18" t="str">
        <f>IF(AND(Results!$Q$6&gt;0,$E58-1&gt;=Results!$Q$6*Calc!$F$26),"",IF(AND(Results!$I63&lt;&gt;"",Results!$K63&lt;&gt;"",Results!$F63&lt;&gt;Results!$H63,$F58&lt;&gt;"",$G58&lt;&gt;""),Results!$K63,""))</f>
        <v/>
      </c>
      <c r="J58" s="17" t="str">
        <f>IF(Plan!$I61=0,F58&amp;G58,"")</f>
        <v>FC Bayern MünchenSGS Essen</v>
      </c>
      <c r="K58" s="7">
        <f t="shared" si="1"/>
        <v>0</v>
      </c>
      <c r="L58" s="7" t="str">
        <f>IF(AND(K58&gt;0,Plan!$I61=0),H58&amp;Language!$E$62&amp;I58,"")</f>
        <v/>
      </c>
      <c r="M58" s="2" t="str">
        <f>IF(Plan!$I61=1,F58&amp;G58,"")</f>
        <v/>
      </c>
      <c r="N58" s="93" t="str">
        <f>IF(AND(K58&gt;0,Plan!$I61=1),H58&amp;Language!$E$62&amp;I58,"")</f>
        <v/>
      </c>
      <c r="O58" s="352">
        <f>IF($H58="",0,Results!$L63)</f>
        <v>0</v>
      </c>
      <c r="P58" s="353">
        <f>IF($I58="",0,Results!$M63)</f>
        <v>0</v>
      </c>
    </row>
    <row r="59" spans="2:16" x14ac:dyDescent="0.2">
      <c r="B59" s="2"/>
      <c r="C59" s="2"/>
      <c r="D59" s="2"/>
      <c r="E59" s="299">
        <v>56</v>
      </c>
      <c r="F59" s="190" t="str">
        <f>Plan!$Q62</f>
        <v>VfL Wolfsburg</v>
      </c>
      <c r="G59" s="191" t="str">
        <f>Plan!$S62</f>
        <v>TSG 1899 Hoffenheim</v>
      </c>
      <c r="H59" s="134" t="str">
        <f>IF(AND(Results!$Q$6&gt;0,$E59-1&gt;=Results!$Q$6*Calc!$F$26),"",IF(AND(Results!$I64&lt;&gt;"",Results!$K64&lt;&gt;"",Results!$F64&lt;&gt;Results!$H64,$F59&lt;&gt;"",$G59&lt;&gt;""),Results!$I64,""))</f>
        <v/>
      </c>
      <c r="I59" s="18" t="str">
        <f>IF(AND(Results!$Q$6&gt;0,$E59-1&gt;=Results!$Q$6*Calc!$F$26),"",IF(AND(Results!$I64&lt;&gt;"",Results!$K64&lt;&gt;"",Results!$F64&lt;&gt;Results!$H64,$F59&lt;&gt;"",$G59&lt;&gt;""),Results!$K64,""))</f>
        <v/>
      </c>
      <c r="J59" s="17" t="str">
        <f>IF(Plan!$I62=0,F59&amp;G59,"")</f>
        <v>VfL WolfsburgTSG 1899 Hoffenheim</v>
      </c>
      <c r="K59" s="7">
        <f t="shared" si="1"/>
        <v>0</v>
      </c>
      <c r="L59" s="7" t="str">
        <f>IF(AND(K59&gt;0,Plan!$I62=0),H59&amp;Language!$E$62&amp;I59,"")</f>
        <v/>
      </c>
      <c r="M59" s="2" t="str">
        <f>IF(Plan!$I62=1,F59&amp;G59,"")</f>
        <v/>
      </c>
      <c r="N59" s="93" t="str">
        <f>IF(AND(K59&gt;0,Plan!$I62=1),H59&amp;Language!$E$62&amp;I59,"")</f>
        <v/>
      </c>
      <c r="O59" s="352">
        <f>IF($H59="",0,Results!$L64)</f>
        <v>0</v>
      </c>
      <c r="P59" s="353">
        <f>IF($I59="",0,Results!$M64)</f>
        <v>0</v>
      </c>
    </row>
    <row r="60" spans="2:16" x14ac:dyDescent="0.2">
      <c r="B60" s="2"/>
      <c r="C60" s="2"/>
      <c r="D60" s="2"/>
      <c r="E60" s="299">
        <v>57</v>
      </c>
      <c r="F60" s="190" t="str">
        <f>Plan!$Q63</f>
        <v>1. FC Union Berlin</v>
      </c>
      <c r="G60" s="191" t="str">
        <f>Plan!$S63</f>
        <v>VfL Wolfsburg</v>
      </c>
      <c r="H60" s="134" t="str">
        <f>IF(AND(Results!$Q$6&gt;0,$E60-1&gt;=Results!$Q$6*Calc!$F$26),"",IF(AND(Results!$I65&lt;&gt;"",Results!$K65&lt;&gt;"",Results!$F65&lt;&gt;Results!$H65,$F60&lt;&gt;"",$G60&lt;&gt;""),Results!$I65,""))</f>
        <v/>
      </c>
      <c r="I60" s="18" t="str">
        <f>IF(AND(Results!$Q$6&gt;0,$E60-1&gt;=Results!$Q$6*Calc!$F$26),"",IF(AND(Results!$I65&lt;&gt;"",Results!$K65&lt;&gt;"",Results!$F65&lt;&gt;Results!$H65,$F60&lt;&gt;"",$G60&lt;&gt;""),Results!$K65,""))</f>
        <v/>
      </c>
      <c r="J60" s="17" t="str">
        <f>IF(Plan!$I63=0,F60&amp;G60,"")</f>
        <v>1. FC Union BerlinVfL Wolfsburg</v>
      </c>
      <c r="K60" s="7">
        <f t="shared" si="1"/>
        <v>0</v>
      </c>
      <c r="L60" s="7" t="str">
        <f>IF(AND(K60&gt;0,Plan!$I63=0),H60&amp;Language!$E$62&amp;I60,"")</f>
        <v/>
      </c>
      <c r="M60" s="2" t="str">
        <f>IF(Plan!$I63=1,F60&amp;G60,"")</f>
        <v/>
      </c>
      <c r="N60" s="93" t="str">
        <f>IF(AND(K60&gt;0,Plan!$I63=1),H60&amp;Language!$E$62&amp;I60,"")</f>
        <v/>
      </c>
      <c r="O60" s="352">
        <f>IF($H60="",0,Results!$L65)</f>
        <v>0</v>
      </c>
      <c r="P60" s="353">
        <f>IF($I60="",0,Results!$M65)</f>
        <v>0</v>
      </c>
    </row>
    <row r="61" spans="2:16" x14ac:dyDescent="0.2">
      <c r="B61" s="2"/>
      <c r="C61" s="2"/>
      <c r="D61" s="2"/>
      <c r="E61" s="299">
        <v>58</v>
      </c>
      <c r="F61" s="190" t="str">
        <f>Plan!$Q64</f>
        <v>SGS Essen</v>
      </c>
      <c r="G61" s="191" t="str">
        <f>Plan!$S64</f>
        <v>Werder Bremen</v>
      </c>
      <c r="H61" s="134" t="str">
        <f>IF(AND(Results!$Q$6&gt;0,$E61-1&gt;=Results!$Q$6*Calc!$F$26),"",IF(AND(Results!$I66&lt;&gt;"",Results!$K66&lt;&gt;"",Results!$F66&lt;&gt;Results!$H66,$F61&lt;&gt;"",$G61&lt;&gt;""),Results!$I66,""))</f>
        <v/>
      </c>
      <c r="I61" s="18" t="str">
        <f>IF(AND(Results!$Q$6&gt;0,$E61-1&gt;=Results!$Q$6*Calc!$F$26),"",IF(AND(Results!$I66&lt;&gt;"",Results!$K66&lt;&gt;"",Results!$F66&lt;&gt;Results!$H66,$F61&lt;&gt;"",$G61&lt;&gt;""),Results!$K66,""))</f>
        <v/>
      </c>
      <c r="J61" s="17" t="str">
        <f>IF(Plan!$I64=0,F61&amp;G61,"")</f>
        <v>SGS EssenWerder Bremen</v>
      </c>
      <c r="K61" s="7">
        <f t="shared" si="1"/>
        <v>0</v>
      </c>
      <c r="L61" s="7" t="str">
        <f>IF(AND(K61&gt;0,Plan!$I64=0),H61&amp;Language!$E$62&amp;I61,"")</f>
        <v/>
      </c>
      <c r="M61" s="2" t="str">
        <f>IF(Plan!$I64=1,F61&amp;G61,"")</f>
        <v/>
      </c>
      <c r="N61" s="93" t="str">
        <f>IF(AND(K61&gt;0,Plan!$I64=1),H61&amp;Language!$E$62&amp;I61,"")</f>
        <v/>
      </c>
      <c r="O61" s="352">
        <f>IF($H61="",0,Results!$L66)</f>
        <v>0</v>
      </c>
      <c r="P61" s="353">
        <f>IF($I61="",0,Results!$M66)</f>
        <v>0</v>
      </c>
    </row>
    <row r="62" spans="2:16" x14ac:dyDescent="0.2">
      <c r="B62" s="2"/>
      <c r="C62" s="2"/>
      <c r="D62" s="2"/>
      <c r="E62" s="299">
        <v>59</v>
      </c>
      <c r="F62" s="190" t="str">
        <f>Plan!$Q65</f>
        <v>Eintracht Frankfurt</v>
      </c>
      <c r="G62" s="191" t="str">
        <f>Plan!$S65</f>
        <v>1. FC Köln</v>
      </c>
      <c r="H62" s="134" t="str">
        <f>IF(AND(Results!$Q$6&gt;0,$E62-1&gt;=Results!$Q$6*Calc!$F$26),"",IF(AND(Results!$I67&lt;&gt;"",Results!$K67&lt;&gt;"",Results!$F67&lt;&gt;Results!$H67,$F62&lt;&gt;"",$G62&lt;&gt;""),Results!$I67,""))</f>
        <v/>
      </c>
      <c r="I62" s="18" t="str">
        <f>IF(AND(Results!$Q$6&gt;0,$E62-1&gt;=Results!$Q$6*Calc!$F$26),"",IF(AND(Results!$I67&lt;&gt;"",Results!$K67&lt;&gt;"",Results!$F67&lt;&gt;Results!$H67,$F62&lt;&gt;"",$G62&lt;&gt;""),Results!$K67,""))</f>
        <v/>
      </c>
      <c r="J62" s="17" t="str">
        <f>IF(Plan!$I65=0,F62&amp;G62,"")</f>
        <v>Eintracht Frankfurt1. FC Köln</v>
      </c>
      <c r="K62" s="7">
        <f t="shared" si="1"/>
        <v>0</v>
      </c>
      <c r="L62" s="7" t="str">
        <f>IF(AND(K62&gt;0,Plan!$I65=0),H62&amp;Language!$E$62&amp;I62,"")</f>
        <v/>
      </c>
      <c r="M62" s="2" t="str">
        <f>IF(Plan!$I65=1,F62&amp;G62,"")</f>
        <v/>
      </c>
      <c r="N62" s="93" t="str">
        <f>IF(AND(K62&gt;0,Plan!$I65=1),H62&amp;Language!$E$62&amp;I62,"")</f>
        <v/>
      </c>
      <c r="O62" s="352">
        <f>IF($H62="",0,Results!$L67)</f>
        <v>0</v>
      </c>
      <c r="P62" s="353">
        <f>IF($I62="",0,Results!$M67)</f>
        <v>0</v>
      </c>
    </row>
    <row r="63" spans="2:16" x14ac:dyDescent="0.2">
      <c r="B63" s="2"/>
      <c r="C63" s="2"/>
      <c r="D63" s="2"/>
      <c r="E63" s="299">
        <v>60</v>
      </c>
      <c r="F63" s="190" t="str">
        <f>Plan!$Q66</f>
        <v>TSG 1899 Hoffenheim</v>
      </c>
      <c r="G63" s="191" t="str">
        <f>Plan!$S66</f>
        <v>SC Freiburg</v>
      </c>
      <c r="H63" s="134" t="str">
        <f>IF(AND(Results!$Q$6&gt;0,$E63-1&gt;=Results!$Q$6*Calc!$F$26),"",IF(AND(Results!$I68&lt;&gt;"",Results!$K68&lt;&gt;"",Results!$F68&lt;&gt;Results!$H68,$F63&lt;&gt;"",$G63&lt;&gt;""),Results!$I68,""))</f>
        <v/>
      </c>
      <c r="I63" s="18" t="str">
        <f>IF(AND(Results!$Q$6&gt;0,$E63-1&gt;=Results!$Q$6*Calc!$F$26),"",IF(AND(Results!$I68&lt;&gt;"",Results!$K68&lt;&gt;"",Results!$F68&lt;&gt;Results!$H68,$F63&lt;&gt;"",$G63&lt;&gt;""),Results!$K68,""))</f>
        <v/>
      </c>
      <c r="J63" s="17" t="str">
        <f>IF(Plan!$I66=0,F63&amp;G63,"")</f>
        <v>TSG 1899 HoffenheimSC Freiburg</v>
      </c>
      <c r="K63" s="7">
        <f t="shared" si="1"/>
        <v>0</v>
      </c>
      <c r="L63" s="7" t="str">
        <f>IF(AND(K63&gt;0,Plan!$I66=0),H63&amp;Language!$E$62&amp;I63,"")</f>
        <v/>
      </c>
      <c r="M63" s="2" t="str">
        <f>IF(Plan!$I66=1,F63&amp;G63,"")</f>
        <v/>
      </c>
      <c r="N63" s="93" t="str">
        <f>IF(AND(K63&gt;0,Plan!$I66=1),H63&amp;Language!$E$62&amp;I63,"")</f>
        <v/>
      </c>
      <c r="O63" s="352">
        <f>IF($H63="",0,Results!$L68)</f>
        <v>0</v>
      </c>
      <c r="P63" s="353">
        <f>IF($I63="",0,Results!$M68)</f>
        <v>0</v>
      </c>
    </row>
    <row r="64" spans="2:16" x14ac:dyDescent="0.2">
      <c r="B64" s="2"/>
      <c r="C64" s="2"/>
      <c r="D64" s="2"/>
      <c r="E64" s="299">
        <v>61</v>
      </c>
      <c r="F64" s="190" t="str">
        <f>Plan!$Q67</f>
        <v>RB Leipzig</v>
      </c>
      <c r="G64" s="191" t="str">
        <f>Plan!$S67</f>
        <v>FC Carl Zeiss Jena</v>
      </c>
      <c r="H64" s="134" t="str">
        <f>IF(AND(Results!$Q$6&gt;0,$E64-1&gt;=Results!$Q$6*Calc!$F$26),"",IF(AND(Results!$I69&lt;&gt;"",Results!$K69&lt;&gt;"",Results!$F69&lt;&gt;Results!$H69,$F64&lt;&gt;"",$G64&lt;&gt;""),Results!$I69,""))</f>
        <v/>
      </c>
      <c r="I64" s="18" t="str">
        <f>IF(AND(Results!$Q$6&gt;0,$E64-1&gt;=Results!$Q$6*Calc!$F$26),"",IF(AND(Results!$I69&lt;&gt;"",Results!$K69&lt;&gt;"",Results!$F69&lt;&gt;Results!$H69,$F64&lt;&gt;"",$G64&lt;&gt;""),Results!$K69,""))</f>
        <v/>
      </c>
      <c r="J64" s="17" t="str">
        <f>IF(Plan!$I67=0,F64&amp;G64,"")</f>
        <v>RB LeipzigFC Carl Zeiss Jena</v>
      </c>
      <c r="K64" s="7">
        <f t="shared" si="1"/>
        <v>0</v>
      </c>
      <c r="L64" s="7" t="str">
        <f>IF(AND(K64&gt;0,Plan!$I67=0),H64&amp;Language!$E$62&amp;I64,"")</f>
        <v/>
      </c>
      <c r="M64" s="2" t="str">
        <f>IF(Plan!$I67=1,F64&amp;G64,"")</f>
        <v/>
      </c>
      <c r="N64" s="93" t="str">
        <f>IF(AND(K64&gt;0,Plan!$I67=1),H64&amp;Language!$E$62&amp;I64,"")</f>
        <v/>
      </c>
      <c r="O64" s="352">
        <f>IF($H64="",0,Results!$L69)</f>
        <v>0</v>
      </c>
      <c r="P64" s="353">
        <f>IF($I64="",0,Results!$M69)</f>
        <v>0</v>
      </c>
    </row>
    <row r="65" spans="2:16" x14ac:dyDescent="0.2">
      <c r="B65" s="2"/>
      <c r="C65" s="2"/>
      <c r="D65" s="2"/>
      <c r="E65" s="299">
        <v>62</v>
      </c>
      <c r="F65" s="190" t="str">
        <f>Plan!$Q68</f>
        <v>Bayer 04 Leverkusen</v>
      </c>
      <c r="G65" s="191" t="str">
        <f>Plan!$S68</f>
        <v>Hamburger SV</v>
      </c>
      <c r="H65" s="134" t="str">
        <f>IF(AND(Results!$Q$6&gt;0,$E65-1&gt;=Results!$Q$6*Calc!$F$26),"",IF(AND(Results!$I70&lt;&gt;"",Results!$K70&lt;&gt;"",Results!$F70&lt;&gt;Results!$H70,$F65&lt;&gt;"",$G65&lt;&gt;""),Results!$I70,""))</f>
        <v/>
      </c>
      <c r="I65" s="18" t="str">
        <f>IF(AND(Results!$Q$6&gt;0,$E65-1&gt;=Results!$Q$6*Calc!$F$26),"",IF(AND(Results!$I70&lt;&gt;"",Results!$K70&lt;&gt;"",Results!$F70&lt;&gt;Results!$H70,$F65&lt;&gt;"",$G65&lt;&gt;""),Results!$K70,""))</f>
        <v/>
      </c>
      <c r="J65" s="17" t="str">
        <f>IF(Plan!$I68=0,F65&amp;G65,"")</f>
        <v>Bayer 04 LeverkusenHamburger SV</v>
      </c>
      <c r="K65" s="7">
        <f t="shared" si="1"/>
        <v>0</v>
      </c>
      <c r="L65" s="7" t="str">
        <f>IF(AND(K65&gt;0,Plan!$I68=0),H65&amp;Language!$E$62&amp;I65,"")</f>
        <v/>
      </c>
      <c r="M65" s="2" t="str">
        <f>IF(Plan!$I68=1,F65&amp;G65,"")</f>
        <v/>
      </c>
      <c r="N65" s="93" t="str">
        <f>IF(AND(K65&gt;0,Plan!$I68=1),H65&amp;Language!$E$62&amp;I65,"")</f>
        <v/>
      </c>
      <c r="O65" s="352">
        <f>IF($H65="",0,Results!$L70)</f>
        <v>0</v>
      </c>
      <c r="P65" s="353">
        <f>IF($I65="",0,Results!$M70)</f>
        <v>0</v>
      </c>
    </row>
    <row r="66" spans="2:16" x14ac:dyDescent="0.2">
      <c r="B66" s="2"/>
      <c r="C66" s="2"/>
      <c r="D66" s="2"/>
      <c r="E66" s="299">
        <v>63</v>
      </c>
      <c r="F66" s="190" t="str">
        <f>Plan!$Q69</f>
        <v>1. FC Nürnberg</v>
      </c>
      <c r="G66" s="191" t="str">
        <f>Plan!$S69</f>
        <v>FC Bayern München</v>
      </c>
      <c r="H66" s="134" t="str">
        <f>IF(AND(Results!$Q$6&gt;0,$E66-1&gt;=Results!$Q$6*Calc!$F$26),"",IF(AND(Results!$I71&lt;&gt;"",Results!$K71&lt;&gt;"",Results!$F71&lt;&gt;Results!$H71,$F66&lt;&gt;"",$G66&lt;&gt;""),Results!$I71,""))</f>
        <v/>
      </c>
      <c r="I66" s="18" t="str">
        <f>IF(AND(Results!$Q$6&gt;0,$E66-1&gt;=Results!$Q$6*Calc!$F$26),"",IF(AND(Results!$I71&lt;&gt;"",Results!$K71&lt;&gt;"",Results!$F71&lt;&gt;Results!$H71,$F66&lt;&gt;"",$G66&lt;&gt;""),Results!$K71,""))</f>
        <v/>
      </c>
      <c r="J66" s="17" t="str">
        <f>IF(Plan!$I69=0,F66&amp;G66,"")</f>
        <v>1. FC NürnbergFC Bayern München</v>
      </c>
      <c r="K66" s="7">
        <f t="shared" si="1"/>
        <v>0</v>
      </c>
      <c r="L66" s="7" t="str">
        <f>IF(AND(K66&gt;0,Plan!$I69=0),H66&amp;Language!$E$62&amp;I66,"")</f>
        <v/>
      </c>
      <c r="M66" s="2" t="str">
        <f>IF(Plan!$I69=1,F66&amp;G66,"")</f>
        <v/>
      </c>
      <c r="N66" s="93" t="str">
        <f>IF(AND(K66&gt;0,Plan!$I69=1),H66&amp;Language!$E$62&amp;I66,"")</f>
        <v/>
      </c>
      <c r="O66" s="352">
        <f>IF($H66="",0,Results!$L71)</f>
        <v>0</v>
      </c>
      <c r="P66" s="353">
        <f>IF($I66="",0,Results!$M71)</f>
        <v>0</v>
      </c>
    </row>
    <row r="67" spans="2:16" x14ac:dyDescent="0.2">
      <c r="B67" s="2"/>
      <c r="C67" s="2"/>
      <c r="D67" s="2"/>
      <c r="E67" s="299">
        <v>64</v>
      </c>
      <c r="F67" s="190" t="str">
        <f>Plan!$Q70</f>
        <v>Werder Bremen</v>
      </c>
      <c r="G67" s="191" t="str">
        <f>Plan!$S70</f>
        <v>RB Leipzig</v>
      </c>
      <c r="H67" s="134" t="str">
        <f>IF(AND(Results!$Q$6&gt;0,$E67-1&gt;=Results!$Q$6*Calc!$F$26),"",IF(AND(Results!$I72&lt;&gt;"",Results!$K72&lt;&gt;"",Results!$F72&lt;&gt;Results!$H72,$F67&lt;&gt;"",$G67&lt;&gt;""),Results!$I72,""))</f>
        <v/>
      </c>
      <c r="I67" s="18" t="str">
        <f>IF(AND(Results!$Q$6&gt;0,$E67-1&gt;=Results!$Q$6*Calc!$F$26),"",IF(AND(Results!$I72&lt;&gt;"",Results!$K72&lt;&gt;"",Results!$F72&lt;&gt;Results!$H72,$F67&lt;&gt;"",$G67&lt;&gt;""),Results!$K72,""))</f>
        <v/>
      </c>
      <c r="J67" s="17" t="str">
        <f>IF(Plan!$I70=0,F67&amp;G67,"")</f>
        <v>Werder BremenRB Leipzig</v>
      </c>
      <c r="K67" s="7">
        <f t="shared" si="1"/>
        <v>0</v>
      </c>
      <c r="L67" s="7" t="str">
        <f>IF(AND(K67&gt;0,Plan!$I70=0),H67&amp;Language!$E$62&amp;I67,"")</f>
        <v/>
      </c>
      <c r="M67" s="2" t="str">
        <f>IF(Plan!$I70=1,F67&amp;G67,"")</f>
        <v/>
      </c>
      <c r="N67" s="93" t="str">
        <f>IF(AND(K67&gt;0,Plan!$I70=1),H67&amp;Language!$E$62&amp;I67,"")</f>
        <v/>
      </c>
      <c r="O67" s="352">
        <f>IF($H67="",0,Results!$L72)</f>
        <v>0</v>
      </c>
      <c r="P67" s="353">
        <f>IF($I67="",0,Results!$M72)</f>
        <v>0</v>
      </c>
    </row>
    <row r="68" spans="2:16" x14ac:dyDescent="0.2">
      <c r="B68" s="2"/>
      <c r="C68" s="2"/>
      <c r="D68" s="2"/>
      <c r="E68" s="299">
        <v>65</v>
      </c>
      <c r="F68" s="190" t="str">
        <f>Plan!$Q71</f>
        <v>SC Freiburg</v>
      </c>
      <c r="G68" s="191" t="str">
        <f>Plan!$S71</f>
        <v>Bayer 04 Leverkusen</v>
      </c>
      <c r="H68" s="134" t="str">
        <f>IF(AND(Results!$Q$6&gt;0,$E68-1&gt;=Results!$Q$6*Calc!$F$26),"",IF(AND(Results!$I73&lt;&gt;"",Results!$K73&lt;&gt;"",Results!$F73&lt;&gt;Results!$H73,$F68&lt;&gt;"",$G68&lt;&gt;""),Results!$I73,""))</f>
        <v/>
      </c>
      <c r="I68" s="18" t="str">
        <f>IF(AND(Results!$Q$6&gt;0,$E68-1&gt;=Results!$Q$6*Calc!$F$26),"",IF(AND(Results!$I73&lt;&gt;"",Results!$K73&lt;&gt;"",Results!$F73&lt;&gt;Results!$H73,$F68&lt;&gt;"",$G68&lt;&gt;""),Results!$K73,""))</f>
        <v/>
      </c>
      <c r="J68" s="17" t="str">
        <f>IF(Plan!$I71=0,F68&amp;G68,"")</f>
        <v>SC FreiburgBayer 04 Leverkusen</v>
      </c>
      <c r="K68" s="7">
        <f t="shared" ref="K68:K74" si="2">IF(AND(F68&lt;&gt;"",G68&lt;&gt;"",F68&lt;&gt;G68,H68&lt;&gt;"",I68&lt;&gt;""),1,0)</f>
        <v>0</v>
      </c>
      <c r="L68" s="7" t="str">
        <f>IF(AND(K68&gt;0,Plan!$I71=0),H68&amp;Language!$E$62&amp;I68,"")</f>
        <v/>
      </c>
      <c r="M68" s="2" t="str">
        <f>IF(Plan!$I71=1,F68&amp;G68,"")</f>
        <v/>
      </c>
      <c r="N68" s="93" t="str">
        <f>IF(AND(K68&gt;0,Plan!$I71=1),H68&amp;Language!$E$62&amp;I68,"")</f>
        <v/>
      </c>
      <c r="O68" s="352">
        <f>IF($H68="",0,Results!$L73)</f>
        <v>0</v>
      </c>
      <c r="P68" s="353">
        <f>IF($I68="",0,Results!$M73)</f>
        <v>0</v>
      </c>
    </row>
    <row r="69" spans="2:16" x14ac:dyDescent="0.2">
      <c r="B69" s="2"/>
      <c r="C69" s="2"/>
      <c r="D69" s="2"/>
      <c r="E69" s="299">
        <v>66</v>
      </c>
      <c r="F69" s="190" t="str">
        <f>Plan!$Q72</f>
        <v>Hamburger SV</v>
      </c>
      <c r="G69" s="191" t="str">
        <f>Plan!$S72</f>
        <v>1. FC Nürnberg</v>
      </c>
      <c r="H69" s="134" t="str">
        <f>IF(AND(Results!$Q$6&gt;0,$E69-1&gt;=Results!$Q$6*Calc!$F$26),"",IF(AND(Results!$I74&lt;&gt;"",Results!$K74&lt;&gt;"",Results!$F74&lt;&gt;Results!$H74,$F69&lt;&gt;"",$G69&lt;&gt;""),Results!$I74,""))</f>
        <v/>
      </c>
      <c r="I69" s="18" t="str">
        <f>IF(AND(Results!$Q$6&gt;0,$E69-1&gt;=Results!$Q$6*Calc!$F$26),"",IF(AND(Results!$I74&lt;&gt;"",Results!$K74&lt;&gt;"",Results!$F74&lt;&gt;Results!$H74,$F69&lt;&gt;"",$G69&lt;&gt;""),Results!$K74,""))</f>
        <v/>
      </c>
      <c r="J69" s="17" t="str">
        <f>IF(Plan!$I72=0,F69&amp;G69,"")</f>
        <v>Hamburger SV1. FC Nürnberg</v>
      </c>
      <c r="K69" s="7">
        <f t="shared" si="2"/>
        <v>0</v>
      </c>
      <c r="L69" s="7" t="str">
        <f>IF(AND(K69&gt;0,Plan!$I72=0),H69&amp;Language!$E$62&amp;I69,"")</f>
        <v/>
      </c>
      <c r="M69" s="2" t="str">
        <f>IF(Plan!$I72=1,F69&amp;G69,"")</f>
        <v/>
      </c>
      <c r="N69" s="93" t="str">
        <f>IF(AND(K69&gt;0,Plan!$I72=1),H69&amp;Language!$E$62&amp;I69,"")</f>
        <v/>
      </c>
      <c r="O69" s="352">
        <f>IF($H69="",0,Results!$L74)</f>
        <v>0</v>
      </c>
      <c r="P69" s="353">
        <f>IF($I69="",0,Results!$M74)</f>
        <v>0</v>
      </c>
    </row>
    <row r="70" spans="2:16" x14ac:dyDescent="0.2">
      <c r="B70" s="2"/>
      <c r="C70" s="2"/>
      <c r="D70" s="2"/>
      <c r="E70" s="299">
        <v>67</v>
      </c>
      <c r="F70" s="190" t="str">
        <f>Plan!$Q73</f>
        <v>FC Carl Zeiss Jena</v>
      </c>
      <c r="G70" s="191" t="str">
        <f>Plan!$S73</f>
        <v>SGS Essen</v>
      </c>
      <c r="H70" s="134" t="str">
        <f>IF(AND(Results!$Q$6&gt;0,$E70-1&gt;=Results!$Q$6*Calc!$F$26),"",IF(AND(Results!$I75&lt;&gt;"",Results!$K75&lt;&gt;"",Results!$F75&lt;&gt;Results!$H75,$F70&lt;&gt;"",$G70&lt;&gt;""),Results!$I75,""))</f>
        <v/>
      </c>
      <c r="I70" s="18" t="str">
        <f>IF(AND(Results!$Q$6&gt;0,$E70-1&gt;=Results!$Q$6*Calc!$F$26),"",IF(AND(Results!$I75&lt;&gt;"",Results!$K75&lt;&gt;"",Results!$F75&lt;&gt;Results!$H75,$F70&lt;&gt;"",$G70&lt;&gt;""),Results!$K75,""))</f>
        <v/>
      </c>
      <c r="J70" s="17" t="str">
        <f>IF(Plan!$I73=0,F70&amp;G70,"")</f>
        <v>FC Carl Zeiss JenaSGS Essen</v>
      </c>
      <c r="K70" s="7">
        <f t="shared" si="2"/>
        <v>0</v>
      </c>
      <c r="L70" s="7" t="str">
        <f>IF(AND(K70&gt;0,Plan!$I73=0),H70&amp;Language!$E$62&amp;I70,"")</f>
        <v/>
      </c>
      <c r="M70" s="2" t="str">
        <f>IF(Plan!$I73=1,F70&amp;G70,"")</f>
        <v/>
      </c>
      <c r="N70" s="93" t="str">
        <f>IF(AND(K70&gt;0,Plan!$I73=1),H70&amp;Language!$E$62&amp;I70,"")</f>
        <v/>
      </c>
      <c r="O70" s="352">
        <f>IF($H70="",0,Results!$L75)</f>
        <v>0</v>
      </c>
      <c r="P70" s="353">
        <f>IF($I70="",0,Results!$M75)</f>
        <v>0</v>
      </c>
    </row>
    <row r="71" spans="2:16" x14ac:dyDescent="0.2">
      <c r="B71" s="2"/>
      <c r="C71" s="2"/>
      <c r="D71" s="2"/>
      <c r="E71" s="299">
        <v>68</v>
      </c>
      <c r="F71" s="190" t="str">
        <f>Plan!$Q74</f>
        <v>FC Bayern München</v>
      </c>
      <c r="G71" s="191" t="str">
        <f>Plan!$S74</f>
        <v>1. FC Union Berlin</v>
      </c>
      <c r="H71" s="134" t="str">
        <f>IF(AND(Results!$Q$6&gt;0,$E71-1&gt;=Results!$Q$6*Calc!$F$26),"",IF(AND(Results!$I76&lt;&gt;"",Results!$K76&lt;&gt;"",Results!$F76&lt;&gt;Results!$H76,$F71&lt;&gt;"",$G71&lt;&gt;""),Results!$I76,""))</f>
        <v/>
      </c>
      <c r="I71" s="18" t="str">
        <f>IF(AND(Results!$Q$6&gt;0,$E71-1&gt;=Results!$Q$6*Calc!$F$26),"",IF(AND(Results!$I76&lt;&gt;"",Results!$K76&lt;&gt;"",Results!$F76&lt;&gt;Results!$H76,$F71&lt;&gt;"",$G71&lt;&gt;""),Results!$K76,""))</f>
        <v/>
      </c>
      <c r="J71" s="17" t="str">
        <f>IF(Plan!$I74=0,F71&amp;G71,"")</f>
        <v>FC Bayern München1. FC Union Berlin</v>
      </c>
      <c r="K71" s="7">
        <f t="shared" si="2"/>
        <v>0</v>
      </c>
      <c r="L71" s="7" t="str">
        <f>IF(AND(K71&gt;0,Plan!$I74=0),H71&amp;Language!$E$62&amp;I71,"")</f>
        <v/>
      </c>
      <c r="M71" s="2" t="str">
        <f>IF(Plan!$I74=1,F71&amp;G71,"")</f>
        <v/>
      </c>
      <c r="N71" s="93" t="str">
        <f>IF(AND(K71&gt;0,Plan!$I74=1),H71&amp;Language!$E$62&amp;I71,"")</f>
        <v/>
      </c>
      <c r="O71" s="352">
        <f>IF($H71="",0,Results!$L76)</f>
        <v>0</v>
      </c>
      <c r="P71" s="353">
        <f>IF($I71="",0,Results!$M76)</f>
        <v>0</v>
      </c>
    </row>
    <row r="72" spans="2:16" x14ac:dyDescent="0.2">
      <c r="B72" s="2"/>
      <c r="C72" s="2"/>
      <c r="D72" s="2"/>
      <c r="E72" s="299">
        <v>69</v>
      </c>
      <c r="F72" s="190" t="str">
        <f>Plan!$Q75</f>
        <v>1. FC Köln</v>
      </c>
      <c r="G72" s="191" t="str">
        <f>Plan!$S75</f>
        <v>TSG 1899 Hoffenheim</v>
      </c>
      <c r="H72" s="134" t="str">
        <f>IF(AND(Results!$Q$6&gt;0,$E72-1&gt;=Results!$Q$6*Calc!$F$26),"",IF(AND(Results!$I77&lt;&gt;"",Results!$K77&lt;&gt;"",Results!$F77&lt;&gt;Results!$H77,$F72&lt;&gt;"",$G72&lt;&gt;""),Results!$I77,""))</f>
        <v/>
      </c>
      <c r="I72" s="18" t="str">
        <f>IF(AND(Results!$Q$6&gt;0,$E72-1&gt;=Results!$Q$6*Calc!$F$26),"",IF(AND(Results!$I77&lt;&gt;"",Results!$K77&lt;&gt;"",Results!$F77&lt;&gt;Results!$H77,$F72&lt;&gt;"",$G72&lt;&gt;""),Results!$K77,""))</f>
        <v/>
      </c>
      <c r="J72" s="17" t="str">
        <f>IF(Plan!$I75=0,F72&amp;G72,"")</f>
        <v>1. FC KölnTSG 1899 Hoffenheim</v>
      </c>
      <c r="K72" s="7">
        <f t="shared" si="2"/>
        <v>0</v>
      </c>
      <c r="L72" s="7" t="str">
        <f>IF(AND(K72&gt;0,Plan!$I75=0),H72&amp;Language!$E$62&amp;I72,"")</f>
        <v/>
      </c>
      <c r="M72" s="2" t="str">
        <f>IF(Plan!$I75=1,F72&amp;G72,"")</f>
        <v/>
      </c>
      <c r="N72" s="93" t="str">
        <f>IF(AND(K72&gt;0,Plan!$I75=1),H72&amp;Language!$E$62&amp;I72,"")</f>
        <v/>
      </c>
      <c r="O72" s="352">
        <f>IF($H72="",0,Results!$L77)</f>
        <v>0</v>
      </c>
      <c r="P72" s="353">
        <f>IF($I72="",0,Results!$M77)</f>
        <v>0</v>
      </c>
    </row>
    <row r="73" spans="2:16" x14ac:dyDescent="0.2">
      <c r="B73" s="2"/>
      <c r="C73" s="2"/>
      <c r="D73" s="2"/>
      <c r="E73" s="299">
        <v>70</v>
      </c>
      <c r="F73" s="190" t="str">
        <f>Plan!$Q76</f>
        <v>VfL Wolfsburg</v>
      </c>
      <c r="G73" s="191" t="str">
        <f>Plan!$S76</f>
        <v>Eintracht Frankfurt</v>
      </c>
      <c r="H73" s="134" t="str">
        <f>IF(AND(Results!$Q$6&gt;0,$E73-1&gt;=Results!$Q$6*Calc!$F$26),"",IF(AND(Results!$I78&lt;&gt;"",Results!$K78&lt;&gt;"",Results!$F78&lt;&gt;Results!$H78,$F73&lt;&gt;"",$G73&lt;&gt;""),Results!$I78,""))</f>
        <v/>
      </c>
      <c r="I73" s="18" t="str">
        <f>IF(AND(Results!$Q$6&gt;0,$E73-1&gt;=Results!$Q$6*Calc!$F$26),"",IF(AND(Results!$I78&lt;&gt;"",Results!$K78&lt;&gt;"",Results!$F78&lt;&gt;Results!$H78,$F73&lt;&gt;"",$G73&lt;&gt;""),Results!$K78,""))</f>
        <v/>
      </c>
      <c r="J73" s="17" t="str">
        <f>IF(Plan!$I76=0,F73&amp;G73,"")</f>
        <v>VfL WolfsburgEintracht Frankfurt</v>
      </c>
      <c r="K73" s="7">
        <f t="shared" si="2"/>
        <v>0</v>
      </c>
      <c r="L73" s="7" t="str">
        <f>IF(AND(K73&gt;0,Plan!$I76=0),H73&amp;Language!$E$62&amp;I73,"")</f>
        <v/>
      </c>
      <c r="M73" s="2" t="str">
        <f>IF(Plan!$I76=1,F73&amp;G73,"")</f>
        <v/>
      </c>
      <c r="N73" s="93" t="str">
        <f>IF(AND(K73&gt;0,Plan!$I76=1),H73&amp;Language!$E$62&amp;I73,"")</f>
        <v/>
      </c>
      <c r="O73" s="352">
        <f>IF($H73="",0,Results!$L78)</f>
        <v>0</v>
      </c>
      <c r="P73" s="353">
        <f>IF($I73="",0,Results!$M78)</f>
        <v>0</v>
      </c>
    </row>
    <row r="74" spans="2:16" x14ac:dyDescent="0.2">
      <c r="B74" s="2"/>
      <c r="C74" s="2"/>
      <c r="D74" s="2"/>
      <c r="E74" s="299">
        <v>71</v>
      </c>
      <c r="F74" s="190" t="str">
        <f>Plan!$Q77</f>
        <v>1. FC Union Berlin</v>
      </c>
      <c r="G74" s="191" t="str">
        <f>Plan!$S77</f>
        <v>Hamburger SV</v>
      </c>
      <c r="H74" s="134" t="str">
        <f>IF(AND(Results!$Q$6&gt;0,$E74-1&gt;=Results!$Q$6*Calc!$F$26),"",IF(AND(Results!$I79&lt;&gt;"",Results!$K79&lt;&gt;"",Results!$F79&lt;&gt;Results!$H79,$F74&lt;&gt;"",$G74&lt;&gt;""),Results!$I79,""))</f>
        <v/>
      </c>
      <c r="I74" s="18" t="str">
        <f>IF(AND(Results!$Q$6&gt;0,$E74-1&gt;=Results!$Q$6*Calc!$F$26),"",IF(AND(Results!$I79&lt;&gt;"",Results!$K79&lt;&gt;"",Results!$F79&lt;&gt;Results!$H79,$F74&lt;&gt;"",$G74&lt;&gt;""),Results!$K79,""))</f>
        <v/>
      </c>
      <c r="J74" s="17" t="str">
        <f>IF(Plan!$I77=0,F74&amp;G74,"")</f>
        <v>1. FC Union BerlinHamburger SV</v>
      </c>
      <c r="K74" s="7">
        <f t="shared" si="2"/>
        <v>0</v>
      </c>
      <c r="L74" s="7" t="str">
        <f>IF(AND(K74&gt;0,Plan!$I77=0),H74&amp;Language!$E$62&amp;I74,"")</f>
        <v/>
      </c>
      <c r="M74" s="2" t="str">
        <f>IF(Plan!$I77=1,F74&amp;G74,"")</f>
        <v/>
      </c>
      <c r="N74" s="93" t="str">
        <f>IF(AND(K74&gt;0,Plan!$I77=1),H74&amp;Language!$E$62&amp;I74,"")</f>
        <v/>
      </c>
      <c r="O74" s="352">
        <f>IF($H74="",0,Results!$L79)</f>
        <v>0</v>
      </c>
      <c r="P74" s="353">
        <f>IF($I74="",0,Results!$M79)</f>
        <v>0</v>
      </c>
    </row>
    <row r="75" spans="2:16" x14ac:dyDescent="0.2">
      <c r="B75" s="2"/>
      <c r="C75" s="2"/>
      <c r="D75" s="2"/>
      <c r="E75" s="299">
        <v>72</v>
      </c>
      <c r="F75" s="190" t="str">
        <f>Plan!$Q78</f>
        <v>Werder Bremen</v>
      </c>
      <c r="G75" s="191" t="str">
        <f>Plan!$S78</f>
        <v>1. FC Köln</v>
      </c>
      <c r="H75" s="134" t="str">
        <f>IF(AND(Results!$Q$6&gt;0,$E75-1&gt;=Results!$Q$6*Calc!$F$26),"",IF(AND(Results!$I80&lt;&gt;"",Results!$K80&lt;&gt;"",Results!$F80&lt;&gt;Results!$H80,$F75&lt;&gt;"",$G75&lt;&gt;""),Results!$I80,""))</f>
        <v/>
      </c>
      <c r="I75" s="18" t="str">
        <f>IF(AND(Results!$Q$6&gt;0,$E75-1&gt;=Results!$Q$6*Calc!$F$26),"",IF(AND(Results!$I80&lt;&gt;"",Results!$K80&lt;&gt;"",Results!$F80&lt;&gt;Results!$H80,$F75&lt;&gt;"",$G75&lt;&gt;""),Results!$K80,""))</f>
        <v/>
      </c>
      <c r="J75" s="17" t="str">
        <f>IF(Plan!$I78=0,F75&amp;G75,"")</f>
        <v>Werder Bremen1. FC Köln</v>
      </c>
      <c r="K75" s="134">
        <f t="shared" ref="K75:K138" si="3">IF(AND(F75&lt;&gt;"",G75&lt;&gt;"",F75&lt;&gt;G75,H75&lt;&gt;"",I75&lt;&gt;""),1,0)</f>
        <v>0</v>
      </c>
      <c r="L75" s="134" t="str">
        <f>IF(AND(K75&gt;0,Plan!$I78=0),H75&amp;Language!$E$62&amp;I75,"")</f>
        <v/>
      </c>
      <c r="M75" s="2" t="str">
        <f>IF(Plan!$I78=1,F75&amp;G75,"")</f>
        <v/>
      </c>
      <c r="N75" s="93" t="str">
        <f>IF(AND(K75&gt;0,Plan!$I78=1),H75&amp;Language!$E$62&amp;I75,"")</f>
        <v/>
      </c>
      <c r="O75" s="352">
        <f>IF($H75="",0,Results!$L80)</f>
        <v>0</v>
      </c>
      <c r="P75" s="353">
        <f>IF($I75="",0,Results!$M80)</f>
        <v>0</v>
      </c>
    </row>
    <row r="76" spans="2:16" x14ac:dyDescent="0.2">
      <c r="B76" s="2"/>
      <c r="C76" s="2"/>
      <c r="D76" s="2"/>
      <c r="E76" s="299">
        <v>73</v>
      </c>
      <c r="F76" s="190" t="str">
        <f>Plan!$Q79</f>
        <v>SC Freiburg</v>
      </c>
      <c r="G76" s="191" t="str">
        <f>Plan!$S79</f>
        <v>FC Carl Zeiss Jena</v>
      </c>
      <c r="H76" s="134" t="str">
        <f>IF(AND(Results!$Q$6&gt;0,$E76-1&gt;=Results!$Q$6*Calc!$F$26),"",IF(AND(Results!$I81&lt;&gt;"",Results!$K81&lt;&gt;"",Results!$F81&lt;&gt;Results!$H81,$F76&lt;&gt;"",$G76&lt;&gt;""),Results!$I81,""))</f>
        <v/>
      </c>
      <c r="I76" s="18" t="str">
        <f>IF(AND(Results!$Q$6&gt;0,$E76-1&gt;=Results!$Q$6*Calc!$F$26),"",IF(AND(Results!$I81&lt;&gt;"",Results!$K81&lt;&gt;"",Results!$F81&lt;&gt;Results!$H81,$F76&lt;&gt;"",$G76&lt;&gt;""),Results!$K81,""))</f>
        <v/>
      </c>
      <c r="J76" s="17" t="str">
        <f>IF(Plan!$I79=0,F76&amp;G76,"")</f>
        <v>SC FreiburgFC Carl Zeiss Jena</v>
      </c>
      <c r="K76" s="134">
        <f t="shared" si="3"/>
        <v>0</v>
      </c>
      <c r="L76" s="134" t="str">
        <f>IF(AND(K76&gt;0,Plan!$I79=0),H76&amp;Language!$E$62&amp;I76,"")</f>
        <v/>
      </c>
      <c r="M76" s="2" t="str">
        <f>IF(Plan!$I79=1,F76&amp;G76,"")</f>
        <v/>
      </c>
      <c r="N76" s="93" t="str">
        <f>IF(AND(K76&gt;0,Plan!$I79=1),H76&amp;Language!$E$62&amp;I76,"")</f>
        <v/>
      </c>
      <c r="O76" s="352">
        <f>IF($H76="",0,Results!$L81)</f>
        <v>0</v>
      </c>
      <c r="P76" s="353">
        <f>IF($I76="",0,Results!$M81)</f>
        <v>0</v>
      </c>
    </row>
    <row r="77" spans="2:16" x14ac:dyDescent="0.2">
      <c r="B77" s="5"/>
      <c r="C77" s="5"/>
      <c r="D77" s="5"/>
      <c r="E77" s="299">
        <v>74</v>
      </c>
      <c r="F77" s="190" t="str">
        <f>Plan!$Q80</f>
        <v>Bayer 04 Leverkusen</v>
      </c>
      <c r="G77" s="191" t="str">
        <f>Plan!$S80</f>
        <v>SGS Essen</v>
      </c>
      <c r="H77" s="134" t="str">
        <f>IF(AND(Results!$Q$6&gt;0,$E77-1&gt;=Results!$Q$6*Calc!$F$26),"",IF(AND(Results!$I82&lt;&gt;"",Results!$K82&lt;&gt;"",Results!$F82&lt;&gt;Results!$H82,$F77&lt;&gt;"",$G77&lt;&gt;""),Results!$I82,""))</f>
        <v/>
      </c>
      <c r="I77" s="18" t="str">
        <f>IF(AND(Results!$Q$6&gt;0,$E77-1&gt;=Results!$Q$6*Calc!$F$26),"",IF(AND(Results!$I82&lt;&gt;"",Results!$K82&lt;&gt;"",Results!$F82&lt;&gt;Results!$H82,$F77&lt;&gt;"",$G77&lt;&gt;""),Results!$K82,""))</f>
        <v/>
      </c>
      <c r="J77" s="17" t="str">
        <f>IF(Plan!$I80=0,F77&amp;G77,"")</f>
        <v>Bayer 04 LeverkusenSGS Essen</v>
      </c>
      <c r="K77" s="134">
        <f t="shared" si="3"/>
        <v>0</v>
      </c>
      <c r="L77" s="134" t="str">
        <f>IF(AND(K77&gt;0,Plan!$I80=0),H77&amp;Language!$E$62&amp;I77,"")</f>
        <v/>
      </c>
      <c r="M77" s="2" t="str">
        <f>IF(Plan!$I80=1,F77&amp;G77,"")</f>
        <v/>
      </c>
      <c r="N77" s="93" t="str">
        <f>IF(AND(K77&gt;0,Plan!$I80=1),H77&amp;Language!$E$62&amp;I77,"")</f>
        <v/>
      </c>
      <c r="O77" s="352">
        <f>IF($H77="",0,Results!$L82)</f>
        <v>0</v>
      </c>
      <c r="P77" s="353">
        <f>IF($I77="",0,Results!$M82)</f>
        <v>0</v>
      </c>
    </row>
    <row r="78" spans="2:16" x14ac:dyDescent="0.2">
      <c r="B78" s="5"/>
      <c r="C78" s="5"/>
      <c r="D78" s="5"/>
      <c r="E78" s="299">
        <v>75</v>
      </c>
      <c r="F78" s="190" t="str">
        <f>Plan!$Q81</f>
        <v>TSG 1899 Hoffenheim</v>
      </c>
      <c r="G78" s="191" t="str">
        <f>Plan!$S81</f>
        <v>FC Bayern München</v>
      </c>
      <c r="H78" s="134" t="str">
        <f>IF(AND(Results!$Q$6&gt;0,$E78-1&gt;=Results!$Q$6*Calc!$F$26),"",IF(AND(Results!$I83&lt;&gt;"",Results!$K83&lt;&gt;"",Results!$F83&lt;&gt;Results!$H83,$F78&lt;&gt;"",$G78&lt;&gt;""),Results!$I83,""))</f>
        <v/>
      </c>
      <c r="I78" s="18" t="str">
        <f>IF(AND(Results!$Q$6&gt;0,$E78-1&gt;=Results!$Q$6*Calc!$F$26),"",IF(AND(Results!$I83&lt;&gt;"",Results!$K83&lt;&gt;"",Results!$F83&lt;&gt;Results!$H83,$F78&lt;&gt;"",$G78&lt;&gt;""),Results!$K83,""))</f>
        <v/>
      </c>
      <c r="J78" s="17" t="str">
        <f>IF(Plan!$I81=0,F78&amp;G78,"")</f>
        <v>TSG 1899 HoffenheimFC Bayern München</v>
      </c>
      <c r="K78" s="134">
        <f t="shared" si="3"/>
        <v>0</v>
      </c>
      <c r="L78" s="134" t="str">
        <f>IF(AND(K78&gt;0,Plan!$I81=0),H78&amp;Language!$E$62&amp;I78,"")</f>
        <v/>
      </c>
      <c r="M78" s="2" t="str">
        <f>IF(Plan!$I81=1,F78&amp;G78,"")</f>
        <v/>
      </c>
      <c r="N78" s="93" t="str">
        <f>IF(AND(K78&gt;0,Plan!$I81=1),H78&amp;Language!$E$62&amp;I78,"")</f>
        <v/>
      </c>
      <c r="O78" s="352">
        <f>IF($H78="",0,Results!$L83)</f>
        <v>0</v>
      </c>
      <c r="P78" s="353">
        <f>IF($I78="",0,Results!$M83)</f>
        <v>0</v>
      </c>
    </row>
    <row r="79" spans="2:16" x14ac:dyDescent="0.2">
      <c r="B79" s="5"/>
      <c r="C79" s="5"/>
      <c r="D79" s="5"/>
      <c r="E79" s="299">
        <v>76</v>
      </c>
      <c r="F79" s="190" t="str">
        <f>Plan!$Q82</f>
        <v>RB Leipzig</v>
      </c>
      <c r="G79" s="191" t="str">
        <f>Plan!$S82</f>
        <v>VfL Wolfsburg</v>
      </c>
      <c r="H79" s="134" t="str">
        <f>IF(AND(Results!$Q$6&gt;0,$E79-1&gt;=Results!$Q$6*Calc!$F$26),"",IF(AND(Results!$I84&lt;&gt;"",Results!$K84&lt;&gt;"",Results!$F84&lt;&gt;Results!$H84,$F79&lt;&gt;"",$G79&lt;&gt;""),Results!$I84,""))</f>
        <v/>
      </c>
      <c r="I79" s="18" t="str">
        <f>IF(AND(Results!$Q$6&gt;0,$E79-1&gt;=Results!$Q$6*Calc!$F$26),"",IF(AND(Results!$I84&lt;&gt;"",Results!$K84&lt;&gt;"",Results!$F84&lt;&gt;Results!$H84,$F79&lt;&gt;"",$G79&lt;&gt;""),Results!$K84,""))</f>
        <v/>
      </c>
      <c r="J79" s="17" t="str">
        <f>IF(Plan!$I82=0,F79&amp;G79,"")</f>
        <v>RB LeipzigVfL Wolfsburg</v>
      </c>
      <c r="K79" s="134">
        <f t="shared" si="3"/>
        <v>0</v>
      </c>
      <c r="L79" s="134" t="str">
        <f>IF(AND(K79&gt;0,Plan!$I82=0),H79&amp;Language!$E$62&amp;I79,"")</f>
        <v/>
      </c>
      <c r="M79" s="2" t="str">
        <f>IF(Plan!$I82=1,F79&amp;G79,"")</f>
        <v/>
      </c>
      <c r="N79" s="93" t="str">
        <f>IF(AND(K79&gt;0,Plan!$I82=1),H79&amp;Language!$E$62&amp;I79,"")</f>
        <v/>
      </c>
      <c r="O79" s="352">
        <f>IF($H79="",0,Results!$L84)</f>
        <v>0</v>
      </c>
      <c r="P79" s="353">
        <f>IF($I79="",0,Results!$M84)</f>
        <v>0</v>
      </c>
    </row>
    <row r="80" spans="2:16" x14ac:dyDescent="0.2">
      <c r="B80" s="5"/>
      <c r="C80" s="5"/>
      <c r="D80" s="5"/>
      <c r="E80" s="299">
        <v>77</v>
      </c>
      <c r="F80" s="190" t="str">
        <f>Plan!$Q83</f>
        <v>1. FC Nürnberg</v>
      </c>
      <c r="G80" s="191" t="str">
        <f>Plan!$S83</f>
        <v>Eintracht Frankfurt</v>
      </c>
      <c r="H80" s="134" t="str">
        <f>IF(AND(Results!$Q$6&gt;0,$E80-1&gt;=Results!$Q$6*Calc!$F$26),"",IF(AND(Results!$I85&lt;&gt;"",Results!$K85&lt;&gt;"",Results!$F85&lt;&gt;Results!$H85,$F80&lt;&gt;"",$G80&lt;&gt;""),Results!$I85,""))</f>
        <v/>
      </c>
      <c r="I80" s="18" t="str">
        <f>IF(AND(Results!$Q$6&gt;0,$E80-1&gt;=Results!$Q$6*Calc!$F$26),"",IF(AND(Results!$I85&lt;&gt;"",Results!$K85&lt;&gt;"",Results!$F85&lt;&gt;Results!$H85,$F80&lt;&gt;"",$G80&lt;&gt;""),Results!$K85,""))</f>
        <v/>
      </c>
      <c r="J80" s="17" t="str">
        <f>IF(Plan!$I83=0,F80&amp;G80,"")</f>
        <v>1. FC NürnbergEintracht Frankfurt</v>
      </c>
      <c r="K80" s="134">
        <f t="shared" si="3"/>
        <v>0</v>
      </c>
      <c r="L80" s="134" t="str">
        <f>IF(AND(K80&gt;0,Plan!$I83=0),H80&amp;Language!$E$62&amp;I80,"")</f>
        <v/>
      </c>
      <c r="M80" s="2" t="str">
        <f>IF(Plan!$I83=1,F80&amp;G80,"")</f>
        <v/>
      </c>
      <c r="N80" s="93" t="str">
        <f>IF(AND(K80&gt;0,Plan!$I83=1),H80&amp;Language!$E$62&amp;I80,"")</f>
        <v/>
      </c>
      <c r="O80" s="352">
        <f>IF($H80="",0,Results!$L85)</f>
        <v>0</v>
      </c>
      <c r="P80" s="353">
        <f>IF($I80="",0,Results!$M85)</f>
        <v>0</v>
      </c>
    </row>
    <row r="81" spans="2:16" x14ac:dyDescent="0.2">
      <c r="B81" s="5"/>
      <c r="C81" s="5"/>
      <c r="D81" s="5"/>
      <c r="E81" s="299">
        <v>78</v>
      </c>
      <c r="F81" s="190" t="str">
        <f>Plan!$Q84</f>
        <v>SGS Essen</v>
      </c>
      <c r="G81" s="191" t="str">
        <f>Plan!$S84</f>
        <v>1. FC Nürnberg</v>
      </c>
      <c r="H81" s="134" t="str">
        <f>IF(AND(Results!$Q$6&gt;0,$E81-1&gt;=Results!$Q$6*Calc!$F$26),"",IF(AND(Results!$I86&lt;&gt;"",Results!$K86&lt;&gt;"",Results!$F86&lt;&gt;Results!$H86,$F81&lt;&gt;"",$G81&lt;&gt;""),Results!$I86,""))</f>
        <v/>
      </c>
      <c r="I81" s="18" t="str">
        <f>IF(AND(Results!$Q$6&gt;0,$E81-1&gt;=Results!$Q$6*Calc!$F$26),"",IF(AND(Results!$I86&lt;&gt;"",Results!$K86&lt;&gt;"",Results!$F86&lt;&gt;Results!$H86,$F81&lt;&gt;"",$G81&lt;&gt;""),Results!$K86,""))</f>
        <v/>
      </c>
      <c r="J81" s="17" t="str">
        <f>IF(Plan!$I84=0,F81&amp;G81,"")</f>
        <v>SGS Essen1. FC Nürnberg</v>
      </c>
      <c r="K81" s="134">
        <f t="shared" si="3"/>
        <v>0</v>
      </c>
      <c r="L81" s="134" t="str">
        <f>IF(AND(K81&gt;0,Plan!$I84=0),H81&amp;Language!$E$62&amp;I81,"")</f>
        <v/>
      </c>
      <c r="M81" s="2" t="str">
        <f>IF(Plan!$I84=1,F81&amp;G81,"")</f>
        <v/>
      </c>
      <c r="N81" s="93" t="str">
        <f>IF(AND(K81&gt;0,Plan!$I84=1),H81&amp;Language!$E$62&amp;I81,"")</f>
        <v/>
      </c>
      <c r="O81" s="352">
        <f>IF($H81="",0,Results!$L86)</f>
        <v>0</v>
      </c>
      <c r="P81" s="353">
        <f>IF($I81="",0,Results!$M86)</f>
        <v>0</v>
      </c>
    </row>
    <row r="82" spans="2:16" x14ac:dyDescent="0.2">
      <c r="B82" s="5"/>
      <c r="C82" s="5"/>
      <c r="D82" s="5"/>
      <c r="E82" s="299">
        <v>79</v>
      </c>
      <c r="F82" s="190" t="str">
        <f>Plan!$Q85</f>
        <v>Hamburger SV</v>
      </c>
      <c r="G82" s="191" t="str">
        <f>Plan!$S85</f>
        <v>1. FC Köln</v>
      </c>
      <c r="H82" s="134" t="str">
        <f>IF(AND(Results!$Q$6&gt;0,$E82-1&gt;=Results!$Q$6*Calc!$F$26),"",IF(AND(Results!$I87&lt;&gt;"",Results!$K87&lt;&gt;"",Results!$F87&lt;&gt;Results!$H87,$F82&lt;&gt;"",$G82&lt;&gt;""),Results!$I87,""))</f>
        <v/>
      </c>
      <c r="I82" s="18" t="str">
        <f>IF(AND(Results!$Q$6&gt;0,$E82-1&gt;=Results!$Q$6*Calc!$F$26),"",IF(AND(Results!$I87&lt;&gt;"",Results!$K87&lt;&gt;"",Results!$F87&lt;&gt;Results!$H87,$F82&lt;&gt;"",$G82&lt;&gt;""),Results!$K87,""))</f>
        <v/>
      </c>
      <c r="J82" s="17" t="str">
        <f>IF(Plan!$I85=0,F82&amp;G82,"")</f>
        <v>Hamburger SV1. FC Köln</v>
      </c>
      <c r="K82" s="134">
        <f t="shared" si="3"/>
        <v>0</v>
      </c>
      <c r="L82" s="134" t="str">
        <f>IF(AND(K82&gt;0,Plan!$I85=0),H82&amp;Language!$E$62&amp;I82,"")</f>
        <v/>
      </c>
      <c r="M82" s="2" t="str">
        <f>IF(Plan!$I85=1,F82&amp;G82,"")</f>
        <v/>
      </c>
      <c r="N82" s="93" t="str">
        <f>IF(AND(K82&gt;0,Plan!$I85=1),H82&amp;Language!$E$62&amp;I82,"")</f>
        <v/>
      </c>
      <c r="O82" s="352">
        <f>IF($H82="",0,Results!$L87)</f>
        <v>0</v>
      </c>
      <c r="P82" s="353">
        <f>IF($I82="",0,Results!$M87)</f>
        <v>0</v>
      </c>
    </row>
    <row r="83" spans="2:16" x14ac:dyDescent="0.2">
      <c r="B83" s="5"/>
      <c r="C83" s="5"/>
      <c r="D83" s="5"/>
      <c r="E83" s="299">
        <v>80</v>
      </c>
      <c r="F83" s="190" t="str">
        <f>Plan!$Q86</f>
        <v>TSG 1899 Hoffenheim</v>
      </c>
      <c r="G83" s="191" t="str">
        <f>Plan!$S86</f>
        <v>1. FC Union Berlin</v>
      </c>
      <c r="H83" s="134" t="str">
        <f>IF(AND(Results!$Q$6&gt;0,$E83-1&gt;=Results!$Q$6*Calc!$F$26),"",IF(AND(Results!$I88&lt;&gt;"",Results!$K88&lt;&gt;"",Results!$F88&lt;&gt;Results!$H88,$F83&lt;&gt;"",$G83&lt;&gt;""),Results!$I88,""))</f>
        <v/>
      </c>
      <c r="I83" s="18" t="str">
        <f>IF(AND(Results!$Q$6&gt;0,$E83-1&gt;=Results!$Q$6*Calc!$F$26),"",IF(AND(Results!$I88&lt;&gt;"",Results!$K88&lt;&gt;"",Results!$F88&lt;&gt;Results!$H88,$F83&lt;&gt;"",$G83&lt;&gt;""),Results!$K88,""))</f>
        <v/>
      </c>
      <c r="J83" s="17" t="str">
        <f>IF(Plan!$I86=0,F83&amp;G83,"")</f>
        <v>TSG 1899 Hoffenheim1. FC Union Berlin</v>
      </c>
      <c r="K83" s="134">
        <f t="shared" si="3"/>
        <v>0</v>
      </c>
      <c r="L83" s="134" t="str">
        <f>IF(AND(K83&gt;0,Plan!$I86=0),H83&amp;Language!$E$62&amp;I83,"")</f>
        <v/>
      </c>
      <c r="M83" s="2" t="str">
        <f>IF(Plan!$I86=1,F83&amp;G83,"")</f>
        <v/>
      </c>
      <c r="N83" s="93" t="str">
        <f>IF(AND(K83&gt;0,Plan!$I86=1),H83&amp;Language!$E$62&amp;I83,"")</f>
        <v/>
      </c>
      <c r="O83" s="352">
        <f>IF($H83="",0,Results!$L88)</f>
        <v>0</v>
      </c>
      <c r="P83" s="353">
        <f>IF($I83="",0,Results!$M88)</f>
        <v>0</v>
      </c>
    </row>
    <row r="84" spans="2:16" x14ac:dyDescent="0.2">
      <c r="B84" s="5"/>
      <c r="C84" s="5"/>
      <c r="D84" s="5"/>
      <c r="E84" s="299">
        <v>81</v>
      </c>
      <c r="F84" s="190" t="str">
        <f>Plan!$Q87</f>
        <v>FC Carl Zeiss Jena</v>
      </c>
      <c r="G84" s="191" t="str">
        <f>Plan!$S87</f>
        <v>Werder Bremen</v>
      </c>
      <c r="H84" s="134" t="str">
        <f>IF(AND(Results!$Q$6&gt;0,$E84-1&gt;=Results!$Q$6*Calc!$F$26),"",IF(AND(Results!$I89&lt;&gt;"",Results!$K89&lt;&gt;"",Results!$F89&lt;&gt;Results!$H89,$F84&lt;&gt;"",$G84&lt;&gt;""),Results!$I89,""))</f>
        <v/>
      </c>
      <c r="I84" s="18" t="str">
        <f>IF(AND(Results!$Q$6&gt;0,$E84-1&gt;=Results!$Q$6*Calc!$F$26),"",IF(AND(Results!$I89&lt;&gt;"",Results!$K89&lt;&gt;"",Results!$F89&lt;&gt;Results!$H89,$F84&lt;&gt;"",$G84&lt;&gt;""),Results!$K89,""))</f>
        <v/>
      </c>
      <c r="J84" s="17" t="str">
        <f>IF(Plan!$I87=0,F84&amp;G84,"")</f>
        <v>FC Carl Zeiss JenaWerder Bremen</v>
      </c>
      <c r="K84" s="134">
        <f t="shared" si="3"/>
        <v>0</v>
      </c>
      <c r="L84" s="134" t="str">
        <f>IF(AND(K84&gt;0,Plan!$I87=0),H84&amp;Language!$E$62&amp;I84,"")</f>
        <v/>
      </c>
      <c r="M84" s="2" t="str">
        <f>IF(Plan!$I87=1,F84&amp;G84,"")</f>
        <v/>
      </c>
      <c r="N84" s="93" t="str">
        <f>IF(AND(K84&gt;0,Plan!$I87=1),H84&amp;Language!$E$62&amp;I84,"")</f>
        <v/>
      </c>
      <c r="O84" s="352">
        <f>IF($H84="",0,Results!$L89)</f>
        <v>0</v>
      </c>
      <c r="P84" s="353">
        <f>IF($I84="",0,Results!$M89)</f>
        <v>0</v>
      </c>
    </row>
    <row r="85" spans="2:16" x14ac:dyDescent="0.2">
      <c r="B85" s="5"/>
      <c r="C85" s="5"/>
      <c r="D85" s="5"/>
      <c r="E85" s="299">
        <v>82</v>
      </c>
      <c r="F85" s="190" t="str">
        <f>Plan!$Q88</f>
        <v>Bayer 04 Leverkusen</v>
      </c>
      <c r="G85" s="191" t="str">
        <f>Plan!$S88</f>
        <v>RB Leipzig</v>
      </c>
      <c r="H85" s="134" t="str">
        <f>IF(AND(Results!$Q$6&gt;0,$E85-1&gt;=Results!$Q$6*Calc!$F$26),"",IF(AND(Results!$I90&lt;&gt;"",Results!$K90&lt;&gt;"",Results!$F90&lt;&gt;Results!$H90,$F85&lt;&gt;"",$G85&lt;&gt;""),Results!$I90,""))</f>
        <v/>
      </c>
      <c r="I85" s="18" t="str">
        <f>IF(AND(Results!$Q$6&gt;0,$E85-1&gt;=Results!$Q$6*Calc!$F$26),"",IF(AND(Results!$I90&lt;&gt;"",Results!$K90&lt;&gt;"",Results!$F90&lt;&gt;Results!$H90,$F85&lt;&gt;"",$G85&lt;&gt;""),Results!$K90,""))</f>
        <v/>
      </c>
      <c r="J85" s="17" t="str">
        <f>IF(Plan!$I88=0,F85&amp;G85,"")</f>
        <v>Bayer 04 LeverkusenRB Leipzig</v>
      </c>
      <c r="K85" s="134">
        <f t="shared" si="3"/>
        <v>0</v>
      </c>
      <c r="L85" s="134" t="str">
        <f>IF(AND(K85&gt;0,Plan!$I88=0),H85&amp;Language!$E$62&amp;I85,"")</f>
        <v/>
      </c>
      <c r="M85" s="2" t="str">
        <f>IF(Plan!$I88=1,F85&amp;G85,"")</f>
        <v/>
      </c>
      <c r="N85" s="93" t="str">
        <f>IF(AND(K85&gt;0,Plan!$I88=1),H85&amp;Language!$E$62&amp;I85,"")</f>
        <v/>
      </c>
      <c r="O85" s="352">
        <f>IF($H85="",0,Results!$L90)</f>
        <v>0</v>
      </c>
      <c r="P85" s="353">
        <f>IF($I85="",0,Results!$M90)</f>
        <v>0</v>
      </c>
    </row>
    <row r="86" spans="2:16" x14ac:dyDescent="0.2">
      <c r="B86" s="5"/>
      <c r="C86" s="5"/>
      <c r="D86" s="5"/>
      <c r="E86" s="299">
        <v>83</v>
      </c>
      <c r="F86" s="190" t="str">
        <f>Plan!$Q89</f>
        <v>VfL Wolfsburg</v>
      </c>
      <c r="G86" s="191" t="str">
        <f>Plan!$S89</f>
        <v>SC Freiburg</v>
      </c>
      <c r="H86" s="134" t="str">
        <f>IF(AND(Results!$Q$6&gt;0,$E86-1&gt;=Results!$Q$6*Calc!$F$26),"",IF(AND(Results!$I91&lt;&gt;"",Results!$K91&lt;&gt;"",Results!$F91&lt;&gt;Results!$H91,$F86&lt;&gt;"",$G86&lt;&gt;""),Results!$I91,""))</f>
        <v/>
      </c>
      <c r="I86" s="18" t="str">
        <f>IF(AND(Results!$Q$6&gt;0,$E86-1&gt;=Results!$Q$6*Calc!$F$26),"",IF(AND(Results!$I91&lt;&gt;"",Results!$K91&lt;&gt;"",Results!$F91&lt;&gt;Results!$H91,$F86&lt;&gt;"",$G86&lt;&gt;""),Results!$K91,""))</f>
        <v/>
      </c>
      <c r="J86" s="17" t="str">
        <f>IF(Plan!$I89=0,F86&amp;G86,"")</f>
        <v>VfL WolfsburgSC Freiburg</v>
      </c>
      <c r="K86" s="134">
        <f t="shared" si="3"/>
        <v>0</v>
      </c>
      <c r="L86" s="134" t="str">
        <f>IF(AND(K86&gt;0,Plan!$I89=0),H86&amp;Language!$E$62&amp;I86,"")</f>
        <v/>
      </c>
      <c r="M86" s="2" t="str">
        <f>IF(Plan!$I89=1,F86&amp;G86,"")</f>
        <v/>
      </c>
      <c r="N86" s="93" t="str">
        <f>IF(AND(K86&gt;0,Plan!$I89=1),H86&amp;Language!$E$62&amp;I86,"")</f>
        <v/>
      </c>
      <c r="O86" s="352">
        <f>IF($H86="",0,Results!$L91)</f>
        <v>0</v>
      </c>
      <c r="P86" s="353">
        <f>IF($I86="",0,Results!$M91)</f>
        <v>0</v>
      </c>
    </row>
    <row r="87" spans="2:16" x14ac:dyDescent="0.2">
      <c r="B87" s="5"/>
      <c r="C87" s="5"/>
      <c r="D87" s="5"/>
      <c r="E87" s="299">
        <v>84</v>
      </c>
      <c r="F87" s="190" t="str">
        <f>Plan!$Q90</f>
        <v>Eintracht Frankfurt</v>
      </c>
      <c r="G87" s="191" t="str">
        <f>Plan!$S90</f>
        <v>FC Bayern München</v>
      </c>
      <c r="H87" s="134" t="str">
        <f>IF(AND(Results!$Q$6&gt;0,$E87-1&gt;=Results!$Q$6*Calc!$F$26),"",IF(AND(Results!$I92&lt;&gt;"",Results!$K92&lt;&gt;"",Results!$F92&lt;&gt;Results!$H92,$F87&lt;&gt;"",$G87&lt;&gt;""),Results!$I92,""))</f>
        <v/>
      </c>
      <c r="I87" s="18" t="str">
        <f>IF(AND(Results!$Q$6&gt;0,$E87-1&gt;=Results!$Q$6*Calc!$F$26),"",IF(AND(Results!$I92&lt;&gt;"",Results!$K92&lt;&gt;"",Results!$F92&lt;&gt;Results!$H92,$F87&lt;&gt;"",$G87&lt;&gt;""),Results!$K92,""))</f>
        <v/>
      </c>
      <c r="J87" s="17" t="str">
        <f>IF(Plan!$I90=0,F87&amp;G87,"")</f>
        <v>Eintracht FrankfurtFC Bayern München</v>
      </c>
      <c r="K87" s="134">
        <f t="shared" si="3"/>
        <v>0</v>
      </c>
      <c r="L87" s="134" t="str">
        <f>IF(AND(K87&gt;0,Plan!$I90=0),H87&amp;Language!$E$62&amp;I87,"")</f>
        <v/>
      </c>
      <c r="M87" s="2" t="str">
        <f>IF(Plan!$I90=1,F87&amp;G87,"")</f>
        <v/>
      </c>
      <c r="N87" s="93" t="str">
        <f>IF(AND(K87&gt;0,Plan!$I90=1),H87&amp;Language!$E$62&amp;I87,"")</f>
        <v/>
      </c>
      <c r="O87" s="352">
        <f>IF($H87="",0,Results!$L92)</f>
        <v>0</v>
      </c>
      <c r="P87" s="353">
        <f>IF($I87="",0,Results!$M92)</f>
        <v>0</v>
      </c>
    </row>
    <row r="88" spans="2:16" x14ac:dyDescent="0.2">
      <c r="B88" s="5"/>
      <c r="C88" s="5"/>
      <c r="D88" s="5"/>
      <c r="E88" s="299">
        <v>85</v>
      </c>
      <c r="F88" s="190" t="str">
        <f>Plan!$Q91</f>
        <v>SC Freiburg</v>
      </c>
      <c r="G88" s="191" t="str">
        <f>Plan!$S91</f>
        <v>SGS Essen</v>
      </c>
      <c r="H88" s="134" t="str">
        <f>IF(AND(Results!$Q$6&gt;0,$E88-1&gt;=Results!$Q$6*Calc!$F$26),"",IF(AND(Results!$I93&lt;&gt;"",Results!$K93&lt;&gt;"",Results!$F93&lt;&gt;Results!$H93,$F88&lt;&gt;"",$G88&lt;&gt;""),Results!$I93,""))</f>
        <v/>
      </c>
      <c r="I88" s="18" t="str">
        <f>IF(AND(Results!$Q$6&gt;0,$E88-1&gt;=Results!$Q$6*Calc!$F$26),"",IF(AND(Results!$I93&lt;&gt;"",Results!$K93&lt;&gt;"",Results!$F93&lt;&gt;Results!$H93,$F88&lt;&gt;"",$G88&lt;&gt;""),Results!$K93,""))</f>
        <v/>
      </c>
      <c r="J88" s="17" t="str">
        <f>IF(Plan!$I91=0,F88&amp;G88,"")</f>
        <v>SC FreiburgSGS Essen</v>
      </c>
      <c r="K88" s="134">
        <f t="shared" si="3"/>
        <v>0</v>
      </c>
      <c r="L88" s="134" t="str">
        <f>IF(AND(K88&gt;0,Plan!$I91=0),H88&amp;Language!$E$62&amp;I88,"")</f>
        <v/>
      </c>
      <c r="M88" s="2" t="str">
        <f>IF(Plan!$I91=1,F88&amp;G88,"")</f>
        <v/>
      </c>
      <c r="N88" s="93" t="str">
        <f>IF(AND(K88&gt;0,Plan!$I91=1),H88&amp;Language!$E$62&amp;I88,"")</f>
        <v/>
      </c>
      <c r="O88" s="352">
        <f>IF($H88="",0,Results!$L93)</f>
        <v>0</v>
      </c>
      <c r="P88" s="353">
        <f>IF($I88="",0,Results!$M93)</f>
        <v>0</v>
      </c>
    </row>
    <row r="89" spans="2:16" x14ac:dyDescent="0.2">
      <c r="B89" s="5"/>
      <c r="C89" s="5"/>
      <c r="D89" s="5"/>
      <c r="E89" s="299">
        <v>86</v>
      </c>
      <c r="F89" s="190" t="str">
        <f>Plan!$Q92</f>
        <v>1. FC Köln</v>
      </c>
      <c r="G89" s="191" t="str">
        <f>Plan!$S92</f>
        <v>FC Carl Zeiss Jena</v>
      </c>
      <c r="H89" s="134" t="str">
        <f>IF(AND(Results!$Q$6&gt;0,$E89-1&gt;=Results!$Q$6*Calc!$F$26),"",IF(AND(Results!$I94&lt;&gt;"",Results!$K94&lt;&gt;"",Results!$F94&lt;&gt;Results!$H94,$F89&lt;&gt;"",$G89&lt;&gt;""),Results!$I94,""))</f>
        <v/>
      </c>
      <c r="I89" s="18" t="str">
        <f>IF(AND(Results!$Q$6&gt;0,$E89-1&gt;=Results!$Q$6*Calc!$F$26),"",IF(AND(Results!$I94&lt;&gt;"",Results!$K94&lt;&gt;"",Results!$F94&lt;&gt;Results!$H94,$F89&lt;&gt;"",$G89&lt;&gt;""),Results!$K94,""))</f>
        <v/>
      </c>
      <c r="J89" s="17" t="str">
        <f>IF(Plan!$I92=0,F89&amp;G89,"")</f>
        <v>1. FC KölnFC Carl Zeiss Jena</v>
      </c>
      <c r="K89" s="134">
        <f t="shared" si="3"/>
        <v>0</v>
      </c>
      <c r="L89" s="134" t="str">
        <f>IF(AND(K89&gt;0,Plan!$I92=0),H89&amp;Language!$E$62&amp;I89,"")</f>
        <v/>
      </c>
      <c r="M89" s="2" t="str">
        <f>IF(Plan!$I92=1,F89&amp;G89,"")</f>
        <v/>
      </c>
      <c r="N89" s="93" t="str">
        <f>IF(AND(K89&gt;0,Plan!$I92=1),H89&amp;Language!$E$62&amp;I89,"")</f>
        <v/>
      </c>
      <c r="O89" s="352">
        <f>IF($H89="",0,Results!$L94)</f>
        <v>0</v>
      </c>
      <c r="P89" s="353">
        <f>IF($I89="",0,Results!$M94)</f>
        <v>0</v>
      </c>
    </row>
    <row r="90" spans="2:16" x14ac:dyDescent="0.2">
      <c r="B90" s="5"/>
      <c r="C90" s="5"/>
      <c r="D90" s="5"/>
      <c r="E90" s="299">
        <v>87</v>
      </c>
      <c r="F90" s="190" t="str">
        <f>Plan!$Q93</f>
        <v>RB Leipzig</v>
      </c>
      <c r="G90" s="191" t="str">
        <f>Plan!$S93</f>
        <v>TSG 1899 Hoffenheim</v>
      </c>
      <c r="H90" s="134" t="str">
        <f>IF(AND(Results!$Q$6&gt;0,$E90-1&gt;=Results!$Q$6*Calc!$F$26),"",IF(AND(Results!$I95&lt;&gt;"",Results!$K95&lt;&gt;"",Results!$F95&lt;&gt;Results!$H95,$F90&lt;&gt;"",$G90&lt;&gt;""),Results!$I95,""))</f>
        <v/>
      </c>
      <c r="I90" s="18" t="str">
        <f>IF(AND(Results!$Q$6&gt;0,$E90-1&gt;=Results!$Q$6*Calc!$F$26),"",IF(AND(Results!$I95&lt;&gt;"",Results!$K95&lt;&gt;"",Results!$F95&lt;&gt;Results!$H95,$F90&lt;&gt;"",$G90&lt;&gt;""),Results!$K95,""))</f>
        <v/>
      </c>
      <c r="J90" s="17" t="str">
        <f>IF(Plan!$I93=0,F90&amp;G90,"")</f>
        <v>RB LeipzigTSG 1899 Hoffenheim</v>
      </c>
      <c r="K90" s="134">
        <f t="shared" si="3"/>
        <v>0</v>
      </c>
      <c r="L90" s="134" t="str">
        <f>IF(AND(K90&gt;0,Plan!$I93=0),H90&amp;Language!$E$62&amp;I90,"")</f>
        <v/>
      </c>
      <c r="M90" s="2" t="str">
        <f>IF(Plan!$I93=1,F90&amp;G90,"")</f>
        <v/>
      </c>
      <c r="N90" s="93" t="str">
        <f>IF(AND(K90&gt;0,Plan!$I93=1),H90&amp;Language!$E$62&amp;I90,"")</f>
        <v/>
      </c>
      <c r="O90" s="352">
        <f>IF($H90="",0,Results!$L95)</f>
        <v>0</v>
      </c>
      <c r="P90" s="353">
        <f>IF($I90="",0,Results!$M95)</f>
        <v>0</v>
      </c>
    </row>
    <row r="91" spans="2:16" x14ac:dyDescent="0.2">
      <c r="B91" s="5"/>
      <c r="C91" s="5"/>
      <c r="D91" s="5"/>
      <c r="E91" s="299">
        <v>88</v>
      </c>
      <c r="F91" s="190" t="str">
        <f>Plan!$Q94</f>
        <v>FC Bayern München</v>
      </c>
      <c r="G91" s="191" t="str">
        <f>Plan!$S94</f>
        <v>Hamburger SV</v>
      </c>
      <c r="H91" s="134" t="str">
        <f>IF(AND(Results!$Q$6&gt;0,$E91-1&gt;=Results!$Q$6*Calc!$F$26),"",IF(AND(Results!$I96&lt;&gt;"",Results!$K96&lt;&gt;"",Results!$F96&lt;&gt;Results!$H96,$F91&lt;&gt;"",$G91&lt;&gt;""),Results!$I96,""))</f>
        <v/>
      </c>
      <c r="I91" s="18" t="str">
        <f>IF(AND(Results!$Q$6&gt;0,$E91-1&gt;=Results!$Q$6*Calc!$F$26),"",IF(AND(Results!$I96&lt;&gt;"",Results!$K96&lt;&gt;"",Results!$F96&lt;&gt;Results!$H96,$F91&lt;&gt;"",$G91&lt;&gt;""),Results!$K96,""))</f>
        <v/>
      </c>
      <c r="J91" s="17" t="str">
        <f>IF(Plan!$I94=0,F91&amp;G91,"")</f>
        <v>FC Bayern MünchenHamburger SV</v>
      </c>
      <c r="K91" s="134">
        <f t="shared" si="3"/>
        <v>0</v>
      </c>
      <c r="L91" s="134" t="str">
        <f>IF(AND(K91&gt;0,Plan!$I94=0),H91&amp;Language!$E$62&amp;I91,"")</f>
        <v/>
      </c>
      <c r="M91" s="2" t="str">
        <f>IF(Plan!$I94=1,F91&amp;G91,"")</f>
        <v/>
      </c>
      <c r="N91" s="93" t="str">
        <f>IF(AND(K91&gt;0,Plan!$I94=1),H91&amp;Language!$E$62&amp;I91,"")</f>
        <v/>
      </c>
      <c r="O91" s="352">
        <f>IF($H91="",0,Results!$L96)</f>
        <v>0</v>
      </c>
      <c r="P91" s="353">
        <f>IF($I91="",0,Results!$M96)</f>
        <v>0</v>
      </c>
    </row>
    <row r="92" spans="2:16" x14ac:dyDescent="0.2">
      <c r="B92" s="5"/>
      <c r="C92" s="5"/>
      <c r="D92" s="5"/>
      <c r="E92" s="299">
        <v>89</v>
      </c>
      <c r="F92" s="190" t="str">
        <f>Plan!$Q95</f>
        <v>1. FC Nürnberg</v>
      </c>
      <c r="G92" s="191" t="str">
        <f>Plan!$S95</f>
        <v>VfL Wolfsburg</v>
      </c>
      <c r="H92" s="134" t="str">
        <f>IF(AND(Results!$Q$6&gt;0,$E92-1&gt;=Results!$Q$6*Calc!$F$26),"",IF(AND(Results!$I97&lt;&gt;"",Results!$K97&lt;&gt;"",Results!$F97&lt;&gt;Results!$H97,$F92&lt;&gt;"",$G92&lt;&gt;""),Results!$I97,""))</f>
        <v/>
      </c>
      <c r="I92" s="18" t="str">
        <f>IF(AND(Results!$Q$6&gt;0,$E92-1&gt;=Results!$Q$6*Calc!$F$26),"",IF(AND(Results!$I97&lt;&gt;"",Results!$K97&lt;&gt;"",Results!$F97&lt;&gt;Results!$H97,$F92&lt;&gt;"",$G92&lt;&gt;""),Results!$K97,""))</f>
        <v/>
      </c>
      <c r="J92" s="17" t="str">
        <f>IF(Plan!$I95=0,F92&amp;G92,"")</f>
        <v>1. FC NürnbergVfL Wolfsburg</v>
      </c>
      <c r="K92" s="134">
        <f t="shared" si="3"/>
        <v>0</v>
      </c>
      <c r="L92" s="134" t="str">
        <f>IF(AND(K92&gt;0,Plan!$I95=0),H92&amp;Language!$E$62&amp;I92,"")</f>
        <v/>
      </c>
      <c r="M92" s="2" t="str">
        <f>IF(Plan!$I95=1,F92&amp;G92,"")</f>
        <v/>
      </c>
      <c r="N92" s="93" t="str">
        <f>IF(AND(K92&gt;0,Plan!$I95=1),H92&amp;Language!$E$62&amp;I92,"")</f>
        <v/>
      </c>
      <c r="O92" s="352">
        <f>IF($H92="",0,Results!$L97)</f>
        <v>0</v>
      </c>
      <c r="P92" s="353">
        <f>IF($I92="",0,Results!$M97)</f>
        <v>0</v>
      </c>
    </row>
    <row r="93" spans="2:16" x14ac:dyDescent="0.2">
      <c r="B93" s="5"/>
      <c r="C93" s="5"/>
      <c r="D93" s="5"/>
      <c r="E93" s="299">
        <v>90</v>
      </c>
      <c r="F93" s="190" t="str">
        <f>Plan!$Q96</f>
        <v>1. FC Union Berlin</v>
      </c>
      <c r="G93" s="191" t="str">
        <f>Plan!$S96</f>
        <v>Eintracht Frankfurt</v>
      </c>
      <c r="H93" s="134" t="str">
        <f>IF(AND(Results!$Q$6&gt;0,$E93-1&gt;=Results!$Q$6*Calc!$F$26),"",IF(AND(Results!$I98&lt;&gt;"",Results!$K98&lt;&gt;"",Results!$F98&lt;&gt;Results!$H98,$F93&lt;&gt;"",$G93&lt;&gt;""),Results!$I98,""))</f>
        <v/>
      </c>
      <c r="I93" s="18" t="str">
        <f>IF(AND(Results!$Q$6&gt;0,$E93-1&gt;=Results!$Q$6*Calc!$F$26),"",IF(AND(Results!$I98&lt;&gt;"",Results!$K98&lt;&gt;"",Results!$F98&lt;&gt;Results!$H98,$F93&lt;&gt;"",$G93&lt;&gt;""),Results!$K98,""))</f>
        <v/>
      </c>
      <c r="J93" s="17" t="str">
        <f>IF(Plan!$I96=0,F93&amp;G93,"")</f>
        <v>1. FC Union BerlinEintracht Frankfurt</v>
      </c>
      <c r="K93" s="134">
        <f t="shared" si="3"/>
        <v>0</v>
      </c>
      <c r="L93" s="134" t="str">
        <f>IF(AND(K93&gt;0,Plan!$I96=0),H93&amp;Language!$E$62&amp;I93,"")</f>
        <v/>
      </c>
      <c r="M93" s="2" t="str">
        <f>IF(Plan!$I96=1,F93&amp;G93,"")</f>
        <v/>
      </c>
      <c r="N93" s="93" t="str">
        <f>IF(AND(K93&gt;0,Plan!$I96=1),H93&amp;Language!$E$62&amp;I93,"")</f>
        <v/>
      </c>
      <c r="O93" s="352">
        <f>IF($H93="",0,Results!$L98)</f>
        <v>0</v>
      </c>
      <c r="P93" s="353">
        <f>IF($I93="",0,Results!$M98)</f>
        <v>0</v>
      </c>
    </row>
    <row r="94" spans="2:16" x14ac:dyDescent="0.2">
      <c r="B94" s="5"/>
      <c r="C94" s="5"/>
      <c r="D94" s="5"/>
      <c r="E94" s="299">
        <v>91</v>
      </c>
      <c r="F94" s="190" t="str">
        <f>Plan!$Q97</f>
        <v>Werder Bremen</v>
      </c>
      <c r="G94" s="191" t="str">
        <f>Plan!$S97</f>
        <v>Bayer 04 Leverkusen</v>
      </c>
      <c r="H94" s="134" t="str">
        <f>IF(AND(Results!$Q$6&gt;0,$E94-1&gt;=Results!$Q$6*Calc!$F$26),"",IF(AND(Results!$I99&lt;&gt;"",Results!$K99&lt;&gt;"",Results!$F99&lt;&gt;Results!$H99,$F94&lt;&gt;"",$G94&lt;&gt;""),Results!$I99,""))</f>
        <v/>
      </c>
      <c r="I94" s="18" t="str">
        <f>IF(AND(Results!$Q$6&gt;0,$E94-1&gt;=Results!$Q$6*Calc!$F$26),"",IF(AND(Results!$I99&lt;&gt;"",Results!$K99&lt;&gt;"",Results!$F99&lt;&gt;Results!$H99,$F94&lt;&gt;"",$G94&lt;&gt;""),Results!$K99,""))</f>
        <v/>
      </c>
      <c r="J94" s="17" t="str">
        <f>IF(Plan!$I97=0,F94&amp;G94,"")</f>
        <v>Werder BremenBayer 04 Leverkusen</v>
      </c>
      <c r="K94" s="134">
        <f t="shared" si="3"/>
        <v>0</v>
      </c>
      <c r="L94" s="134" t="str">
        <f>IF(AND(K94&gt;0,Plan!$I97=0),H94&amp;Language!$E$62&amp;I94,"")</f>
        <v/>
      </c>
      <c r="M94" s="2" t="str">
        <f>IF(Plan!$I97=1,F94&amp;G94,"")</f>
        <v/>
      </c>
      <c r="N94" s="93" t="str">
        <f>IF(AND(K94&gt;0,Plan!$I97=1),H94&amp;Language!$E$62&amp;I94,"")</f>
        <v/>
      </c>
      <c r="O94" s="352">
        <f>IF($H94="",0,Results!$L99)</f>
        <v>0</v>
      </c>
      <c r="P94" s="353">
        <f>IF($I94="",0,Results!$M99)</f>
        <v>0</v>
      </c>
    </row>
    <row r="95" spans="2:16" x14ac:dyDescent="0.2">
      <c r="B95" s="5"/>
      <c r="C95" s="5"/>
      <c r="D95" s="5"/>
      <c r="E95" s="299">
        <v>92</v>
      </c>
      <c r="F95" s="190" t="str">
        <f>Plan!$Q98</f>
        <v>SC Freiburg</v>
      </c>
      <c r="G95" s="191" t="str">
        <f>Plan!$S98</f>
        <v>Werder Bremen</v>
      </c>
      <c r="H95" s="134" t="str">
        <f>IF(AND(Results!$Q$6&gt;0,$E95-1&gt;=Results!$Q$6*Calc!$F$26),"",IF(AND(Results!$I100&lt;&gt;"",Results!$K100&lt;&gt;"",Results!$F100&lt;&gt;Results!$H100,$F95&lt;&gt;"",$G95&lt;&gt;""),Results!$I100,""))</f>
        <v/>
      </c>
      <c r="I95" s="18" t="str">
        <f>IF(AND(Results!$Q$6&gt;0,$E95-1&gt;=Results!$Q$6*Calc!$F$26),"",IF(AND(Results!$I100&lt;&gt;"",Results!$K100&lt;&gt;"",Results!$F100&lt;&gt;Results!$H100,$F95&lt;&gt;"",$G95&lt;&gt;""),Results!$K100,""))</f>
        <v/>
      </c>
      <c r="J95" s="17" t="str">
        <f>IF(Plan!$I98=0,F95&amp;G95,"")</f>
        <v/>
      </c>
      <c r="K95" s="134">
        <f t="shared" si="3"/>
        <v>0</v>
      </c>
      <c r="L95" s="134" t="str">
        <f>IF(AND(K95&gt;0,Plan!$I98=0),H95&amp;Language!$E$62&amp;I95,"")</f>
        <v/>
      </c>
      <c r="M95" s="2" t="str">
        <f>IF(Plan!$I98=1,F95&amp;G95,"")</f>
        <v>SC FreiburgWerder Bremen</v>
      </c>
      <c r="N95" s="93" t="str">
        <f>IF(AND(K95&gt;0,Plan!$I98=1),H95&amp;Language!$E$62&amp;I95,"")</f>
        <v/>
      </c>
      <c r="O95" s="352">
        <f>IF($H95="",0,Results!$L100)</f>
        <v>0</v>
      </c>
      <c r="P95" s="353">
        <f>IF($I95="",0,Results!$M100)</f>
        <v>0</v>
      </c>
    </row>
    <row r="96" spans="2:16" x14ac:dyDescent="0.2">
      <c r="B96" s="5"/>
      <c r="C96" s="5"/>
      <c r="D96" s="5"/>
      <c r="E96" s="299">
        <v>93</v>
      </c>
      <c r="F96" s="190" t="str">
        <f>Plan!$Q99</f>
        <v>TSG 1899 Hoffenheim</v>
      </c>
      <c r="G96" s="191" t="str">
        <f>Plan!$S99</f>
        <v>FC Carl Zeiss Jena</v>
      </c>
      <c r="H96" s="134" t="str">
        <f>IF(AND(Results!$Q$6&gt;0,$E96-1&gt;=Results!$Q$6*Calc!$F$26),"",IF(AND(Results!$I101&lt;&gt;"",Results!$K101&lt;&gt;"",Results!$F101&lt;&gt;Results!$H101,$F96&lt;&gt;"",$G96&lt;&gt;""),Results!$I101,""))</f>
        <v/>
      </c>
      <c r="I96" s="18" t="str">
        <f>IF(AND(Results!$Q$6&gt;0,$E96-1&gt;=Results!$Q$6*Calc!$F$26),"",IF(AND(Results!$I101&lt;&gt;"",Results!$K101&lt;&gt;"",Results!$F101&lt;&gt;Results!$H101,$F96&lt;&gt;"",$G96&lt;&gt;""),Results!$K101,""))</f>
        <v/>
      </c>
      <c r="J96" s="17" t="str">
        <f>IF(Plan!$I99=0,F96&amp;G96,"")</f>
        <v/>
      </c>
      <c r="K96" s="134">
        <f t="shared" si="3"/>
        <v>0</v>
      </c>
      <c r="L96" s="134" t="str">
        <f>IF(AND(K96&gt;0,Plan!$I99=0),H96&amp;Language!$E$62&amp;I96,"")</f>
        <v/>
      </c>
      <c r="M96" s="2" t="str">
        <f>IF(Plan!$I99=1,F96&amp;G96,"")</f>
        <v>TSG 1899 HoffenheimFC Carl Zeiss Jena</v>
      </c>
      <c r="N96" s="93" t="str">
        <f>IF(AND(K96&gt;0,Plan!$I99=1),H96&amp;Language!$E$62&amp;I96,"")</f>
        <v/>
      </c>
      <c r="O96" s="352">
        <f>IF($H96="",0,Results!$L101)</f>
        <v>0</v>
      </c>
      <c r="P96" s="353">
        <f>IF($I96="",0,Results!$M101)</f>
        <v>0</v>
      </c>
    </row>
    <row r="97" spans="2:16" x14ac:dyDescent="0.2">
      <c r="B97" s="5"/>
      <c r="C97" s="5"/>
      <c r="D97" s="5"/>
      <c r="E97" s="299">
        <v>94</v>
      </c>
      <c r="F97" s="190" t="str">
        <f>Plan!$Q100</f>
        <v>RB Leipzig</v>
      </c>
      <c r="G97" s="191" t="str">
        <f>Plan!$S100</f>
        <v>1. FC Köln</v>
      </c>
      <c r="H97" s="134" t="str">
        <f>IF(AND(Results!$Q$6&gt;0,$E97-1&gt;=Results!$Q$6*Calc!$F$26),"",IF(AND(Results!$I102&lt;&gt;"",Results!$K102&lt;&gt;"",Results!$F102&lt;&gt;Results!$H102,$F97&lt;&gt;"",$G97&lt;&gt;""),Results!$I102,""))</f>
        <v/>
      </c>
      <c r="I97" s="18" t="str">
        <f>IF(AND(Results!$Q$6&gt;0,$E97-1&gt;=Results!$Q$6*Calc!$F$26),"",IF(AND(Results!$I102&lt;&gt;"",Results!$K102&lt;&gt;"",Results!$F102&lt;&gt;Results!$H102,$F97&lt;&gt;"",$G97&lt;&gt;""),Results!$K102,""))</f>
        <v/>
      </c>
      <c r="J97" s="17" t="str">
        <f>IF(Plan!$I100=0,F97&amp;G97,"")</f>
        <v/>
      </c>
      <c r="K97" s="134">
        <f t="shared" si="3"/>
        <v>0</v>
      </c>
      <c r="L97" s="134" t="str">
        <f>IF(AND(K97&gt;0,Plan!$I100=0),H97&amp;Language!$E$62&amp;I97,"")</f>
        <v/>
      </c>
      <c r="M97" s="2" t="str">
        <f>IF(Plan!$I100=1,F97&amp;G97,"")</f>
        <v>RB Leipzig1. FC Köln</v>
      </c>
      <c r="N97" s="93" t="str">
        <f>IF(AND(K97&gt;0,Plan!$I100=1),H97&amp;Language!$E$62&amp;I97,"")</f>
        <v/>
      </c>
      <c r="O97" s="352">
        <f>IF($H97="",0,Results!$L102)</f>
        <v>0</v>
      </c>
      <c r="P97" s="353">
        <f>IF($I97="",0,Results!$M102)</f>
        <v>0</v>
      </c>
    </row>
    <row r="98" spans="2:16" x14ac:dyDescent="0.2">
      <c r="B98" s="5"/>
      <c r="C98" s="5"/>
      <c r="D98" s="5"/>
      <c r="E98" s="299">
        <v>95</v>
      </c>
      <c r="F98" s="190" t="str">
        <f>Plan!$Q101</f>
        <v>1. FC Nürnberg</v>
      </c>
      <c r="G98" s="191" t="str">
        <f>Plan!$S101</f>
        <v>1. FC Union Berlin</v>
      </c>
      <c r="H98" s="134" t="str">
        <f>IF(AND(Results!$Q$6&gt;0,$E98-1&gt;=Results!$Q$6*Calc!$F$26),"",IF(AND(Results!$I103&lt;&gt;"",Results!$K103&lt;&gt;"",Results!$F103&lt;&gt;Results!$H103,$F98&lt;&gt;"",$G98&lt;&gt;""),Results!$I103,""))</f>
        <v/>
      </c>
      <c r="I98" s="18" t="str">
        <f>IF(AND(Results!$Q$6&gt;0,$E98-1&gt;=Results!$Q$6*Calc!$F$26),"",IF(AND(Results!$I103&lt;&gt;"",Results!$K103&lt;&gt;"",Results!$F103&lt;&gt;Results!$H103,$F98&lt;&gt;"",$G98&lt;&gt;""),Results!$K103,""))</f>
        <v/>
      </c>
      <c r="J98" s="17" t="str">
        <f>IF(Plan!$I101=0,F98&amp;G98,"")</f>
        <v/>
      </c>
      <c r="K98" s="134">
        <f t="shared" si="3"/>
        <v>0</v>
      </c>
      <c r="L98" s="134" t="str">
        <f>IF(AND(K98&gt;0,Plan!$I101=0),H98&amp;Language!$E$62&amp;I98,"")</f>
        <v/>
      </c>
      <c r="M98" s="2" t="str">
        <f>IF(Plan!$I101=1,F98&amp;G98,"")</f>
        <v>1. FC Nürnberg1. FC Union Berlin</v>
      </c>
      <c r="N98" s="93" t="str">
        <f>IF(AND(K98&gt;0,Plan!$I101=1),H98&amp;Language!$E$62&amp;I98,"")</f>
        <v/>
      </c>
      <c r="O98" s="352">
        <f>IF($H98="",0,Results!$L103)</f>
        <v>0</v>
      </c>
      <c r="P98" s="353">
        <f>IF($I98="",0,Results!$M103)</f>
        <v>0</v>
      </c>
    </row>
    <row r="99" spans="2:16" x14ac:dyDescent="0.2">
      <c r="B99" s="5"/>
      <c r="C99" s="5"/>
      <c r="D99" s="5"/>
      <c r="E99" s="299">
        <v>96</v>
      </c>
      <c r="F99" s="190" t="str">
        <f>Plan!$Q102</f>
        <v>SGS Essen</v>
      </c>
      <c r="G99" s="191" t="str">
        <f>Plan!$S102</f>
        <v>Eintracht Frankfurt</v>
      </c>
      <c r="H99" s="134" t="str">
        <f>IF(AND(Results!$Q$6&gt;0,$E99-1&gt;=Results!$Q$6*Calc!$F$26),"",IF(AND(Results!$I104&lt;&gt;"",Results!$K104&lt;&gt;"",Results!$F104&lt;&gt;Results!$H104,$F99&lt;&gt;"",$G99&lt;&gt;""),Results!$I104,""))</f>
        <v/>
      </c>
      <c r="I99" s="18" t="str">
        <f>IF(AND(Results!$Q$6&gt;0,$E99-1&gt;=Results!$Q$6*Calc!$F$26),"",IF(AND(Results!$I104&lt;&gt;"",Results!$K104&lt;&gt;"",Results!$F104&lt;&gt;Results!$H104,$F99&lt;&gt;"",$G99&lt;&gt;""),Results!$K104,""))</f>
        <v/>
      </c>
      <c r="J99" s="17" t="str">
        <f>IF(Plan!$I102=0,F99&amp;G99,"")</f>
        <v/>
      </c>
      <c r="K99" s="134">
        <f t="shared" si="3"/>
        <v>0</v>
      </c>
      <c r="L99" s="134" t="str">
        <f>IF(AND(K99&gt;0,Plan!$I102=0),H99&amp;Language!$E$62&amp;I99,"")</f>
        <v/>
      </c>
      <c r="M99" s="2" t="str">
        <f>IF(Plan!$I102=1,F99&amp;G99,"")</f>
        <v>SGS EssenEintracht Frankfurt</v>
      </c>
      <c r="N99" s="93" t="str">
        <f>IF(AND(K99&gt;0,Plan!$I102=1),H99&amp;Language!$E$62&amp;I99,"")</f>
        <v/>
      </c>
      <c r="O99" s="352">
        <f>IF($H99="",0,Results!$L104)</f>
        <v>0</v>
      </c>
      <c r="P99" s="353">
        <f>IF($I99="",0,Results!$M104)</f>
        <v>0</v>
      </c>
    </row>
    <row r="100" spans="2:16" x14ac:dyDescent="0.2">
      <c r="B100" s="5"/>
      <c r="C100" s="5"/>
      <c r="D100" s="5"/>
      <c r="E100" s="299">
        <v>97</v>
      </c>
      <c r="F100" s="190" t="str">
        <f>Plan!$Q103</f>
        <v>Bayer 04 Leverkusen</v>
      </c>
      <c r="G100" s="191" t="str">
        <f>Plan!$S103</f>
        <v>FC Bayern München</v>
      </c>
      <c r="H100" s="134" t="str">
        <f>IF(AND(Results!$Q$6&gt;0,$E100-1&gt;=Results!$Q$6*Calc!$F$26),"",IF(AND(Results!$I105&lt;&gt;"",Results!$K105&lt;&gt;"",Results!$F105&lt;&gt;Results!$H105,$F100&lt;&gt;"",$G100&lt;&gt;""),Results!$I105,""))</f>
        <v/>
      </c>
      <c r="I100" s="18" t="str">
        <f>IF(AND(Results!$Q$6&gt;0,$E100-1&gt;=Results!$Q$6*Calc!$F$26),"",IF(AND(Results!$I105&lt;&gt;"",Results!$K105&lt;&gt;"",Results!$F105&lt;&gt;Results!$H105,$F100&lt;&gt;"",$G100&lt;&gt;""),Results!$K105,""))</f>
        <v/>
      </c>
      <c r="J100" s="17" t="str">
        <f>IF(Plan!$I103=0,F100&amp;G100,"")</f>
        <v/>
      </c>
      <c r="K100" s="134">
        <f t="shared" si="3"/>
        <v>0</v>
      </c>
      <c r="L100" s="134" t="str">
        <f>IF(AND(K100&gt;0,Plan!$I103=0),H100&amp;Language!$E$62&amp;I100,"")</f>
        <v/>
      </c>
      <c r="M100" s="2" t="str">
        <f>IF(Plan!$I103=1,F100&amp;G100,"")</f>
        <v>Bayer 04 LeverkusenFC Bayern München</v>
      </c>
      <c r="N100" s="93" t="str">
        <f>IF(AND(K100&gt;0,Plan!$I103=1),H100&amp;Language!$E$62&amp;I100,"")</f>
        <v/>
      </c>
      <c r="O100" s="352">
        <f>IF($H100="",0,Results!$L105)</f>
        <v>0</v>
      </c>
      <c r="P100" s="353">
        <f>IF($I100="",0,Results!$M105)</f>
        <v>0</v>
      </c>
    </row>
    <row r="101" spans="2:16" x14ac:dyDescent="0.2">
      <c r="B101" s="5"/>
      <c r="C101" s="5"/>
      <c r="D101" s="5"/>
      <c r="E101" s="299">
        <v>98</v>
      </c>
      <c r="F101" s="190" t="str">
        <f>Plan!$Q104</f>
        <v>VfL Wolfsburg</v>
      </c>
      <c r="G101" s="191" t="str">
        <f>Plan!$S104</f>
        <v>Hamburger SV</v>
      </c>
      <c r="H101" s="134" t="str">
        <f>IF(AND(Results!$Q$6&gt;0,$E101-1&gt;=Results!$Q$6*Calc!$F$26),"",IF(AND(Results!$I106&lt;&gt;"",Results!$K106&lt;&gt;"",Results!$F106&lt;&gt;Results!$H106,$F101&lt;&gt;"",$G101&lt;&gt;""),Results!$I106,""))</f>
        <v/>
      </c>
      <c r="I101" s="18" t="str">
        <f>IF(AND(Results!$Q$6&gt;0,$E101-1&gt;=Results!$Q$6*Calc!$F$26),"",IF(AND(Results!$I106&lt;&gt;"",Results!$K106&lt;&gt;"",Results!$F106&lt;&gt;Results!$H106,$F101&lt;&gt;"",$G101&lt;&gt;""),Results!$K106,""))</f>
        <v/>
      </c>
      <c r="J101" s="17" t="str">
        <f>IF(Plan!$I104=0,F101&amp;G101,"")</f>
        <v/>
      </c>
      <c r="K101" s="134">
        <f t="shared" si="3"/>
        <v>0</v>
      </c>
      <c r="L101" s="134" t="str">
        <f>IF(AND(K101&gt;0,Plan!$I104=0),H101&amp;Language!$E$62&amp;I101,"")</f>
        <v/>
      </c>
      <c r="M101" s="2" t="str">
        <f>IF(Plan!$I104=1,F101&amp;G101,"")</f>
        <v>VfL WolfsburgHamburger SV</v>
      </c>
      <c r="N101" s="93" t="str">
        <f>IF(AND(K101&gt;0,Plan!$I104=1),H101&amp;Language!$E$62&amp;I101,"")</f>
        <v/>
      </c>
      <c r="O101" s="352">
        <f>IF($H101="",0,Results!$L106)</f>
        <v>0</v>
      </c>
      <c r="P101" s="353">
        <f>IF($I101="",0,Results!$M106)</f>
        <v>0</v>
      </c>
    </row>
    <row r="102" spans="2:16" x14ac:dyDescent="0.2">
      <c r="B102" s="5"/>
      <c r="C102" s="5"/>
      <c r="D102" s="5"/>
      <c r="E102" s="299">
        <v>99</v>
      </c>
      <c r="F102" s="190" t="str">
        <f>Plan!$Q105</f>
        <v>1. FC Union Berlin</v>
      </c>
      <c r="G102" s="191" t="str">
        <f>Plan!$S105</f>
        <v>Bayer 04 Leverkusen</v>
      </c>
      <c r="H102" s="134" t="str">
        <f>IF(AND(Results!$Q$6&gt;0,$E102-1&gt;=Results!$Q$6*Calc!$F$26),"",IF(AND(Results!$I107&lt;&gt;"",Results!$K107&lt;&gt;"",Results!$F107&lt;&gt;Results!$H107,$F102&lt;&gt;"",$G102&lt;&gt;""),Results!$I107,""))</f>
        <v/>
      </c>
      <c r="I102" s="18" t="str">
        <f>IF(AND(Results!$Q$6&gt;0,$E102-1&gt;=Results!$Q$6*Calc!$F$26),"",IF(AND(Results!$I107&lt;&gt;"",Results!$K107&lt;&gt;"",Results!$F107&lt;&gt;Results!$H107,$F102&lt;&gt;"",$G102&lt;&gt;""),Results!$K107,""))</f>
        <v/>
      </c>
      <c r="J102" s="17" t="str">
        <f>IF(Plan!$I105=0,F102&amp;G102,"")</f>
        <v/>
      </c>
      <c r="K102" s="134">
        <f t="shared" si="3"/>
        <v>0</v>
      </c>
      <c r="L102" s="134" t="str">
        <f>IF(AND(K102&gt;0,Plan!$I105=0),H102&amp;Language!$E$62&amp;I102,"")</f>
        <v/>
      </c>
      <c r="M102" s="2" t="str">
        <f>IF(Plan!$I105=1,F102&amp;G102,"")</f>
        <v>1. FC Union BerlinBayer 04 Leverkusen</v>
      </c>
      <c r="N102" s="93" t="str">
        <f>IF(AND(K102&gt;0,Plan!$I105=1),H102&amp;Language!$E$62&amp;I102,"")</f>
        <v/>
      </c>
      <c r="O102" s="352">
        <f>IF($H102="",0,Results!$L107)</f>
        <v>0</v>
      </c>
      <c r="P102" s="353">
        <f>IF($I102="",0,Results!$M107)</f>
        <v>0</v>
      </c>
    </row>
    <row r="103" spans="2:16" x14ac:dyDescent="0.2">
      <c r="B103" s="5"/>
      <c r="C103" s="5"/>
      <c r="D103" s="5"/>
      <c r="E103" s="299">
        <v>100</v>
      </c>
      <c r="F103" s="190" t="str">
        <f>Plan!$Q106</f>
        <v>Werder Bremen</v>
      </c>
      <c r="G103" s="191" t="str">
        <f>Plan!$S106</f>
        <v>1. FC Nürnberg</v>
      </c>
      <c r="H103" s="134" t="str">
        <f>IF(AND(Results!$Q$6&gt;0,$E103-1&gt;=Results!$Q$6*Calc!$F$26),"",IF(AND(Results!$I108&lt;&gt;"",Results!$K108&lt;&gt;"",Results!$F108&lt;&gt;Results!$H108,$F103&lt;&gt;"",$G103&lt;&gt;""),Results!$I108,""))</f>
        <v/>
      </c>
      <c r="I103" s="18" t="str">
        <f>IF(AND(Results!$Q$6&gt;0,$E103-1&gt;=Results!$Q$6*Calc!$F$26),"",IF(AND(Results!$I108&lt;&gt;"",Results!$K108&lt;&gt;"",Results!$F108&lt;&gt;Results!$H108,$F103&lt;&gt;"",$G103&lt;&gt;""),Results!$K108,""))</f>
        <v/>
      </c>
      <c r="J103" s="17" t="str">
        <f>IF(Plan!$I106=0,F103&amp;G103,"")</f>
        <v/>
      </c>
      <c r="K103" s="134">
        <f t="shared" si="3"/>
        <v>0</v>
      </c>
      <c r="L103" s="134" t="str">
        <f>IF(AND(K103&gt;0,Plan!$I106=0),H103&amp;Language!$E$62&amp;I103,"")</f>
        <v/>
      </c>
      <c r="M103" s="2" t="str">
        <f>IF(Plan!$I106=1,F103&amp;G103,"")</f>
        <v>Werder Bremen1. FC Nürnberg</v>
      </c>
      <c r="N103" s="93" t="str">
        <f>IF(AND(K103&gt;0,Plan!$I106=1),H103&amp;Language!$E$62&amp;I103,"")</f>
        <v/>
      </c>
      <c r="O103" s="352">
        <f>IF($H103="",0,Results!$L108)</f>
        <v>0</v>
      </c>
      <c r="P103" s="353">
        <f>IF($I103="",0,Results!$M108)</f>
        <v>0</v>
      </c>
    </row>
    <row r="104" spans="2:16" x14ac:dyDescent="0.2">
      <c r="B104" s="5"/>
      <c r="C104" s="5"/>
      <c r="D104" s="5"/>
      <c r="E104" s="299">
        <v>101</v>
      </c>
      <c r="F104" s="190" t="str">
        <f>Plan!$Q107</f>
        <v>Eintracht Frankfurt</v>
      </c>
      <c r="G104" s="191" t="str">
        <f>Plan!$S107</f>
        <v>TSG 1899 Hoffenheim</v>
      </c>
      <c r="H104" s="134" t="str">
        <f>IF(AND(Results!$Q$6&gt;0,$E104-1&gt;=Results!$Q$6*Calc!$F$26),"",IF(AND(Results!$I109&lt;&gt;"",Results!$K109&lt;&gt;"",Results!$F109&lt;&gt;Results!$H109,$F104&lt;&gt;"",$G104&lt;&gt;""),Results!$I109,""))</f>
        <v/>
      </c>
      <c r="I104" s="18" t="str">
        <f>IF(AND(Results!$Q$6&gt;0,$E104-1&gt;=Results!$Q$6*Calc!$F$26),"",IF(AND(Results!$I109&lt;&gt;"",Results!$K109&lt;&gt;"",Results!$F109&lt;&gt;Results!$H109,$F104&lt;&gt;"",$G104&lt;&gt;""),Results!$K109,""))</f>
        <v/>
      </c>
      <c r="J104" s="17" t="str">
        <f>IF(Plan!$I107=0,F104&amp;G104,"")</f>
        <v/>
      </c>
      <c r="K104" s="134">
        <f t="shared" si="3"/>
        <v>0</v>
      </c>
      <c r="L104" s="134" t="str">
        <f>IF(AND(K104&gt;0,Plan!$I107=0),H104&amp;Language!$E$62&amp;I104,"")</f>
        <v/>
      </c>
      <c r="M104" s="2" t="str">
        <f>IF(Plan!$I107=1,F104&amp;G104,"")</f>
        <v>Eintracht FrankfurtTSG 1899 Hoffenheim</v>
      </c>
      <c r="N104" s="93" t="str">
        <f>IF(AND(K104&gt;0,Plan!$I107=1),H104&amp;Language!$E$62&amp;I104,"")</f>
        <v/>
      </c>
      <c r="O104" s="352">
        <f>IF($H104="",0,Results!$L109)</f>
        <v>0</v>
      </c>
      <c r="P104" s="353">
        <f>IF($I104="",0,Results!$M109)</f>
        <v>0</v>
      </c>
    </row>
    <row r="105" spans="2:16" x14ac:dyDescent="0.2">
      <c r="B105" s="5"/>
      <c r="C105" s="5"/>
      <c r="D105" s="5"/>
      <c r="E105" s="299">
        <v>102</v>
      </c>
      <c r="F105" s="190" t="str">
        <f>Plan!$Q108</f>
        <v>Hamburger SV</v>
      </c>
      <c r="G105" s="191" t="str">
        <f>Plan!$S108</f>
        <v>SGS Essen</v>
      </c>
      <c r="H105" s="134" t="str">
        <f>IF(AND(Results!$Q$6&gt;0,$E105-1&gt;=Results!$Q$6*Calc!$F$26),"",IF(AND(Results!$I110&lt;&gt;"",Results!$K110&lt;&gt;"",Results!$F110&lt;&gt;Results!$H110,$F105&lt;&gt;"",$G105&lt;&gt;""),Results!$I110,""))</f>
        <v/>
      </c>
      <c r="I105" s="18" t="str">
        <f>IF(AND(Results!$Q$6&gt;0,$E105-1&gt;=Results!$Q$6*Calc!$F$26),"",IF(AND(Results!$I110&lt;&gt;"",Results!$K110&lt;&gt;"",Results!$F110&lt;&gt;Results!$H110,$F105&lt;&gt;"",$G105&lt;&gt;""),Results!$K110,""))</f>
        <v/>
      </c>
      <c r="J105" s="17" t="str">
        <f>IF(Plan!$I108=0,F105&amp;G105,"")</f>
        <v/>
      </c>
      <c r="K105" s="134">
        <f t="shared" si="3"/>
        <v>0</v>
      </c>
      <c r="L105" s="134" t="str">
        <f>IF(AND(K105&gt;0,Plan!$I108=0),H105&amp;Language!$E$62&amp;I105,"")</f>
        <v/>
      </c>
      <c r="M105" s="2" t="str">
        <f>IF(Plan!$I108=1,F105&amp;G105,"")</f>
        <v>Hamburger SVSGS Essen</v>
      </c>
      <c r="N105" s="93" t="str">
        <f>IF(AND(K105&gt;0,Plan!$I108=1),H105&amp;Language!$E$62&amp;I105,"")</f>
        <v/>
      </c>
      <c r="O105" s="352">
        <f>IF($H105="",0,Results!$L110)</f>
        <v>0</v>
      </c>
      <c r="P105" s="353">
        <f>IF($I105="",0,Results!$M110)</f>
        <v>0</v>
      </c>
    </row>
    <row r="106" spans="2:16" x14ac:dyDescent="0.2">
      <c r="B106" s="5"/>
      <c r="C106" s="5"/>
      <c r="D106" s="5"/>
      <c r="E106" s="299">
        <v>103</v>
      </c>
      <c r="F106" s="190" t="str">
        <f>Plan!$Q109</f>
        <v>1. FC Köln</v>
      </c>
      <c r="G106" s="191" t="str">
        <f>Plan!$S109</f>
        <v>SC Freiburg</v>
      </c>
      <c r="H106" s="134" t="str">
        <f>IF(AND(Results!$Q$6&gt;0,$E106-1&gt;=Results!$Q$6*Calc!$F$26),"",IF(AND(Results!$I111&lt;&gt;"",Results!$K111&lt;&gt;"",Results!$F111&lt;&gt;Results!$H111,$F106&lt;&gt;"",$G106&lt;&gt;""),Results!$I111,""))</f>
        <v/>
      </c>
      <c r="I106" s="18" t="str">
        <f>IF(AND(Results!$Q$6&gt;0,$E106-1&gt;=Results!$Q$6*Calc!$F$26),"",IF(AND(Results!$I111&lt;&gt;"",Results!$K111&lt;&gt;"",Results!$F111&lt;&gt;Results!$H111,$F106&lt;&gt;"",$G106&lt;&gt;""),Results!$K111,""))</f>
        <v/>
      </c>
      <c r="J106" s="17" t="str">
        <f>IF(Plan!$I109=0,F106&amp;G106,"")</f>
        <v/>
      </c>
      <c r="K106" s="134">
        <f t="shared" si="3"/>
        <v>0</v>
      </c>
      <c r="L106" s="134" t="str">
        <f>IF(AND(K106&gt;0,Plan!$I109=0),H106&amp;Language!$E$62&amp;I106,"")</f>
        <v/>
      </c>
      <c r="M106" s="2" t="str">
        <f>IF(Plan!$I109=1,F106&amp;G106,"")</f>
        <v>1. FC KölnSC Freiburg</v>
      </c>
      <c r="N106" s="93" t="str">
        <f>IF(AND(K106&gt;0,Plan!$I109=1),H106&amp;Language!$E$62&amp;I106,"")</f>
        <v/>
      </c>
      <c r="O106" s="352">
        <f>IF($H106="",0,Results!$L111)</f>
        <v>0</v>
      </c>
      <c r="P106" s="353">
        <f>IF($I106="",0,Results!$M111)</f>
        <v>0</v>
      </c>
    </row>
    <row r="107" spans="2:16" x14ac:dyDescent="0.2">
      <c r="B107" s="5"/>
      <c r="C107" s="5"/>
      <c r="D107" s="5"/>
      <c r="E107" s="299">
        <v>104</v>
      </c>
      <c r="F107" s="190" t="str">
        <f>Plan!$Q110</f>
        <v>FC Bayern München</v>
      </c>
      <c r="G107" s="191" t="str">
        <f>Plan!$S110</f>
        <v>RB Leipzig</v>
      </c>
      <c r="H107" s="134" t="str">
        <f>IF(AND(Results!$Q$6&gt;0,$E107-1&gt;=Results!$Q$6*Calc!$F$26),"",IF(AND(Results!$I112&lt;&gt;"",Results!$K112&lt;&gt;"",Results!$F112&lt;&gt;Results!$H112,$F107&lt;&gt;"",$G107&lt;&gt;""),Results!$I112,""))</f>
        <v/>
      </c>
      <c r="I107" s="18" t="str">
        <f>IF(AND(Results!$Q$6&gt;0,$E107-1&gt;=Results!$Q$6*Calc!$F$26),"",IF(AND(Results!$I112&lt;&gt;"",Results!$K112&lt;&gt;"",Results!$F112&lt;&gt;Results!$H112,$F107&lt;&gt;"",$G107&lt;&gt;""),Results!$K112,""))</f>
        <v/>
      </c>
      <c r="J107" s="17" t="str">
        <f>IF(Plan!$I110=0,F107&amp;G107,"")</f>
        <v/>
      </c>
      <c r="K107" s="134">
        <f t="shared" si="3"/>
        <v>0</v>
      </c>
      <c r="L107" s="134" t="str">
        <f>IF(AND(K107&gt;0,Plan!$I110=0),H107&amp;Language!$E$62&amp;I107,"")</f>
        <v/>
      </c>
      <c r="M107" s="2" t="str">
        <f>IF(Plan!$I110=1,F107&amp;G107,"")</f>
        <v>FC Bayern MünchenRB Leipzig</v>
      </c>
      <c r="N107" s="93" t="str">
        <f>IF(AND(K107&gt;0,Plan!$I110=1),H107&amp;Language!$E$62&amp;I107,"")</f>
        <v/>
      </c>
      <c r="O107" s="352">
        <f>IF($H107="",0,Results!$L112)</f>
        <v>0</v>
      </c>
      <c r="P107" s="353">
        <f>IF($I107="",0,Results!$M112)</f>
        <v>0</v>
      </c>
    </row>
    <row r="108" spans="2:16" x14ac:dyDescent="0.2">
      <c r="B108" s="5"/>
      <c r="C108" s="5"/>
      <c r="D108" s="5"/>
      <c r="E108" s="299">
        <v>105</v>
      </c>
      <c r="F108" s="190" t="str">
        <f>Plan!$Q111</f>
        <v>FC Carl Zeiss Jena</v>
      </c>
      <c r="G108" s="191" t="str">
        <f>Plan!$S111</f>
        <v>VfL Wolfsburg</v>
      </c>
      <c r="H108" s="134" t="str">
        <f>IF(AND(Results!$Q$6&gt;0,$E108-1&gt;=Results!$Q$6*Calc!$F$26),"",IF(AND(Results!$I113&lt;&gt;"",Results!$K113&lt;&gt;"",Results!$F113&lt;&gt;Results!$H113,$F108&lt;&gt;"",$G108&lt;&gt;""),Results!$I113,""))</f>
        <v/>
      </c>
      <c r="I108" s="18" t="str">
        <f>IF(AND(Results!$Q$6&gt;0,$E108-1&gt;=Results!$Q$6*Calc!$F$26),"",IF(AND(Results!$I113&lt;&gt;"",Results!$K113&lt;&gt;"",Results!$F113&lt;&gt;Results!$H113,$F108&lt;&gt;"",$G108&lt;&gt;""),Results!$K113,""))</f>
        <v/>
      </c>
      <c r="J108" s="17" t="str">
        <f>IF(Plan!$I111=0,F108&amp;G108,"")</f>
        <v/>
      </c>
      <c r="K108" s="134">
        <f t="shared" si="3"/>
        <v>0</v>
      </c>
      <c r="L108" s="134" t="str">
        <f>IF(AND(K108&gt;0,Plan!$I111=0),H108&amp;Language!$E$62&amp;I108,"")</f>
        <v/>
      </c>
      <c r="M108" s="2" t="str">
        <f>IF(Plan!$I111=1,F108&amp;G108,"")</f>
        <v>FC Carl Zeiss JenaVfL Wolfsburg</v>
      </c>
      <c r="N108" s="93" t="str">
        <f>IF(AND(K108&gt;0,Plan!$I111=1),H108&amp;Language!$E$62&amp;I108,"")</f>
        <v/>
      </c>
      <c r="O108" s="352">
        <f>IF($H108="",0,Results!$L113)</f>
        <v>0</v>
      </c>
      <c r="P108" s="353">
        <f>IF($I108="",0,Results!$M113)</f>
        <v>0</v>
      </c>
    </row>
    <row r="109" spans="2:16" x14ac:dyDescent="0.2">
      <c r="B109" s="5"/>
      <c r="C109" s="5"/>
      <c r="D109" s="5"/>
      <c r="E109" s="299">
        <v>106</v>
      </c>
      <c r="F109" s="190" t="str">
        <f>Plan!$Q112</f>
        <v>SGS Essen</v>
      </c>
      <c r="G109" s="191" t="str">
        <f>Plan!$S112</f>
        <v>1. FC Union Berlin</v>
      </c>
      <c r="H109" s="134" t="str">
        <f>IF(AND(Results!$Q$6&gt;0,$E109-1&gt;=Results!$Q$6*Calc!$F$26),"",IF(AND(Results!$I114&lt;&gt;"",Results!$K114&lt;&gt;"",Results!$F114&lt;&gt;Results!$H114,$F109&lt;&gt;"",$G109&lt;&gt;""),Results!$I114,""))</f>
        <v/>
      </c>
      <c r="I109" s="18" t="str">
        <f>IF(AND(Results!$Q$6&gt;0,$E109-1&gt;=Results!$Q$6*Calc!$F$26),"",IF(AND(Results!$I114&lt;&gt;"",Results!$K114&lt;&gt;"",Results!$F114&lt;&gt;Results!$H114,$F109&lt;&gt;"",$G109&lt;&gt;""),Results!$K114,""))</f>
        <v/>
      </c>
      <c r="J109" s="17" t="str">
        <f>IF(Plan!$I112=0,F109&amp;G109,"")</f>
        <v/>
      </c>
      <c r="K109" s="134">
        <f t="shared" si="3"/>
        <v>0</v>
      </c>
      <c r="L109" s="134" t="str">
        <f>IF(AND(K109&gt;0,Plan!$I112=0),H109&amp;Language!$E$62&amp;I109,"")</f>
        <v/>
      </c>
      <c r="M109" s="2" t="str">
        <f>IF(Plan!$I112=1,F109&amp;G109,"")</f>
        <v>SGS Essen1. FC Union Berlin</v>
      </c>
      <c r="N109" s="93" t="str">
        <f>IF(AND(K109&gt;0,Plan!$I112=1),H109&amp;Language!$E$62&amp;I109,"")</f>
        <v/>
      </c>
      <c r="O109" s="352">
        <f>IF($H109="",0,Results!$L114)</f>
        <v>0</v>
      </c>
      <c r="P109" s="353">
        <f>IF($I109="",0,Results!$M114)</f>
        <v>0</v>
      </c>
    </row>
    <row r="110" spans="2:16" x14ac:dyDescent="0.2">
      <c r="B110" s="5"/>
      <c r="C110" s="5"/>
      <c r="D110" s="5"/>
      <c r="E110" s="299">
        <v>107</v>
      </c>
      <c r="F110" s="190" t="str">
        <f>Plan!$Q113</f>
        <v>SC Freiburg</v>
      </c>
      <c r="G110" s="191" t="str">
        <f>Plan!$S113</f>
        <v>Hamburger SV</v>
      </c>
      <c r="H110" s="134" t="str">
        <f>IF(AND(Results!$Q$6&gt;0,$E110-1&gt;=Results!$Q$6*Calc!$F$26),"",IF(AND(Results!$I115&lt;&gt;"",Results!$K115&lt;&gt;"",Results!$F115&lt;&gt;Results!$H115,$F110&lt;&gt;"",$G110&lt;&gt;""),Results!$I115,""))</f>
        <v/>
      </c>
      <c r="I110" s="18" t="str">
        <f>IF(AND(Results!$Q$6&gt;0,$E110-1&gt;=Results!$Q$6*Calc!$F$26),"",IF(AND(Results!$I115&lt;&gt;"",Results!$K115&lt;&gt;"",Results!$F115&lt;&gt;Results!$H115,$F110&lt;&gt;"",$G110&lt;&gt;""),Results!$K115,""))</f>
        <v/>
      </c>
      <c r="J110" s="17" t="str">
        <f>IF(Plan!$I113=0,F110&amp;G110,"")</f>
        <v/>
      </c>
      <c r="K110" s="134">
        <f t="shared" si="3"/>
        <v>0</v>
      </c>
      <c r="L110" s="134" t="str">
        <f>IF(AND(K110&gt;0,Plan!$I113=0),H110&amp;Language!$E$62&amp;I110,"")</f>
        <v/>
      </c>
      <c r="M110" s="2" t="str">
        <f>IF(Plan!$I113=1,F110&amp;G110,"")</f>
        <v>SC FreiburgHamburger SV</v>
      </c>
      <c r="N110" s="93" t="str">
        <f>IF(AND(K110&gt;0,Plan!$I113=1),H110&amp;Language!$E$62&amp;I110,"")</f>
        <v/>
      </c>
      <c r="O110" s="352">
        <f>IF($H110="",0,Results!$L115)</f>
        <v>0</v>
      </c>
      <c r="P110" s="353">
        <f>IF($I110="",0,Results!$M115)</f>
        <v>0</v>
      </c>
    </row>
    <row r="111" spans="2:16" x14ac:dyDescent="0.2">
      <c r="B111" s="5"/>
      <c r="C111" s="5"/>
      <c r="D111" s="5"/>
      <c r="E111" s="299">
        <v>108</v>
      </c>
      <c r="F111" s="190" t="str">
        <f>Plan!$Q114</f>
        <v>TSG 1899 Hoffenheim</v>
      </c>
      <c r="G111" s="191" t="str">
        <f>Plan!$S114</f>
        <v>Werder Bremen</v>
      </c>
      <c r="H111" s="134" t="str">
        <f>IF(AND(Results!$Q$6&gt;0,$E111-1&gt;=Results!$Q$6*Calc!$F$26),"",IF(AND(Results!$I116&lt;&gt;"",Results!$K116&lt;&gt;"",Results!$F116&lt;&gt;Results!$H116,$F111&lt;&gt;"",$G111&lt;&gt;""),Results!$I116,""))</f>
        <v/>
      </c>
      <c r="I111" s="18" t="str">
        <f>IF(AND(Results!$Q$6&gt;0,$E111-1&gt;=Results!$Q$6*Calc!$F$26),"",IF(AND(Results!$I116&lt;&gt;"",Results!$K116&lt;&gt;"",Results!$F116&lt;&gt;Results!$H116,$F111&lt;&gt;"",$G111&lt;&gt;""),Results!$K116,""))</f>
        <v/>
      </c>
      <c r="J111" s="17" t="str">
        <f>IF(Plan!$I114=0,F111&amp;G111,"")</f>
        <v/>
      </c>
      <c r="K111" s="134">
        <f t="shared" si="3"/>
        <v>0</v>
      </c>
      <c r="L111" s="134" t="str">
        <f>IF(AND(K111&gt;0,Plan!$I114=0),H111&amp;Language!$E$62&amp;I111,"")</f>
        <v/>
      </c>
      <c r="M111" s="2" t="str">
        <f>IF(Plan!$I114=1,F111&amp;G111,"")</f>
        <v>TSG 1899 HoffenheimWerder Bremen</v>
      </c>
      <c r="N111" s="93" t="str">
        <f>IF(AND(K111&gt;0,Plan!$I114=1),H111&amp;Language!$E$62&amp;I111,"")</f>
        <v/>
      </c>
      <c r="O111" s="352">
        <f>IF($H111="",0,Results!$L116)</f>
        <v>0</v>
      </c>
      <c r="P111" s="353">
        <f>IF($I111="",0,Results!$M116)</f>
        <v>0</v>
      </c>
    </row>
    <row r="112" spans="2:16" x14ac:dyDescent="0.2">
      <c r="B112" s="5"/>
      <c r="C112" s="5"/>
      <c r="D112" s="5"/>
      <c r="E112" s="299">
        <v>109</v>
      </c>
      <c r="F112" s="190" t="str">
        <f>Plan!$Q115</f>
        <v>FC Carl Zeiss Jena</v>
      </c>
      <c r="G112" s="191" t="str">
        <f>Plan!$S115</f>
        <v>FC Bayern München</v>
      </c>
      <c r="H112" s="134" t="str">
        <f>IF(AND(Results!$Q$6&gt;0,$E112-1&gt;=Results!$Q$6*Calc!$F$26),"",IF(AND(Results!$I117&lt;&gt;"",Results!$K117&lt;&gt;"",Results!$F117&lt;&gt;Results!$H117,$F112&lt;&gt;"",$G112&lt;&gt;""),Results!$I117,""))</f>
        <v/>
      </c>
      <c r="I112" s="18" t="str">
        <f>IF(AND(Results!$Q$6&gt;0,$E112-1&gt;=Results!$Q$6*Calc!$F$26),"",IF(AND(Results!$I117&lt;&gt;"",Results!$K117&lt;&gt;"",Results!$F117&lt;&gt;Results!$H117,$F112&lt;&gt;"",$G112&lt;&gt;""),Results!$K117,""))</f>
        <v/>
      </c>
      <c r="J112" s="17" t="str">
        <f>IF(Plan!$I115=0,F112&amp;G112,"")</f>
        <v/>
      </c>
      <c r="K112" s="134">
        <f t="shared" si="3"/>
        <v>0</v>
      </c>
      <c r="L112" s="134" t="str">
        <f>IF(AND(K112&gt;0,Plan!$I115=0),H112&amp;Language!$E$62&amp;I112,"")</f>
        <v/>
      </c>
      <c r="M112" s="2" t="str">
        <f>IF(Plan!$I115=1,F112&amp;G112,"")</f>
        <v>FC Carl Zeiss JenaFC Bayern München</v>
      </c>
      <c r="N112" s="93" t="str">
        <f>IF(AND(K112&gt;0,Plan!$I115=1),H112&amp;Language!$E$62&amp;I112,"")</f>
        <v/>
      </c>
      <c r="O112" s="352">
        <f>IF($H112="",0,Results!$L117)</f>
        <v>0</v>
      </c>
      <c r="P112" s="353">
        <f>IF($I112="",0,Results!$M117)</f>
        <v>0</v>
      </c>
    </row>
    <row r="113" spans="2:16" x14ac:dyDescent="0.2">
      <c r="B113" s="5"/>
      <c r="C113" s="5"/>
      <c r="D113" s="5"/>
      <c r="E113" s="299">
        <v>110</v>
      </c>
      <c r="F113" s="190" t="str">
        <f>Plan!$Q116</f>
        <v>RB Leipzig</v>
      </c>
      <c r="G113" s="191" t="str">
        <f>Plan!$S116</f>
        <v>Eintracht Frankfurt</v>
      </c>
      <c r="H113" s="134" t="str">
        <f>IF(AND(Results!$Q$6&gt;0,$E113-1&gt;=Results!$Q$6*Calc!$F$26),"",IF(AND(Results!$I118&lt;&gt;"",Results!$K118&lt;&gt;"",Results!$F118&lt;&gt;Results!$H118,$F113&lt;&gt;"",$G113&lt;&gt;""),Results!$I118,""))</f>
        <v/>
      </c>
      <c r="I113" s="18" t="str">
        <f>IF(AND(Results!$Q$6&gt;0,$E113-1&gt;=Results!$Q$6*Calc!$F$26),"",IF(AND(Results!$I118&lt;&gt;"",Results!$K118&lt;&gt;"",Results!$F118&lt;&gt;Results!$H118,$F113&lt;&gt;"",$G113&lt;&gt;""),Results!$K118,""))</f>
        <v/>
      </c>
      <c r="J113" s="17" t="str">
        <f>IF(Plan!$I116=0,F113&amp;G113,"")</f>
        <v/>
      </c>
      <c r="K113" s="134">
        <f t="shared" si="3"/>
        <v>0</v>
      </c>
      <c r="L113" s="134" t="str">
        <f>IF(AND(K113&gt;0,Plan!$I116=0),H113&amp;Language!$E$62&amp;I113,"")</f>
        <v/>
      </c>
      <c r="M113" s="2" t="str">
        <f>IF(Plan!$I116=1,F113&amp;G113,"")</f>
        <v>RB LeipzigEintracht Frankfurt</v>
      </c>
      <c r="N113" s="93" t="str">
        <f>IF(AND(K113&gt;0,Plan!$I116=1),H113&amp;Language!$E$62&amp;I113,"")</f>
        <v/>
      </c>
      <c r="O113" s="352">
        <f>IF($H113="",0,Results!$L118)</f>
        <v>0</v>
      </c>
      <c r="P113" s="353">
        <f>IF($I113="",0,Results!$M118)</f>
        <v>0</v>
      </c>
    </row>
    <row r="114" spans="2:16" x14ac:dyDescent="0.2">
      <c r="B114" s="5"/>
      <c r="C114" s="5"/>
      <c r="D114" s="5"/>
      <c r="E114" s="299">
        <v>111</v>
      </c>
      <c r="F114" s="190" t="str">
        <f>Plan!$Q117</f>
        <v>Bayer 04 Leverkusen</v>
      </c>
      <c r="G114" s="191" t="str">
        <f>Plan!$S117</f>
        <v>1. FC Nürnberg</v>
      </c>
      <c r="H114" s="134" t="str">
        <f>IF(AND(Results!$Q$6&gt;0,$E114-1&gt;=Results!$Q$6*Calc!$F$26),"",IF(AND(Results!$I119&lt;&gt;"",Results!$K119&lt;&gt;"",Results!$F119&lt;&gt;Results!$H119,$F114&lt;&gt;"",$G114&lt;&gt;""),Results!$I119,""))</f>
        <v/>
      </c>
      <c r="I114" s="18" t="str">
        <f>IF(AND(Results!$Q$6&gt;0,$E114-1&gt;=Results!$Q$6*Calc!$F$26),"",IF(AND(Results!$I119&lt;&gt;"",Results!$K119&lt;&gt;"",Results!$F119&lt;&gt;Results!$H119,$F114&lt;&gt;"",$G114&lt;&gt;""),Results!$K119,""))</f>
        <v/>
      </c>
      <c r="J114" s="17" t="str">
        <f>IF(Plan!$I117=0,F114&amp;G114,"")</f>
        <v/>
      </c>
      <c r="K114" s="134">
        <f t="shared" si="3"/>
        <v>0</v>
      </c>
      <c r="L114" s="134" t="str">
        <f>IF(AND(K114&gt;0,Plan!$I117=0),H114&amp;Language!$E$62&amp;I114,"")</f>
        <v/>
      </c>
      <c r="M114" s="2" t="str">
        <f>IF(Plan!$I117=1,F114&amp;G114,"")</f>
        <v>Bayer 04 Leverkusen1. FC Nürnberg</v>
      </c>
      <c r="N114" s="93" t="str">
        <f>IF(AND(K114&gt;0,Plan!$I117=1),H114&amp;Language!$E$62&amp;I114,"")</f>
        <v/>
      </c>
      <c r="O114" s="352">
        <f>IF($H114="",0,Results!$L119)</f>
        <v>0</v>
      </c>
      <c r="P114" s="353">
        <f>IF($I114="",0,Results!$M119)</f>
        <v>0</v>
      </c>
    </row>
    <row r="115" spans="2:16" x14ac:dyDescent="0.2">
      <c r="B115" s="5"/>
      <c r="C115" s="5"/>
      <c r="D115" s="5"/>
      <c r="E115" s="299">
        <v>112</v>
      </c>
      <c r="F115" s="190" t="str">
        <f>Plan!$Q118</f>
        <v>VfL Wolfsburg</v>
      </c>
      <c r="G115" s="191" t="str">
        <f>Plan!$S118</f>
        <v>1. FC Köln</v>
      </c>
      <c r="H115" s="134" t="str">
        <f>IF(AND(Results!$Q$6&gt;0,$E115-1&gt;=Results!$Q$6*Calc!$F$26),"",IF(AND(Results!$I120&lt;&gt;"",Results!$K120&lt;&gt;"",Results!$F120&lt;&gt;Results!$H120,$F115&lt;&gt;"",$G115&lt;&gt;""),Results!$I120,""))</f>
        <v/>
      </c>
      <c r="I115" s="18" t="str">
        <f>IF(AND(Results!$Q$6&gt;0,$E115-1&gt;=Results!$Q$6*Calc!$F$26),"",IF(AND(Results!$I120&lt;&gt;"",Results!$K120&lt;&gt;"",Results!$F120&lt;&gt;Results!$H120,$F115&lt;&gt;"",$G115&lt;&gt;""),Results!$K120,""))</f>
        <v/>
      </c>
      <c r="J115" s="17" t="str">
        <f>IF(Plan!$I118=0,F115&amp;G115,"")</f>
        <v/>
      </c>
      <c r="K115" s="134">
        <f t="shared" si="3"/>
        <v>0</v>
      </c>
      <c r="L115" s="134" t="str">
        <f>IF(AND(K115&gt;0,Plan!$I118=0),H115&amp;Language!$E$62&amp;I115,"")</f>
        <v/>
      </c>
      <c r="M115" s="2" t="str">
        <f>IF(Plan!$I118=1,F115&amp;G115,"")</f>
        <v>VfL Wolfsburg1. FC Köln</v>
      </c>
      <c r="N115" s="93" t="str">
        <f>IF(AND(K115&gt;0,Plan!$I118=1),H115&amp;Language!$E$62&amp;I115,"")</f>
        <v/>
      </c>
      <c r="O115" s="352">
        <f>IF($H115="",0,Results!$L120)</f>
        <v>0</v>
      </c>
      <c r="P115" s="353">
        <f>IF($I115="",0,Results!$M120)</f>
        <v>0</v>
      </c>
    </row>
    <row r="116" spans="2:16" x14ac:dyDescent="0.2">
      <c r="B116" s="5"/>
      <c r="C116" s="5"/>
      <c r="D116" s="5"/>
      <c r="E116" s="299">
        <v>113</v>
      </c>
      <c r="F116" s="190" t="str">
        <f>Plan!$Q119</f>
        <v>Werder Bremen</v>
      </c>
      <c r="G116" s="191" t="str">
        <f>Plan!$S119</f>
        <v>VfL Wolfsburg</v>
      </c>
      <c r="H116" s="134" t="str">
        <f>IF(AND(Results!$Q$6&gt;0,$E116-1&gt;=Results!$Q$6*Calc!$F$26),"",IF(AND(Results!$I121&lt;&gt;"",Results!$K121&lt;&gt;"",Results!$F121&lt;&gt;Results!$H121,$F116&lt;&gt;"",$G116&lt;&gt;""),Results!$I121,""))</f>
        <v/>
      </c>
      <c r="I116" s="18" t="str">
        <f>IF(AND(Results!$Q$6&gt;0,$E116-1&gt;=Results!$Q$6*Calc!$F$26),"",IF(AND(Results!$I121&lt;&gt;"",Results!$K121&lt;&gt;"",Results!$F121&lt;&gt;Results!$H121,$F116&lt;&gt;"",$G116&lt;&gt;""),Results!$K121,""))</f>
        <v/>
      </c>
      <c r="J116" s="17" t="str">
        <f>IF(Plan!$I119=0,F116&amp;G116,"")</f>
        <v/>
      </c>
      <c r="K116" s="134">
        <f t="shared" si="3"/>
        <v>0</v>
      </c>
      <c r="L116" s="134" t="str">
        <f>IF(AND(K116&gt;0,Plan!$I119=0),H116&amp;Language!$E$62&amp;I116,"")</f>
        <v/>
      </c>
      <c r="M116" s="2" t="str">
        <f>IF(Plan!$I119=1,F116&amp;G116,"")</f>
        <v>Werder BremenVfL Wolfsburg</v>
      </c>
      <c r="N116" s="93" t="str">
        <f>IF(AND(K116&gt;0,Plan!$I119=1),H116&amp;Language!$E$62&amp;I116,"")</f>
        <v/>
      </c>
      <c r="O116" s="352">
        <f>IF($H116="",0,Results!$L121)</f>
        <v>0</v>
      </c>
      <c r="P116" s="353">
        <f>IF($I116="",0,Results!$M121)</f>
        <v>0</v>
      </c>
    </row>
    <row r="117" spans="2:16" x14ac:dyDescent="0.2">
      <c r="B117" s="5"/>
      <c r="C117" s="5"/>
      <c r="D117" s="5"/>
      <c r="E117" s="299">
        <v>114</v>
      </c>
      <c r="F117" s="190" t="str">
        <f>Plan!$Q120</f>
        <v>Eintracht Frankfurt</v>
      </c>
      <c r="G117" s="191" t="str">
        <f>Plan!$S120</f>
        <v>Bayer 04 Leverkusen</v>
      </c>
      <c r="H117" s="134" t="str">
        <f>IF(AND(Results!$Q$6&gt;0,$E117-1&gt;=Results!$Q$6*Calc!$F$26),"",IF(AND(Results!$I122&lt;&gt;"",Results!$K122&lt;&gt;"",Results!$F122&lt;&gt;Results!$H122,$F117&lt;&gt;"",$G117&lt;&gt;""),Results!$I122,""))</f>
        <v/>
      </c>
      <c r="I117" s="18" t="str">
        <f>IF(AND(Results!$Q$6&gt;0,$E117-1&gt;=Results!$Q$6*Calc!$F$26),"",IF(AND(Results!$I122&lt;&gt;"",Results!$K122&lt;&gt;"",Results!$F122&lt;&gt;Results!$H122,$F117&lt;&gt;"",$G117&lt;&gt;""),Results!$K122,""))</f>
        <v/>
      </c>
      <c r="J117" s="17" t="str">
        <f>IF(Plan!$I120=0,F117&amp;G117,"")</f>
        <v/>
      </c>
      <c r="K117" s="134">
        <f t="shared" si="3"/>
        <v>0</v>
      </c>
      <c r="L117" s="134" t="str">
        <f>IF(AND(K117&gt;0,Plan!$I120=0),H117&amp;Language!$E$62&amp;I117,"")</f>
        <v/>
      </c>
      <c r="M117" s="2" t="str">
        <f>IF(Plan!$I120=1,F117&amp;G117,"")</f>
        <v>Eintracht FrankfurtBayer 04 Leverkusen</v>
      </c>
      <c r="N117" s="93" t="str">
        <f>IF(AND(K117&gt;0,Plan!$I120=1),H117&amp;Language!$E$62&amp;I117,"")</f>
        <v/>
      </c>
      <c r="O117" s="352">
        <f>IF($H117="",0,Results!$L122)</f>
        <v>0</v>
      </c>
      <c r="P117" s="353">
        <f>IF($I117="",0,Results!$M122)</f>
        <v>0</v>
      </c>
    </row>
    <row r="118" spans="2:16" x14ac:dyDescent="0.2">
      <c r="B118" s="5"/>
      <c r="C118" s="5"/>
      <c r="D118" s="5"/>
      <c r="E118" s="299">
        <v>115</v>
      </c>
      <c r="F118" s="190" t="str">
        <f>Plan!$Q121</f>
        <v>Hamburger SV</v>
      </c>
      <c r="G118" s="191" t="str">
        <f>Plan!$S121</f>
        <v>RB Leipzig</v>
      </c>
      <c r="H118" s="134" t="str">
        <f>IF(AND(Results!$Q$6&gt;0,$E118-1&gt;=Results!$Q$6*Calc!$F$26),"",IF(AND(Results!$I123&lt;&gt;"",Results!$K123&lt;&gt;"",Results!$F123&lt;&gt;Results!$H123,$F118&lt;&gt;"",$G118&lt;&gt;""),Results!$I123,""))</f>
        <v/>
      </c>
      <c r="I118" s="18" t="str">
        <f>IF(AND(Results!$Q$6&gt;0,$E118-1&gt;=Results!$Q$6*Calc!$F$26),"",IF(AND(Results!$I123&lt;&gt;"",Results!$K123&lt;&gt;"",Results!$F123&lt;&gt;Results!$H123,$F118&lt;&gt;"",$G118&lt;&gt;""),Results!$K123,""))</f>
        <v/>
      </c>
      <c r="J118" s="17" t="str">
        <f>IF(Plan!$I121=0,F118&amp;G118,"")</f>
        <v/>
      </c>
      <c r="K118" s="134">
        <f t="shared" si="3"/>
        <v>0</v>
      </c>
      <c r="L118" s="134" t="str">
        <f>IF(AND(K118&gt;0,Plan!$I121=0),H118&amp;Language!$E$62&amp;I118,"")</f>
        <v/>
      </c>
      <c r="M118" s="2" t="str">
        <f>IF(Plan!$I121=1,F118&amp;G118,"")</f>
        <v>Hamburger SVRB Leipzig</v>
      </c>
      <c r="N118" s="93" t="str">
        <f>IF(AND(K118&gt;0,Plan!$I121=1),H118&amp;Language!$E$62&amp;I118,"")</f>
        <v/>
      </c>
      <c r="O118" s="352">
        <f>IF($H118="",0,Results!$L123)</f>
        <v>0</v>
      </c>
      <c r="P118" s="353">
        <f>IF($I118="",0,Results!$M123)</f>
        <v>0</v>
      </c>
    </row>
    <row r="119" spans="2:16" x14ac:dyDescent="0.2">
      <c r="B119" s="5"/>
      <c r="C119" s="5"/>
      <c r="D119" s="5"/>
      <c r="E119" s="299">
        <v>116</v>
      </c>
      <c r="F119" s="190" t="str">
        <f>Plan!$Q122</f>
        <v>1. FC Köln</v>
      </c>
      <c r="G119" s="191" t="str">
        <f>Plan!$S122</f>
        <v>SGS Essen</v>
      </c>
      <c r="H119" s="134" t="str">
        <f>IF(AND(Results!$Q$6&gt;0,$E119-1&gt;=Results!$Q$6*Calc!$F$26),"",IF(AND(Results!$I124&lt;&gt;"",Results!$K124&lt;&gt;"",Results!$F124&lt;&gt;Results!$H124,$F119&lt;&gt;"",$G119&lt;&gt;""),Results!$I124,""))</f>
        <v/>
      </c>
      <c r="I119" s="18" t="str">
        <f>IF(AND(Results!$Q$6&gt;0,$E119-1&gt;=Results!$Q$6*Calc!$F$26),"",IF(AND(Results!$I124&lt;&gt;"",Results!$K124&lt;&gt;"",Results!$F124&lt;&gt;Results!$H124,$F119&lt;&gt;"",$G119&lt;&gt;""),Results!$K124,""))</f>
        <v/>
      </c>
      <c r="J119" s="17" t="str">
        <f>IF(Plan!$I122=0,F119&amp;G119,"")</f>
        <v/>
      </c>
      <c r="K119" s="134">
        <f t="shared" si="3"/>
        <v>0</v>
      </c>
      <c r="L119" s="134" t="str">
        <f>IF(AND(K119&gt;0,Plan!$I122=0),H119&amp;Language!$E$62&amp;I119,"")</f>
        <v/>
      </c>
      <c r="M119" s="2" t="str">
        <f>IF(Plan!$I122=1,F119&amp;G119,"")</f>
        <v>1. FC KölnSGS Essen</v>
      </c>
      <c r="N119" s="93" t="str">
        <f>IF(AND(K119&gt;0,Plan!$I122=1),H119&amp;Language!$E$62&amp;I119,"")</f>
        <v/>
      </c>
      <c r="O119" s="352">
        <f>IF($H119="",0,Results!$L124)</f>
        <v>0</v>
      </c>
      <c r="P119" s="353">
        <f>IF($I119="",0,Results!$M124)</f>
        <v>0</v>
      </c>
    </row>
    <row r="120" spans="2:16" x14ac:dyDescent="0.2">
      <c r="B120" s="5"/>
      <c r="C120" s="5"/>
      <c r="D120" s="5"/>
      <c r="E120" s="299">
        <v>117</v>
      </c>
      <c r="F120" s="190" t="str">
        <f>Plan!$Q123</f>
        <v>SC Freiburg</v>
      </c>
      <c r="G120" s="191" t="str">
        <f>Plan!$S123</f>
        <v>FC Bayern München</v>
      </c>
      <c r="H120" s="134" t="str">
        <f>IF(AND(Results!$Q$6&gt;0,$E120-1&gt;=Results!$Q$6*Calc!$F$26),"",IF(AND(Results!$I125&lt;&gt;"",Results!$K125&lt;&gt;"",Results!$F125&lt;&gt;Results!$H125,$F120&lt;&gt;"",$G120&lt;&gt;""),Results!$I125,""))</f>
        <v/>
      </c>
      <c r="I120" s="18" t="str">
        <f>IF(AND(Results!$Q$6&gt;0,$E120-1&gt;=Results!$Q$6*Calc!$F$26),"",IF(AND(Results!$I125&lt;&gt;"",Results!$K125&lt;&gt;"",Results!$F125&lt;&gt;Results!$H125,$F120&lt;&gt;"",$G120&lt;&gt;""),Results!$K125,""))</f>
        <v/>
      </c>
      <c r="J120" s="17" t="str">
        <f>IF(Plan!$I123=0,F120&amp;G120,"")</f>
        <v/>
      </c>
      <c r="K120" s="134">
        <f t="shared" si="3"/>
        <v>0</v>
      </c>
      <c r="L120" s="134" t="str">
        <f>IF(AND(K120&gt;0,Plan!$I123=0),H120&amp;Language!$E$62&amp;I120,"")</f>
        <v/>
      </c>
      <c r="M120" s="2" t="str">
        <f>IF(Plan!$I123=1,F120&amp;G120,"")</f>
        <v>SC FreiburgFC Bayern München</v>
      </c>
      <c r="N120" s="93" t="str">
        <f>IF(AND(K120&gt;0,Plan!$I123=1),H120&amp;Language!$E$62&amp;I120,"")</f>
        <v/>
      </c>
      <c r="O120" s="352">
        <f>IF($H120="",0,Results!$L125)</f>
        <v>0</v>
      </c>
      <c r="P120" s="353">
        <f>IF($I120="",0,Results!$M125)</f>
        <v>0</v>
      </c>
    </row>
    <row r="121" spans="2:16" x14ac:dyDescent="0.2">
      <c r="B121" s="5"/>
      <c r="C121" s="5"/>
      <c r="D121" s="5"/>
      <c r="E121" s="299">
        <v>118</v>
      </c>
      <c r="F121" s="190" t="str">
        <f>Plan!$Q124</f>
        <v>1. FC Nürnberg</v>
      </c>
      <c r="G121" s="191" t="str">
        <f>Plan!$S124</f>
        <v>TSG 1899 Hoffenheim</v>
      </c>
      <c r="H121" s="134" t="str">
        <f>IF(AND(Results!$Q$6&gt;0,$E121-1&gt;=Results!$Q$6*Calc!$F$26),"",IF(AND(Results!$I126&lt;&gt;"",Results!$K126&lt;&gt;"",Results!$F126&lt;&gt;Results!$H126,$F121&lt;&gt;"",$G121&lt;&gt;""),Results!$I126,""))</f>
        <v/>
      </c>
      <c r="I121" s="18" t="str">
        <f>IF(AND(Results!$Q$6&gt;0,$E121-1&gt;=Results!$Q$6*Calc!$F$26),"",IF(AND(Results!$I126&lt;&gt;"",Results!$K126&lt;&gt;"",Results!$F126&lt;&gt;Results!$H126,$F121&lt;&gt;"",$G121&lt;&gt;""),Results!$K126,""))</f>
        <v/>
      </c>
      <c r="J121" s="17" t="str">
        <f>IF(Plan!$I124=0,F121&amp;G121,"")</f>
        <v/>
      </c>
      <c r="K121" s="134">
        <f t="shared" si="3"/>
        <v>0</v>
      </c>
      <c r="L121" s="134" t="str">
        <f>IF(AND(K121&gt;0,Plan!$I124=0),H121&amp;Language!$E$62&amp;I121,"")</f>
        <v/>
      </c>
      <c r="M121" s="2" t="str">
        <f>IF(Plan!$I124=1,F121&amp;G121,"")</f>
        <v>1. FC NürnbergTSG 1899 Hoffenheim</v>
      </c>
      <c r="N121" s="93" t="str">
        <f>IF(AND(K121&gt;0,Plan!$I124=1),H121&amp;Language!$E$62&amp;I121,"")</f>
        <v/>
      </c>
      <c r="O121" s="352">
        <f>IF($H121="",0,Results!$L126)</f>
        <v>0</v>
      </c>
      <c r="P121" s="353">
        <f>IF($I121="",0,Results!$M126)</f>
        <v>0</v>
      </c>
    </row>
    <row r="122" spans="2:16" x14ac:dyDescent="0.2">
      <c r="B122" s="5"/>
      <c r="C122" s="5"/>
      <c r="D122" s="5"/>
      <c r="E122" s="299">
        <v>119</v>
      </c>
      <c r="F122" s="190" t="str">
        <f>Plan!$Q125</f>
        <v>1. FC Union Berlin</v>
      </c>
      <c r="G122" s="191" t="str">
        <f>Plan!$S125</f>
        <v>FC Carl Zeiss Jena</v>
      </c>
      <c r="H122" s="134" t="str">
        <f>IF(AND(Results!$Q$6&gt;0,$E122-1&gt;=Results!$Q$6*Calc!$F$26),"",IF(AND(Results!$I127&lt;&gt;"",Results!$K127&lt;&gt;"",Results!$F127&lt;&gt;Results!$H127,$F122&lt;&gt;"",$G122&lt;&gt;""),Results!$I127,""))</f>
        <v/>
      </c>
      <c r="I122" s="18" t="str">
        <f>IF(AND(Results!$Q$6&gt;0,$E122-1&gt;=Results!$Q$6*Calc!$F$26),"",IF(AND(Results!$I127&lt;&gt;"",Results!$K127&lt;&gt;"",Results!$F127&lt;&gt;Results!$H127,$F122&lt;&gt;"",$G122&lt;&gt;""),Results!$K127,""))</f>
        <v/>
      </c>
      <c r="J122" s="17" t="str">
        <f>IF(Plan!$I125=0,F122&amp;G122,"")</f>
        <v/>
      </c>
      <c r="K122" s="134">
        <f t="shared" si="3"/>
        <v>0</v>
      </c>
      <c r="L122" s="134" t="str">
        <f>IF(AND(K122&gt;0,Plan!$I125=0),H122&amp;Language!$E$62&amp;I122,"")</f>
        <v/>
      </c>
      <c r="M122" s="2" t="str">
        <f>IF(Plan!$I125=1,F122&amp;G122,"")</f>
        <v>1. FC Union BerlinFC Carl Zeiss Jena</v>
      </c>
      <c r="N122" s="93" t="str">
        <f>IF(AND(K122&gt;0,Plan!$I125=1),H122&amp;Language!$E$62&amp;I122,"")</f>
        <v/>
      </c>
      <c r="O122" s="352">
        <f>IF($H122="",0,Results!$L127)</f>
        <v>0</v>
      </c>
      <c r="P122" s="353">
        <f>IF($I122="",0,Results!$M127)</f>
        <v>0</v>
      </c>
    </row>
    <row r="123" spans="2:16" x14ac:dyDescent="0.2">
      <c r="B123" s="5"/>
      <c r="C123" s="5"/>
      <c r="D123" s="5"/>
      <c r="E123" s="299">
        <v>120</v>
      </c>
      <c r="F123" s="190" t="str">
        <f>Plan!$Q126</f>
        <v>SC Freiburg</v>
      </c>
      <c r="G123" s="191" t="str">
        <f>Plan!$S126</f>
        <v>1. FC Union Berlin</v>
      </c>
      <c r="H123" s="134" t="str">
        <f>IF(AND(Results!$Q$6&gt;0,$E123-1&gt;=Results!$Q$6*Calc!$F$26),"",IF(AND(Results!$I128&lt;&gt;"",Results!$K128&lt;&gt;"",Results!$F128&lt;&gt;Results!$H128,$F123&lt;&gt;"",$G123&lt;&gt;""),Results!$I128,""))</f>
        <v/>
      </c>
      <c r="I123" s="18" t="str">
        <f>IF(AND(Results!$Q$6&gt;0,$E123-1&gt;=Results!$Q$6*Calc!$F$26),"",IF(AND(Results!$I128&lt;&gt;"",Results!$K128&lt;&gt;"",Results!$F128&lt;&gt;Results!$H128,$F123&lt;&gt;"",$G123&lt;&gt;""),Results!$K128,""))</f>
        <v/>
      </c>
      <c r="J123" s="17" t="str">
        <f>IF(Plan!$I126=0,F123&amp;G123,"")</f>
        <v/>
      </c>
      <c r="K123" s="134">
        <f t="shared" si="3"/>
        <v>0</v>
      </c>
      <c r="L123" s="134" t="str">
        <f>IF(AND(K123&gt;0,Plan!$I126=0),H123&amp;Language!$E$62&amp;I123,"")</f>
        <v/>
      </c>
      <c r="M123" s="2" t="str">
        <f>IF(Plan!$I126=1,F123&amp;G123,"")</f>
        <v>SC Freiburg1. FC Union Berlin</v>
      </c>
      <c r="N123" s="93" t="str">
        <f>IF(AND(K123&gt;0,Plan!$I126=1),H123&amp;Language!$E$62&amp;I123,"")</f>
        <v/>
      </c>
      <c r="O123" s="352">
        <f>IF($H123="",0,Results!$L128)</f>
        <v>0</v>
      </c>
      <c r="P123" s="353">
        <f>IF($I123="",0,Results!$M128)</f>
        <v>0</v>
      </c>
    </row>
    <row r="124" spans="2:16" x14ac:dyDescent="0.2">
      <c r="B124" s="5"/>
      <c r="C124" s="5"/>
      <c r="D124" s="5"/>
      <c r="E124" s="299">
        <v>121</v>
      </c>
      <c r="F124" s="190" t="str">
        <f>Plan!$Q127</f>
        <v>TSG 1899 Hoffenheim</v>
      </c>
      <c r="G124" s="191" t="str">
        <f>Plan!$S127</f>
        <v>Hamburger SV</v>
      </c>
      <c r="H124" s="134" t="str">
        <f>IF(AND(Results!$Q$6&gt;0,$E124-1&gt;=Results!$Q$6*Calc!$F$26),"",IF(AND(Results!$I129&lt;&gt;"",Results!$K129&lt;&gt;"",Results!$F129&lt;&gt;Results!$H129,$F124&lt;&gt;"",$G124&lt;&gt;""),Results!$I129,""))</f>
        <v/>
      </c>
      <c r="I124" s="18" t="str">
        <f>IF(AND(Results!$Q$6&gt;0,$E124-1&gt;=Results!$Q$6*Calc!$F$26),"",IF(AND(Results!$I129&lt;&gt;"",Results!$K129&lt;&gt;"",Results!$F129&lt;&gt;Results!$H129,$F124&lt;&gt;"",$G124&lt;&gt;""),Results!$K129,""))</f>
        <v/>
      </c>
      <c r="J124" s="17" t="str">
        <f>IF(Plan!$I127=0,F124&amp;G124,"")</f>
        <v/>
      </c>
      <c r="K124" s="134">
        <f t="shared" si="3"/>
        <v>0</v>
      </c>
      <c r="L124" s="134" t="str">
        <f>IF(AND(K124&gt;0,Plan!$I127=0),H124&amp;Language!$E$62&amp;I124,"")</f>
        <v/>
      </c>
      <c r="M124" s="2" t="str">
        <f>IF(Plan!$I127=1,F124&amp;G124,"")</f>
        <v>TSG 1899 HoffenheimHamburger SV</v>
      </c>
      <c r="N124" s="93" t="str">
        <f>IF(AND(K124&gt;0,Plan!$I127=1),H124&amp;Language!$E$62&amp;I124,"")</f>
        <v/>
      </c>
      <c r="O124" s="352">
        <f>IF($H124="",0,Results!$L129)</f>
        <v>0</v>
      </c>
      <c r="P124" s="353">
        <f>IF($I124="",0,Results!$M129)</f>
        <v>0</v>
      </c>
    </row>
    <row r="125" spans="2:16" x14ac:dyDescent="0.2">
      <c r="B125" s="5"/>
      <c r="C125" s="5"/>
      <c r="D125" s="5"/>
      <c r="E125" s="299">
        <v>122</v>
      </c>
      <c r="F125" s="190" t="str">
        <f>Plan!$Q128</f>
        <v>RB Leipzig</v>
      </c>
      <c r="G125" s="191" t="str">
        <f>Plan!$S128</f>
        <v>1. FC Nürnberg</v>
      </c>
      <c r="H125" s="134" t="str">
        <f>IF(AND(Results!$Q$6&gt;0,$E125-1&gt;=Results!$Q$6*Calc!$F$26),"",IF(AND(Results!$I130&lt;&gt;"",Results!$K130&lt;&gt;"",Results!$F130&lt;&gt;Results!$H130,$F125&lt;&gt;"",$G125&lt;&gt;""),Results!$I130,""))</f>
        <v/>
      </c>
      <c r="I125" s="18" t="str">
        <f>IF(AND(Results!$Q$6&gt;0,$E125-1&gt;=Results!$Q$6*Calc!$F$26),"",IF(AND(Results!$I130&lt;&gt;"",Results!$K130&lt;&gt;"",Results!$F130&lt;&gt;Results!$H130,$F125&lt;&gt;"",$G125&lt;&gt;""),Results!$K130,""))</f>
        <v/>
      </c>
      <c r="J125" s="17" t="str">
        <f>IF(Plan!$I128=0,F125&amp;G125,"")</f>
        <v/>
      </c>
      <c r="K125" s="134">
        <f t="shared" si="3"/>
        <v>0</v>
      </c>
      <c r="L125" s="134" t="str">
        <f>IF(AND(K125&gt;0,Plan!$I128=0),H125&amp;Language!$E$62&amp;I125,"")</f>
        <v/>
      </c>
      <c r="M125" s="2" t="str">
        <f>IF(Plan!$I128=1,F125&amp;G125,"")</f>
        <v>RB Leipzig1. FC Nürnberg</v>
      </c>
      <c r="N125" s="93" t="str">
        <f>IF(AND(K125&gt;0,Plan!$I128=1),H125&amp;Language!$E$62&amp;I125,"")</f>
        <v/>
      </c>
      <c r="O125" s="352">
        <f>IF($H125="",0,Results!$L130)</f>
        <v>0</v>
      </c>
      <c r="P125" s="353">
        <f>IF($I125="",0,Results!$M130)</f>
        <v>0</v>
      </c>
    </row>
    <row r="126" spans="2:16" x14ac:dyDescent="0.2">
      <c r="B126" s="5"/>
      <c r="C126" s="5"/>
      <c r="D126" s="5"/>
      <c r="E126" s="299">
        <v>123</v>
      </c>
      <c r="F126" s="190" t="str">
        <f>Plan!$Q129</f>
        <v>Bayer 04 Leverkusen</v>
      </c>
      <c r="G126" s="191" t="str">
        <f>Plan!$S129</f>
        <v>1. FC Köln</v>
      </c>
      <c r="H126" s="134" t="str">
        <f>IF(AND(Results!$Q$6&gt;0,$E126-1&gt;=Results!$Q$6*Calc!$F$26),"",IF(AND(Results!$I131&lt;&gt;"",Results!$K131&lt;&gt;"",Results!$F131&lt;&gt;Results!$H131,$F126&lt;&gt;"",$G126&lt;&gt;""),Results!$I131,""))</f>
        <v/>
      </c>
      <c r="I126" s="18" t="str">
        <f>IF(AND(Results!$Q$6&gt;0,$E126-1&gt;=Results!$Q$6*Calc!$F$26),"",IF(AND(Results!$I131&lt;&gt;"",Results!$K131&lt;&gt;"",Results!$F131&lt;&gt;Results!$H131,$F126&lt;&gt;"",$G126&lt;&gt;""),Results!$K131,""))</f>
        <v/>
      </c>
      <c r="J126" s="17" t="str">
        <f>IF(Plan!$I129=0,F126&amp;G126,"")</f>
        <v/>
      </c>
      <c r="K126" s="134">
        <f t="shared" si="3"/>
        <v>0</v>
      </c>
      <c r="L126" s="134" t="str">
        <f>IF(AND(K126&gt;0,Plan!$I129=0),H126&amp;Language!$E$62&amp;I126,"")</f>
        <v/>
      </c>
      <c r="M126" s="2" t="str">
        <f>IF(Plan!$I129=1,F126&amp;G126,"")</f>
        <v>Bayer 04 Leverkusen1. FC Köln</v>
      </c>
      <c r="N126" s="93" t="str">
        <f>IF(AND(K126&gt;0,Plan!$I129=1),H126&amp;Language!$E$62&amp;I126,"")</f>
        <v/>
      </c>
      <c r="O126" s="352">
        <f>IF($H126="",0,Results!$L131)</f>
        <v>0</v>
      </c>
      <c r="P126" s="353">
        <f>IF($I126="",0,Results!$M131)</f>
        <v>0</v>
      </c>
    </row>
    <row r="127" spans="2:16" x14ac:dyDescent="0.2">
      <c r="B127" s="5"/>
      <c r="C127" s="5"/>
      <c r="D127" s="5"/>
      <c r="E127" s="299">
        <v>124</v>
      </c>
      <c r="F127" s="190" t="str">
        <f>Plan!$Q130</f>
        <v>Werder Bremen</v>
      </c>
      <c r="G127" s="191" t="str">
        <f>Plan!$S130</f>
        <v>FC Bayern München</v>
      </c>
      <c r="H127" s="134" t="str">
        <f>IF(AND(Results!$Q$6&gt;0,$E127-1&gt;=Results!$Q$6*Calc!$F$26),"",IF(AND(Results!$I132&lt;&gt;"",Results!$K132&lt;&gt;"",Results!$F132&lt;&gt;Results!$H132,$F127&lt;&gt;"",$G127&lt;&gt;""),Results!$I132,""))</f>
        <v/>
      </c>
      <c r="I127" s="18" t="str">
        <f>IF(AND(Results!$Q$6&gt;0,$E127-1&gt;=Results!$Q$6*Calc!$F$26),"",IF(AND(Results!$I132&lt;&gt;"",Results!$K132&lt;&gt;"",Results!$F132&lt;&gt;Results!$H132,$F127&lt;&gt;"",$G127&lt;&gt;""),Results!$K132,""))</f>
        <v/>
      </c>
      <c r="J127" s="17" t="str">
        <f>IF(Plan!$I130=0,F127&amp;G127,"")</f>
        <v/>
      </c>
      <c r="K127" s="134">
        <f t="shared" si="3"/>
        <v>0</v>
      </c>
      <c r="L127" s="134" t="str">
        <f>IF(AND(K127&gt;0,Plan!$I130=0),H127&amp;Language!$E$62&amp;I127,"")</f>
        <v/>
      </c>
      <c r="M127" s="2" t="str">
        <f>IF(Plan!$I130=1,F127&amp;G127,"")</f>
        <v>Werder BremenFC Bayern München</v>
      </c>
      <c r="N127" s="93" t="str">
        <f>IF(AND(K127&gt;0,Plan!$I130=1),H127&amp;Language!$E$62&amp;I127,"")</f>
        <v/>
      </c>
      <c r="O127" s="352">
        <f>IF($H127="",0,Results!$L132)</f>
        <v>0</v>
      </c>
      <c r="P127" s="353">
        <f>IF($I127="",0,Results!$M132)</f>
        <v>0</v>
      </c>
    </row>
    <row r="128" spans="2:16" x14ac:dyDescent="0.2">
      <c r="B128" s="5"/>
      <c r="C128" s="5"/>
      <c r="D128" s="5"/>
      <c r="E128" s="299">
        <v>125</v>
      </c>
      <c r="F128" s="190" t="str">
        <f>Plan!$Q131</f>
        <v>FC Carl Zeiss Jena</v>
      </c>
      <c r="G128" s="191" t="str">
        <f>Plan!$S131</f>
        <v>Eintracht Frankfurt</v>
      </c>
      <c r="H128" s="134" t="str">
        <f>IF(AND(Results!$Q$6&gt;0,$E128-1&gt;=Results!$Q$6*Calc!$F$26),"",IF(AND(Results!$I133&lt;&gt;"",Results!$K133&lt;&gt;"",Results!$F133&lt;&gt;Results!$H133,$F128&lt;&gt;"",$G128&lt;&gt;""),Results!$I133,""))</f>
        <v/>
      </c>
      <c r="I128" s="18" t="str">
        <f>IF(AND(Results!$Q$6&gt;0,$E128-1&gt;=Results!$Q$6*Calc!$F$26),"",IF(AND(Results!$I133&lt;&gt;"",Results!$K133&lt;&gt;"",Results!$F133&lt;&gt;Results!$H133,$F128&lt;&gt;"",$G128&lt;&gt;""),Results!$K133,""))</f>
        <v/>
      </c>
      <c r="J128" s="17" t="str">
        <f>IF(Plan!$I131=0,F128&amp;G128,"")</f>
        <v/>
      </c>
      <c r="K128" s="134">
        <f t="shared" si="3"/>
        <v>0</v>
      </c>
      <c r="L128" s="134" t="str">
        <f>IF(AND(K128&gt;0,Plan!$I131=0),H128&amp;Language!$E$62&amp;I128,"")</f>
        <v/>
      </c>
      <c r="M128" s="2" t="str">
        <f>IF(Plan!$I131=1,F128&amp;G128,"")</f>
        <v>FC Carl Zeiss JenaEintracht Frankfurt</v>
      </c>
      <c r="N128" s="93" t="str">
        <f>IF(AND(K128&gt;0,Plan!$I131=1),H128&amp;Language!$E$62&amp;I128,"")</f>
        <v/>
      </c>
      <c r="O128" s="352">
        <f>IF($H128="",0,Results!$L133)</f>
        <v>0</v>
      </c>
      <c r="P128" s="353">
        <f>IF($I128="",0,Results!$M133)</f>
        <v>0</v>
      </c>
    </row>
    <row r="129" spans="2:16" x14ac:dyDescent="0.2">
      <c r="B129" s="5"/>
      <c r="C129" s="5"/>
      <c r="D129" s="5"/>
      <c r="E129" s="299">
        <v>126</v>
      </c>
      <c r="F129" s="190" t="str">
        <f>Plan!$Q132</f>
        <v>VfL Wolfsburg</v>
      </c>
      <c r="G129" s="191" t="str">
        <f>Plan!$S132</f>
        <v>SGS Essen</v>
      </c>
      <c r="H129" s="134" t="str">
        <f>IF(AND(Results!$Q$6&gt;0,$E129-1&gt;=Results!$Q$6*Calc!$F$26),"",IF(AND(Results!$I134&lt;&gt;"",Results!$K134&lt;&gt;"",Results!$F134&lt;&gt;Results!$H134,$F129&lt;&gt;"",$G129&lt;&gt;""),Results!$I134,""))</f>
        <v/>
      </c>
      <c r="I129" s="18" t="str">
        <f>IF(AND(Results!$Q$6&gt;0,$E129-1&gt;=Results!$Q$6*Calc!$F$26),"",IF(AND(Results!$I134&lt;&gt;"",Results!$K134&lt;&gt;"",Results!$F134&lt;&gt;Results!$H134,$F129&lt;&gt;"",$G129&lt;&gt;""),Results!$K134,""))</f>
        <v/>
      </c>
      <c r="J129" s="17" t="str">
        <f>IF(Plan!$I132=0,F129&amp;G129,"")</f>
        <v/>
      </c>
      <c r="K129" s="134">
        <f t="shared" si="3"/>
        <v>0</v>
      </c>
      <c r="L129" s="134" t="str">
        <f>IF(AND(K129&gt;0,Plan!$I132=0),H129&amp;Language!$E$62&amp;I129,"")</f>
        <v/>
      </c>
      <c r="M129" s="2" t="str">
        <f>IF(Plan!$I132=1,F129&amp;G129,"")</f>
        <v>VfL WolfsburgSGS Essen</v>
      </c>
      <c r="N129" s="93" t="str">
        <f>IF(AND(K129&gt;0,Plan!$I132=1),H129&amp;Language!$E$62&amp;I129,"")</f>
        <v/>
      </c>
      <c r="O129" s="352">
        <f>IF($H129="",0,Results!$L134)</f>
        <v>0</v>
      </c>
      <c r="P129" s="353">
        <f>IF($I129="",0,Results!$M134)</f>
        <v>0</v>
      </c>
    </row>
    <row r="130" spans="2:16" x14ac:dyDescent="0.2">
      <c r="B130" s="5"/>
      <c r="C130" s="5"/>
      <c r="D130" s="5"/>
      <c r="E130" s="299">
        <v>127</v>
      </c>
      <c r="F130" s="190" t="str">
        <f>Plan!$Q133</f>
        <v>1. FC Union Berlin</v>
      </c>
      <c r="G130" s="191" t="str">
        <f>Plan!$S133</f>
        <v>1. FC Köln</v>
      </c>
      <c r="H130" s="134" t="str">
        <f>IF(AND(Results!$Q$6&gt;0,$E130-1&gt;=Results!$Q$6*Calc!$F$26),"",IF(AND(Results!$I135&lt;&gt;"",Results!$K135&lt;&gt;"",Results!$F135&lt;&gt;Results!$H135,$F130&lt;&gt;"",$G130&lt;&gt;""),Results!$I135,""))</f>
        <v/>
      </c>
      <c r="I130" s="18" t="str">
        <f>IF(AND(Results!$Q$6&gt;0,$E130-1&gt;=Results!$Q$6*Calc!$F$26),"",IF(AND(Results!$I135&lt;&gt;"",Results!$K135&lt;&gt;"",Results!$F135&lt;&gt;Results!$H135,$F130&lt;&gt;"",$G130&lt;&gt;""),Results!$K135,""))</f>
        <v/>
      </c>
      <c r="J130" s="17" t="str">
        <f>IF(Plan!$I133=0,F130&amp;G130,"")</f>
        <v/>
      </c>
      <c r="K130" s="134">
        <f t="shared" si="3"/>
        <v>0</v>
      </c>
      <c r="L130" s="134" t="str">
        <f>IF(AND(K130&gt;0,Plan!$I133=0),H130&amp;Language!$E$62&amp;I130,"")</f>
        <v/>
      </c>
      <c r="M130" s="2" t="str">
        <f>IF(Plan!$I133=1,F130&amp;G130,"")</f>
        <v>1. FC Union Berlin1. FC Köln</v>
      </c>
      <c r="N130" s="93" t="str">
        <f>IF(AND(K130&gt;0,Plan!$I133=1),H130&amp;Language!$E$62&amp;I130,"")</f>
        <v/>
      </c>
      <c r="O130" s="352">
        <f>IF($H130="",0,Results!$L135)</f>
        <v>0</v>
      </c>
      <c r="P130" s="353">
        <f>IF($I130="",0,Results!$M135)</f>
        <v>0</v>
      </c>
    </row>
    <row r="131" spans="2:16" x14ac:dyDescent="0.2">
      <c r="B131" s="5"/>
      <c r="C131" s="5"/>
      <c r="D131" s="5"/>
      <c r="E131" s="299">
        <v>128</v>
      </c>
      <c r="F131" s="190" t="str">
        <f>Plan!$Q134</f>
        <v>SGS Essen</v>
      </c>
      <c r="G131" s="191" t="str">
        <f>Plan!$S134</f>
        <v>RB Leipzig</v>
      </c>
      <c r="H131" s="134" t="str">
        <f>IF(AND(Results!$Q$6&gt;0,$E131-1&gt;=Results!$Q$6*Calc!$F$26),"",IF(AND(Results!$I136&lt;&gt;"",Results!$K136&lt;&gt;"",Results!$F136&lt;&gt;Results!$H136,$F131&lt;&gt;"",$G131&lt;&gt;""),Results!$I136,""))</f>
        <v/>
      </c>
      <c r="I131" s="18" t="str">
        <f>IF(AND(Results!$Q$6&gt;0,$E131-1&gt;=Results!$Q$6*Calc!$F$26),"",IF(AND(Results!$I136&lt;&gt;"",Results!$K136&lt;&gt;"",Results!$F136&lt;&gt;Results!$H136,$F131&lt;&gt;"",$G131&lt;&gt;""),Results!$K136,""))</f>
        <v/>
      </c>
      <c r="J131" s="17" t="str">
        <f>IF(Plan!$I134=0,F131&amp;G131,"")</f>
        <v/>
      </c>
      <c r="K131" s="134">
        <f t="shared" si="3"/>
        <v>0</v>
      </c>
      <c r="L131" s="134" t="str">
        <f>IF(AND(K131&gt;0,Plan!$I134=0),H131&amp;Language!$E$62&amp;I131,"")</f>
        <v/>
      </c>
      <c r="M131" s="2" t="str">
        <f>IF(Plan!$I134=1,F131&amp;G131,"")</f>
        <v>SGS EssenRB Leipzig</v>
      </c>
      <c r="N131" s="93" t="str">
        <f>IF(AND(K131&gt;0,Plan!$I134=1),H131&amp;Language!$E$62&amp;I131,"")</f>
        <v/>
      </c>
      <c r="O131" s="352">
        <f>IF($H131="",0,Results!$L136)</f>
        <v>0</v>
      </c>
      <c r="P131" s="353">
        <f>IF($I131="",0,Results!$M136)</f>
        <v>0</v>
      </c>
    </row>
    <row r="132" spans="2:16" x14ac:dyDescent="0.2">
      <c r="B132" s="5"/>
      <c r="C132" s="5"/>
      <c r="D132" s="5"/>
      <c r="E132" s="299">
        <v>129</v>
      </c>
      <c r="F132" s="190" t="str">
        <f>Plan!$Q135</f>
        <v>Hamburger SV</v>
      </c>
      <c r="G132" s="191" t="str">
        <f>Plan!$S135</f>
        <v>Werder Bremen</v>
      </c>
      <c r="H132" s="134" t="str">
        <f>IF(AND(Results!$Q$6&gt;0,$E132-1&gt;=Results!$Q$6*Calc!$F$26),"",IF(AND(Results!$I137&lt;&gt;"",Results!$K137&lt;&gt;"",Results!$F137&lt;&gt;Results!$H137,$F132&lt;&gt;"",$G132&lt;&gt;""),Results!$I137,""))</f>
        <v/>
      </c>
      <c r="I132" s="18" t="str">
        <f>IF(AND(Results!$Q$6&gt;0,$E132-1&gt;=Results!$Q$6*Calc!$F$26),"",IF(AND(Results!$I137&lt;&gt;"",Results!$K137&lt;&gt;"",Results!$F137&lt;&gt;Results!$H137,$F132&lt;&gt;"",$G132&lt;&gt;""),Results!$K137,""))</f>
        <v/>
      </c>
      <c r="J132" s="17" t="str">
        <f>IF(Plan!$I135=0,F132&amp;G132,"")</f>
        <v/>
      </c>
      <c r="K132" s="134">
        <f t="shared" si="3"/>
        <v>0</v>
      </c>
      <c r="L132" s="134" t="str">
        <f>IF(AND(K132&gt;0,Plan!$I135=0),H132&amp;Language!$E$62&amp;I132,"")</f>
        <v/>
      </c>
      <c r="M132" s="2" t="str">
        <f>IF(Plan!$I135=1,F132&amp;G132,"")</f>
        <v>Hamburger SVWerder Bremen</v>
      </c>
      <c r="N132" s="93" t="str">
        <f>IF(AND(K132&gt;0,Plan!$I135=1),H132&amp;Language!$E$62&amp;I132,"")</f>
        <v/>
      </c>
      <c r="O132" s="352">
        <f>IF($H132="",0,Results!$L137)</f>
        <v>0</v>
      </c>
      <c r="P132" s="353">
        <f>IF($I132="",0,Results!$M137)</f>
        <v>0</v>
      </c>
    </row>
    <row r="133" spans="2:16" x14ac:dyDescent="0.2">
      <c r="B133" s="5"/>
      <c r="C133" s="5"/>
      <c r="D133" s="5"/>
      <c r="E133" s="299">
        <v>130</v>
      </c>
      <c r="F133" s="190" t="str">
        <f>Plan!$Q136</f>
        <v>Bayer 04 Leverkusen</v>
      </c>
      <c r="G133" s="191" t="str">
        <f>Plan!$S136</f>
        <v>TSG 1899 Hoffenheim</v>
      </c>
      <c r="H133" s="134" t="str">
        <f>IF(AND(Results!$Q$6&gt;0,$E133-1&gt;=Results!$Q$6*Calc!$F$26),"",IF(AND(Results!$I138&lt;&gt;"",Results!$K138&lt;&gt;"",Results!$F138&lt;&gt;Results!$H138,$F133&lt;&gt;"",$G133&lt;&gt;""),Results!$I138,""))</f>
        <v/>
      </c>
      <c r="I133" s="18" t="str">
        <f>IF(AND(Results!$Q$6&gt;0,$E133-1&gt;=Results!$Q$6*Calc!$F$26),"",IF(AND(Results!$I138&lt;&gt;"",Results!$K138&lt;&gt;"",Results!$F138&lt;&gt;Results!$H138,$F133&lt;&gt;"",$G133&lt;&gt;""),Results!$K138,""))</f>
        <v/>
      </c>
      <c r="J133" s="17" t="str">
        <f>IF(Plan!$I136=0,F133&amp;G133,"")</f>
        <v/>
      </c>
      <c r="K133" s="134">
        <f t="shared" si="3"/>
        <v>0</v>
      </c>
      <c r="L133" s="134" t="str">
        <f>IF(AND(K133&gt;0,Plan!$I136=0),H133&amp;Language!$E$62&amp;I133,"")</f>
        <v/>
      </c>
      <c r="M133" s="2" t="str">
        <f>IF(Plan!$I136=1,F133&amp;G133,"")</f>
        <v>Bayer 04 LeverkusenTSG 1899 Hoffenheim</v>
      </c>
      <c r="N133" s="93" t="str">
        <f>IF(AND(K133&gt;0,Plan!$I136=1),H133&amp;Language!$E$62&amp;I133,"")</f>
        <v/>
      </c>
      <c r="O133" s="352">
        <f>IF($H133="",0,Results!$L138)</f>
        <v>0</v>
      </c>
      <c r="P133" s="353">
        <f>IF($I133="",0,Results!$M138)</f>
        <v>0</v>
      </c>
    </row>
    <row r="134" spans="2:16" x14ac:dyDescent="0.2">
      <c r="B134" s="5"/>
      <c r="C134" s="5"/>
      <c r="D134" s="5"/>
      <c r="E134" s="299">
        <v>131</v>
      </c>
      <c r="F134" s="190" t="str">
        <f>Plan!$Q137</f>
        <v>1. FC Nürnberg</v>
      </c>
      <c r="G134" s="191" t="str">
        <f>Plan!$S137</f>
        <v>FC Carl Zeiss Jena</v>
      </c>
      <c r="H134" s="134" t="str">
        <f>IF(AND(Results!$Q$6&gt;0,$E134-1&gt;=Results!$Q$6*Calc!$F$26),"",IF(AND(Results!$I139&lt;&gt;"",Results!$K139&lt;&gt;"",Results!$F139&lt;&gt;Results!$H139,$F134&lt;&gt;"",$G134&lt;&gt;""),Results!$I139,""))</f>
        <v/>
      </c>
      <c r="I134" s="18" t="str">
        <f>IF(AND(Results!$Q$6&gt;0,$E134-1&gt;=Results!$Q$6*Calc!$F$26),"",IF(AND(Results!$I139&lt;&gt;"",Results!$K139&lt;&gt;"",Results!$F139&lt;&gt;Results!$H139,$F134&lt;&gt;"",$G134&lt;&gt;""),Results!$K139,""))</f>
        <v/>
      </c>
      <c r="J134" s="17" t="str">
        <f>IF(Plan!$I137=0,F134&amp;G134,"")</f>
        <v/>
      </c>
      <c r="K134" s="134">
        <f t="shared" si="3"/>
        <v>0</v>
      </c>
      <c r="L134" s="134" t="str">
        <f>IF(AND(K134&gt;0,Plan!$I137=0),H134&amp;Language!$E$62&amp;I134,"")</f>
        <v/>
      </c>
      <c r="M134" s="2" t="str">
        <f>IF(Plan!$I137=1,F134&amp;G134,"")</f>
        <v>1. FC NürnbergFC Carl Zeiss Jena</v>
      </c>
      <c r="N134" s="93" t="str">
        <f>IF(AND(K134&gt;0,Plan!$I137=1),H134&amp;Language!$E$62&amp;I134,"")</f>
        <v/>
      </c>
      <c r="O134" s="352">
        <f>IF($H134="",0,Results!$L139)</f>
        <v>0</v>
      </c>
      <c r="P134" s="353">
        <f>IF($I134="",0,Results!$M139)</f>
        <v>0</v>
      </c>
    </row>
    <row r="135" spans="2:16" x14ac:dyDescent="0.2">
      <c r="B135" s="5"/>
      <c r="C135" s="5"/>
      <c r="D135" s="5"/>
      <c r="E135" s="299">
        <v>132</v>
      </c>
      <c r="F135" s="190" t="str">
        <f>Plan!$Q138</f>
        <v>Eintracht Frankfurt</v>
      </c>
      <c r="G135" s="191" t="str">
        <f>Plan!$S138</f>
        <v>SC Freiburg</v>
      </c>
      <c r="H135" s="134" t="str">
        <f>IF(AND(Results!$Q$6&gt;0,$E135-1&gt;=Results!$Q$6*Calc!$F$26),"",IF(AND(Results!$I140&lt;&gt;"",Results!$K140&lt;&gt;"",Results!$F140&lt;&gt;Results!$H140,$F135&lt;&gt;"",$G135&lt;&gt;""),Results!$I140,""))</f>
        <v/>
      </c>
      <c r="I135" s="18" t="str">
        <f>IF(AND(Results!$Q$6&gt;0,$E135-1&gt;=Results!$Q$6*Calc!$F$26),"",IF(AND(Results!$I140&lt;&gt;"",Results!$K140&lt;&gt;"",Results!$F140&lt;&gt;Results!$H140,$F135&lt;&gt;"",$G135&lt;&gt;""),Results!$K140,""))</f>
        <v/>
      </c>
      <c r="J135" s="17" t="str">
        <f>IF(Plan!$I138=0,F135&amp;G135,"")</f>
        <v/>
      </c>
      <c r="K135" s="134">
        <f t="shared" si="3"/>
        <v>0</v>
      </c>
      <c r="L135" s="134" t="str">
        <f>IF(AND(K135&gt;0,Plan!$I138=0),H135&amp;Language!$E$62&amp;I135,"")</f>
        <v/>
      </c>
      <c r="M135" s="2" t="str">
        <f>IF(Plan!$I138=1,F135&amp;G135,"")</f>
        <v>Eintracht FrankfurtSC Freiburg</v>
      </c>
      <c r="N135" s="93" t="str">
        <f>IF(AND(K135&gt;0,Plan!$I138=1),H135&amp;Language!$E$62&amp;I135,"")</f>
        <v/>
      </c>
      <c r="O135" s="352">
        <f>IF($H135="",0,Results!$L140)</f>
        <v>0</v>
      </c>
      <c r="P135" s="353">
        <f>IF($I135="",0,Results!$M140)</f>
        <v>0</v>
      </c>
    </row>
    <row r="136" spans="2:16" x14ac:dyDescent="0.2">
      <c r="B136" s="5"/>
      <c r="C136" s="5"/>
      <c r="D136" s="5"/>
      <c r="E136" s="299">
        <v>133</v>
      </c>
      <c r="F136" s="190" t="str">
        <f>Plan!$Q139</f>
        <v>FC Bayern München</v>
      </c>
      <c r="G136" s="191" t="str">
        <f>Plan!$S139</f>
        <v>VfL Wolfsburg</v>
      </c>
      <c r="H136" s="134" t="str">
        <f>IF(AND(Results!$Q$6&gt;0,$E136-1&gt;=Results!$Q$6*Calc!$F$26),"",IF(AND(Results!$I141&lt;&gt;"",Results!$K141&lt;&gt;"",Results!$F141&lt;&gt;Results!$H141,$F136&lt;&gt;"",$G136&lt;&gt;""),Results!$I141,""))</f>
        <v/>
      </c>
      <c r="I136" s="18" t="str">
        <f>IF(AND(Results!$Q$6&gt;0,$E136-1&gt;=Results!$Q$6*Calc!$F$26),"",IF(AND(Results!$I141&lt;&gt;"",Results!$K141&lt;&gt;"",Results!$F141&lt;&gt;Results!$H141,$F136&lt;&gt;"",$G136&lt;&gt;""),Results!$K141,""))</f>
        <v/>
      </c>
      <c r="J136" s="17" t="str">
        <f>IF(Plan!$I139=0,F136&amp;G136,"")</f>
        <v/>
      </c>
      <c r="K136" s="134">
        <f t="shared" si="3"/>
        <v>0</v>
      </c>
      <c r="L136" s="134" t="str">
        <f>IF(AND(K136&gt;0,Plan!$I139=0),H136&amp;Language!$E$62&amp;I136,"")</f>
        <v/>
      </c>
      <c r="M136" s="2" t="str">
        <f>IF(Plan!$I139=1,F136&amp;G136,"")</f>
        <v>FC Bayern MünchenVfL Wolfsburg</v>
      </c>
      <c r="N136" s="93" t="str">
        <f>IF(AND(K136&gt;0,Plan!$I139=1),H136&amp;Language!$E$62&amp;I136,"")</f>
        <v/>
      </c>
      <c r="O136" s="352">
        <f>IF($H136="",0,Results!$L141)</f>
        <v>0</v>
      </c>
      <c r="P136" s="353">
        <f>IF($I136="",0,Results!$M141)</f>
        <v>0</v>
      </c>
    </row>
    <row r="137" spans="2:16" x14ac:dyDescent="0.2">
      <c r="B137" s="5"/>
      <c r="C137" s="5"/>
      <c r="D137" s="5"/>
      <c r="E137" s="299">
        <v>134</v>
      </c>
      <c r="F137" s="190" t="str">
        <f>Plan!$Q140</f>
        <v>Werder Bremen</v>
      </c>
      <c r="G137" s="191" t="str">
        <f>Plan!$S140</f>
        <v>Eintracht Frankfurt</v>
      </c>
      <c r="H137" s="134" t="str">
        <f>IF(AND(Results!$Q$6&gt;0,$E137-1&gt;=Results!$Q$6*Calc!$F$26),"",IF(AND(Results!$I142&lt;&gt;"",Results!$K142&lt;&gt;"",Results!$F142&lt;&gt;Results!$H142,$F137&lt;&gt;"",$G137&lt;&gt;""),Results!$I142,""))</f>
        <v/>
      </c>
      <c r="I137" s="18" t="str">
        <f>IF(AND(Results!$Q$6&gt;0,$E137-1&gt;=Results!$Q$6*Calc!$F$26),"",IF(AND(Results!$I142&lt;&gt;"",Results!$K142&lt;&gt;"",Results!$F142&lt;&gt;Results!$H142,$F137&lt;&gt;"",$G137&lt;&gt;""),Results!$K142,""))</f>
        <v/>
      </c>
      <c r="J137" s="17" t="str">
        <f>IF(Plan!$I140=0,F137&amp;G137,"")</f>
        <v/>
      </c>
      <c r="K137" s="134">
        <f t="shared" si="3"/>
        <v>0</v>
      </c>
      <c r="L137" s="134" t="str">
        <f>IF(AND(K137&gt;0,Plan!$I140=0),H137&amp;Language!$E$62&amp;I137,"")</f>
        <v/>
      </c>
      <c r="M137" s="2" t="str">
        <f>IF(Plan!$I140=1,F137&amp;G137,"")</f>
        <v>Werder BremenEintracht Frankfurt</v>
      </c>
      <c r="N137" s="93" t="str">
        <f>IF(AND(K137&gt;0,Plan!$I140=1),H137&amp;Language!$E$62&amp;I137,"")</f>
        <v/>
      </c>
      <c r="O137" s="352">
        <f>IF($H137="",0,Results!$L142)</f>
        <v>0</v>
      </c>
      <c r="P137" s="353">
        <f>IF($I137="",0,Results!$M142)</f>
        <v>0</v>
      </c>
    </row>
    <row r="138" spans="2:16" x14ac:dyDescent="0.2">
      <c r="B138" s="5"/>
      <c r="C138" s="5"/>
      <c r="D138" s="5"/>
      <c r="E138" s="299">
        <v>135</v>
      </c>
      <c r="F138" s="190" t="str">
        <f>Plan!$Q141</f>
        <v>SC Freiburg</v>
      </c>
      <c r="G138" s="191" t="str">
        <f>Plan!$S141</f>
        <v>1. FC Nürnberg</v>
      </c>
      <c r="H138" s="134" t="str">
        <f>IF(AND(Results!$Q$6&gt;0,$E138-1&gt;=Results!$Q$6*Calc!$F$26),"",IF(AND(Results!$I143&lt;&gt;"",Results!$K143&lt;&gt;"",Results!$F143&lt;&gt;Results!$H143,$F138&lt;&gt;"",$G138&lt;&gt;""),Results!$I143,""))</f>
        <v/>
      </c>
      <c r="I138" s="18" t="str">
        <f>IF(AND(Results!$Q$6&gt;0,$E138-1&gt;=Results!$Q$6*Calc!$F$26),"",IF(AND(Results!$I143&lt;&gt;"",Results!$K143&lt;&gt;"",Results!$F143&lt;&gt;Results!$H143,$F138&lt;&gt;"",$G138&lt;&gt;""),Results!$K143,""))</f>
        <v/>
      </c>
      <c r="J138" s="17" t="str">
        <f>IF(Plan!$I141=0,F138&amp;G138,"")</f>
        <v/>
      </c>
      <c r="K138" s="134">
        <f t="shared" si="3"/>
        <v>0</v>
      </c>
      <c r="L138" s="134" t="str">
        <f>IF(AND(K138&gt;0,Plan!$I141=0),H138&amp;Language!$E$62&amp;I138,"")</f>
        <v/>
      </c>
      <c r="M138" s="2" t="str">
        <f>IF(Plan!$I141=1,F138&amp;G138,"")</f>
        <v>SC Freiburg1. FC Nürnberg</v>
      </c>
      <c r="N138" s="93" t="str">
        <f>IF(AND(K138&gt;0,Plan!$I141=1),H138&amp;Language!$E$62&amp;I138,"")</f>
        <v/>
      </c>
      <c r="O138" s="352">
        <f>IF($H138="",0,Results!$L143)</f>
        <v>0</v>
      </c>
      <c r="P138" s="353">
        <f>IF($I138="",0,Results!$M143)</f>
        <v>0</v>
      </c>
    </row>
    <row r="139" spans="2:16" x14ac:dyDescent="0.2">
      <c r="B139" s="5"/>
      <c r="C139" s="5"/>
      <c r="D139" s="5"/>
      <c r="E139" s="299">
        <v>136</v>
      </c>
      <c r="F139" s="190" t="str">
        <f>Plan!$Q142</f>
        <v>TSG 1899 Hoffenheim</v>
      </c>
      <c r="G139" s="191" t="str">
        <f>Plan!$S142</f>
        <v>SGS Essen</v>
      </c>
      <c r="H139" s="134" t="str">
        <f>IF(AND(Results!$Q$6&gt;0,$E139-1&gt;=Results!$Q$6*Calc!$F$26),"",IF(AND(Results!$I144&lt;&gt;"",Results!$K144&lt;&gt;"",Results!$F144&lt;&gt;Results!$H144,$F139&lt;&gt;"",$G139&lt;&gt;""),Results!$I144,""))</f>
        <v/>
      </c>
      <c r="I139" s="18" t="str">
        <f>IF(AND(Results!$Q$6&gt;0,$E139-1&gt;=Results!$Q$6*Calc!$F$26),"",IF(AND(Results!$I144&lt;&gt;"",Results!$K144&lt;&gt;"",Results!$F144&lt;&gt;Results!$H144,$F139&lt;&gt;"",$G139&lt;&gt;""),Results!$K144,""))</f>
        <v/>
      </c>
      <c r="J139" s="17" t="str">
        <f>IF(Plan!$I142=0,F139&amp;G139,"")</f>
        <v/>
      </c>
      <c r="K139" s="134">
        <f t="shared" ref="K139:K202" si="4">IF(AND(F139&lt;&gt;"",G139&lt;&gt;"",F139&lt;&gt;G139,H139&lt;&gt;"",I139&lt;&gt;""),1,0)</f>
        <v>0</v>
      </c>
      <c r="L139" s="134" t="str">
        <f>IF(AND(K139&gt;0,Plan!$I142=0),H139&amp;Language!$E$62&amp;I139,"")</f>
        <v/>
      </c>
      <c r="M139" s="2" t="str">
        <f>IF(Plan!$I142=1,F139&amp;G139,"")</f>
        <v>TSG 1899 HoffenheimSGS Essen</v>
      </c>
      <c r="N139" s="93" t="str">
        <f>IF(AND(K139&gt;0,Plan!$I142=1),H139&amp;Language!$E$62&amp;I139,"")</f>
        <v/>
      </c>
      <c r="O139" s="352">
        <f>IF($H139="",0,Results!$L144)</f>
        <v>0</v>
      </c>
      <c r="P139" s="353">
        <f>IF($I139="",0,Results!$M144)</f>
        <v>0</v>
      </c>
    </row>
    <row r="140" spans="2:16" x14ac:dyDescent="0.2">
      <c r="B140" s="5"/>
      <c r="C140" s="5"/>
      <c r="D140" s="5"/>
      <c r="E140" s="299">
        <v>137</v>
      </c>
      <c r="F140" s="190" t="str">
        <f>Plan!$Q143</f>
        <v>FC Carl Zeiss Jena</v>
      </c>
      <c r="G140" s="191" t="str">
        <f>Plan!$S143</f>
        <v>Hamburger SV</v>
      </c>
      <c r="H140" s="134" t="str">
        <f>IF(AND(Results!$Q$6&gt;0,$E140-1&gt;=Results!$Q$6*Calc!$F$26),"",IF(AND(Results!$I145&lt;&gt;"",Results!$K145&lt;&gt;"",Results!$F145&lt;&gt;Results!$H145,$F140&lt;&gt;"",$G140&lt;&gt;""),Results!$I145,""))</f>
        <v/>
      </c>
      <c r="I140" s="18" t="str">
        <f>IF(AND(Results!$Q$6&gt;0,$E140-1&gt;=Results!$Q$6*Calc!$F$26),"",IF(AND(Results!$I145&lt;&gt;"",Results!$K145&lt;&gt;"",Results!$F145&lt;&gt;Results!$H145,$F140&lt;&gt;"",$G140&lt;&gt;""),Results!$K145,""))</f>
        <v/>
      </c>
      <c r="J140" s="17" t="str">
        <f>IF(Plan!$I143=0,F140&amp;G140,"")</f>
        <v/>
      </c>
      <c r="K140" s="134">
        <f t="shared" si="4"/>
        <v>0</v>
      </c>
      <c r="L140" s="134" t="str">
        <f>IF(AND(K140&gt;0,Plan!$I143=0),H140&amp;Language!$E$62&amp;I140,"")</f>
        <v/>
      </c>
      <c r="M140" s="2" t="str">
        <f>IF(Plan!$I143=1,F140&amp;G140,"")</f>
        <v>FC Carl Zeiss JenaHamburger SV</v>
      </c>
      <c r="N140" s="93" t="str">
        <f>IF(AND(K140&gt;0,Plan!$I143=1),H140&amp;Language!$E$62&amp;I140,"")</f>
        <v/>
      </c>
      <c r="O140" s="352">
        <f>IF($H140="",0,Results!$L145)</f>
        <v>0</v>
      </c>
      <c r="P140" s="353">
        <f>IF($I140="",0,Results!$M145)</f>
        <v>0</v>
      </c>
    </row>
    <row r="141" spans="2:16" x14ac:dyDescent="0.2">
      <c r="B141" s="5"/>
      <c r="C141" s="5"/>
      <c r="D141" s="5"/>
      <c r="E141" s="299">
        <v>138</v>
      </c>
      <c r="F141" s="190" t="str">
        <f>Plan!$Q144</f>
        <v>1. FC Köln</v>
      </c>
      <c r="G141" s="191" t="str">
        <f>Plan!$S144</f>
        <v>FC Bayern München</v>
      </c>
      <c r="H141" s="134" t="str">
        <f>IF(AND(Results!$Q$6&gt;0,$E141-1&gt;=Results!$Q$6*Calc!$F$26),"",IF(AND(Results!$I146&lt;&gt;"",Results!$K146&lt;&gt;"",Results!$F146&lt;&gt;Results!$H146,$F141&lt;&gt;"",$G141&lt;&gt;""),Results!$I146,""))</f>
        <v/>
      </c>
      <c r="I141" s="18" t="str">
        <f>IF(AND(Results!$Q$6&gt;0,$E141-1&gt;=Results!$Q$6*Calc!$F$26),"",IF(AND(Results!$I146&lt;&gt;"",Results!$K146&lt;&gt;"",Results!$F146&lt;&gt;Results!$H146,$F141&lt;&gt;"",$G141&lt;&gt;""),Results!$K146,""))</f>
        <v/>
      </c>
      <c r="J141" s="17" t="str">
        <f>IF(Plan!$I144=0,F141&amp;G141,"")</f>
        <v/>
      </c>
      <c r="K141" s="134">
        <f t="shared" si="4"/>
        <v>0</v>
      </c>
      <c r="L141" s="134" t="str">
        <f>IF(AND(K141&gt;0,Plan!$I144=0),H141&amp;Language!$E$62&amp;I141,"")</f>
        <v/>
      </c>
      <c r="M141" s="2" t="str">
        <f>IF(Plan!$I144=1,F141&amp;G141,"")</f>
        <v>1. FC KölnFC Bayern München</v>
      </c>
      <c r="N141" s="93" t="str">
        <f>IF(AND(K141&gt;0,Plan!$I144=1),H141&amp;Language!$E$62&amp;I141,"")</f>
        <v/>
      </c>
      <c r="O141" s="352">
        <f>IF($H141="",0,Results!$L146)</f>
        <v>0</v>
      </c>
      <c r="P141" s="353">
        <f>IF($I141="",0,Results!$M146)</f>
        <v>0</v>
      </c>
    </row>
    <row r="142" spans="2:16" x14ac:dyDescent="0.2">
      <c r="B142" s="5"/>
      <c r="C142" s="5"/>
      <c r="D142" s="5"/>
      <c r="E142" s="299">
        <v>139</v>
      </c>
      <c r="F142" s="190" t="str">
        <f>Plan!$Q145</f>
        <v>RB Leipzig</v>
      </c>
      <c r="G142" s="191" t="str">
        <f>Plan!$S145</f>
        <v>1. FC Union Berlin</v>
      </c>
      <c r="H142" s="134" t="str">
        <f>IF(AND(Results!$Q$6&gt;0,$E142-1&gt;=Results!$Q$6*Calc!$F$26),"",IF(AND(Results!$I147&lt;&gt;"",Results!$K147&lt;&gt;"",Results!$F147&lt;&gt;Results!$H147,$F142&lt;&gt;"",$G142&lt;&gt;""),Results!$I147,""))</f>
        <v/>
      </c>
      <c r="I142" s="18" t="str">
        <f>IF(AND(Results!$Q$6&gt;0,$E142-1&gt;=Results!$Q$6*Calc!$F$26),"",IF(AND(Results!$I147&lt;&gt;"",Results!$K147&lt;&gt;"",Results!$F147&lt;&gt;Results!$H147,$F142&lt;&gt;"",$G142&lt;&gt;""),Results!$K147,""))</f>
        <v/>
      </c>
      <c r="J142" s="17" t="str">
        <f>IF(Plan!$I145=0,F142&amp;G142,"")</f>
        <v/>
      </c>
      <c r="K142" s="134">
        <f t="shared" si="4"/>
        <v>0</v>
      </c>
      <c r="L142" s="134" t="str">
        <f>IF(AND(K142&gt;0,Plan!$I145=0),H142&amp;Language!$E$62&amp;I142,"")</f>
        <v/>
      </c>
      <c r="M142" s="2" t="str">
        <f>IF(Plan!$I145=1,F142&amp;G142,"")</f>
        <v>RB Leipzig1. FC Union Berlin</v>
      </c>
      <c r="N142" s="93" t="str">
        <f>IF(AND(K142&gt;0,Plan!$I145=1),H142&amp;Language!$E$62&amp;I142,"")</f>
        <v/>
      </c>
      <c r="O142" s="352">
        <f>IF($H142="",0,Results!$L147)</f>
        <v>0</v>
      </c>
      <c r="P142" s="353">
        <f>IF($I142="",0,Results!$M147)</f>
        <v>0</v>
      </c>
    </row>
    <row r="143" spans="2:16" x14ac:dyDescent="0.2">
      <c r="B143" s="5"/>
      <c r="C143" s="5"/>
      <c r="D143" s="5"/>
      <c r="E143" s="299">
        <v>140</v>
      </c>
      <c r="F143" s="190" t="str">
        <f>Plan!$Q146</f>
        <v>VfL Wolfsburg</v>
      </c>
      <c r="G143" s="191" t="str">
        <f>Plan!$S146</f>
        <v>Bayer 04 Leverkusen</v>
      </c>
      <c r="H143" s="134" t="str">
        <f>IF(AND(Results!$Q$6&gt;0,$E143-1&gt;=Results!$Q$6*Calc!$F$26),"",IF(AND(Results!$I148&lt;&gt;"",Results!$K148&lt;&gt;"",Results!$F148&lt;&gt;Results!$H148,$F143&lt;&gt;"",$G143&lt;&gt;""),Results!$I148,""))</f>
        <v/>
      </c>
      <c r="I143" s="18" t="str">
        <f>IF(AND(Results!$Q$6&gt;0,$E143-1&gt;=Results!$Q$6*Calc!$F$26),"",IF(AND(Results!$I148&lt;&gt;"",Results!$K148&lt;&gt;"",Results!$F148&lt;&gt;Results!$H148,$F143&lt;&gt;"",$G143&lt;&gt;""),Results!$K148,""))</f>
        <v/>
      </c>
      <c r="J143" s="17" t="str">
        <f>IF(Plan!$I146=0,F143&amp;G143,"")</f>
        <v/>
      </c>
      <c r="K143" s="134">
        <f t="shared" si="4"/>
        <v>0</v>
      </c>
      <c r="L143" s="134" t="str">
        <f>IF(AND(K143&gt;0,Plan!$I146=0),H143&amp;Language!$E$62&amp;I143,"")</f>
        <v/>
      </c>
      <c r="M143" s="2" t="str">
        <f>IF(Plan!$I146=1,F143&amp;G143,"")</f>
        <v>VfL WolfsburgBayer 04 Leverkusen</v>
      </c>
      <c r="N143" s="93" t="str">
        <f>IF(AND(K143&gt;0,Plan!$I146=1),H143&amp;Language!$E$62&amp;I143,"")</f>
        <v/>
      </c>
      <c r="O143" s="352">
        <f>IF($H143="",0,Results!$L148)</f>
        <v>0</v>
      </c>
      <c r="P143" s="353">
        <f>IF($I143="",0,Results!$M148)</f>
        <v>0</v>
      </c>
    </row>
    <row r="144" spans="2:16" x14ac:dyDescent="0.2">
      <c r="B144" s="5"/>
      <c r="C144" s="5"/>
      <c r="D144" s="5"/>
      <c r="E144" s="299">
        <v>141</v>
      </c>
      <c r="F144" s="190" t="str">
        <f>Plan!$Q147</f>
        <v>1. FC Union Berlin</v>
      </c>
      <c r="G144" s="191" t="str">
        <f>Plan!$S147</f>
        <v>Werder Bremen</v>
      </c>
      <c r="H144" s="134" t="str">
        <f>IF(AND(Results!$Q$6&gt;0,$E144-1&gt;=Results!$Q$6*Calc!$F$26),"",IF(AND(Results!$I149&lt;&gt;"",Results!$K149&lt;&gt;"",Results!$F149&lt;&gt;Results!$H149,$F144&lt;&gt;"",$G144&lt;&gt;""),Results!$I149,""))</f>
        <v/>
      </c>
      <c r="I144" s="18" t="str">
        <f>IF(AND(Results!$Q$6&gt;0,$E144-1&gt;=Results!$Q$6*Calc!$F$26),"",IF(AND(Results!$I149&lt;&gt;"",Results!$K149&lt;&gt;"",Results!$F149&lt;&gt;Results!$H149,$F144&lt;&gt;"",$G144&lt;&gt;""),Results!$K149,""))</f>
        <v/>
      </c>
      <c r="J144" s="17" t="str">
        <f>IF(Plan!$I147=0,F144&amp;G144,"")</f>
        <v/>
      </c>
      <c r="K144" s="134">
        <f t="shared" si="4"/>
        <v>0</v>
      </c>
      <c r="L144" s="134" t="str">
        <f>IF(AND(K144&gt;0,Plan!$I147=0),H144&amp;Language!$E$62&amp;I144,"")</f>
        <v/>
      </c>
      <c r="M144" s="2" t="str">
        <f>IF(Plan!$I147=1,F144&amp;G144,"")</f>
        <v>1. FC Union BerlinWerder Bremen</v>
      </c>
      <c r="N144" s="93" t="str">
        <f>IF(AND(K144&gt;0,Plan!$I147=1),H144&amp;Language!$E$62&amp;I144,"")</f>
        <v/>
      </c>
      <c r="O144" s="352">
        <f>IF($H144="",0,Results!$L149)</f>
        <v>0</v>
      </c>
      <c r="P144" s="353">
        <f>IF($I144="",0,Results!$M149)</f>
        <v>0</v>
      </c>
    </row>
    <row r="145" spans="2:16" x14ac:dyDescent="0.2">
      <c r="B145" s="5"/>
      <c r="C145" s="5"/>
      <c r="D145" s="5"/>
      <c r="E145" s="299">
        <v>142</v>
      </c>
      <c r="F145" s="190" t="str">
        <f>Plan!$Q148</f>
        <v>SGS Essen</v>
      </c>
      <c r="G145" s="191" t="str">
        <f>Plan!$S148</f>
        <v>FC Bayern München</v>
      </c>
      <c r="H145" s="134" t="str">
        <f>IF(AND(Results!$Q$6&gt;0,$E145-1&gt;=Results!$Q$6*Calc!$F$26),"",IF(AND(Results!$I150&lt;&gt;"",Results!$K150&lt;&gt;"",Results!$F150&lt;&gt;Results!$H150,$F145&lt;&gt;"",$G145&lt;&gt;""),Results!$I150,""))</f>
        <v/>
      </c>
      <c r="I145" s="18" t="str">
        <f>IF(AND(Results!$Q$6&gt;0,$E145-1&gt;=Results!$Q$6*Calc!$F$26),"",IF(AND(Results!$I150&lt;&gt;"",Results!$K150&lt;&gt;"",Results!$F150&lt;&gt;Results!$H150,$F145&lt;&gt;"",$G145&lt;&gt;""),Results!$K150,""))</f>
        <v/>
      </c>
      <c r="J145" s="17" t="str">
        <f>IF(Plan!$I148=0,F145&amp;G145,"")</f>
        <v/>
      </c>
      <c r="K145" s="134">
        <f t="shared" si="4"/>
        <v>0</v>
      </c>
      <c r="L145" s="134" t="str">
        <f>IF(AND(K145&gt;0,Plan!$I148=0),H145&amp;Language!$E$62&amp;I145,"")</f>
        <v/>
      </c>
      <c r="M145" s="2" t="str">
        <f>IF(Plan!$I148=1,F145&amp;G145,"")</f>
        <v>SGS EssenFC Bayern München</v>
      </c>
      <c r="N145" s="93" t="str">
        <f>IF(AND(K145&gt;0,Plan!$I148=1),H145&amp;Language!$E$62&amp;I145,"")</f>
        <v/>
      </c>
      <c r="O145" s="352">
        <f>IF($H145="",0,Results!$L150)</f>
        <v>0</v>
      </c>
      <c r="P145" s="353">
        <f>IF($I145="",0,Results!$M150)</f>
        <v>0</v>
      </c>
    </row>
    <row r="146" spans="2:16" x14ac:dyDescent="0.2">
      <c r="B146" s="5"/>
      <c r="C146" s="5"/>
      <c r="D146" s="5"/>
      <c r="E146" s="299">
        <v>143</v>
      </c>
      <c r="F146" s="190" t="str">
        <f>Plan!$Q149</f>
        <v>Eintracht Frankfurt</v>
      </c>
      <c r="G146" s="191" t="str">
        <f>Plan!$S149</f>
        <v>Hamburger SV</v>
      </c>
      <c r="H146" s="134" t="str">
        <f>IF(AND(Results!$Q$6&gt;0,$E146-1&gt;=Results!$Q$6*Calc!$F$26),"",IF(AND(Results!$I151&lt;&gt;"",Results!$K151&lt;&gt;"",Results!$F151&lt;&gt;Results!$H151,$F146&lt;&gt;"",$G146&lt;&gt;""),Results!$I151,""))</f>
        <v/>
      </c>
      <c r="I146" s="18" t="str">
        <f>IF(AND(Results!$Q$6&gt;0,$E146-1&gt;=Results!$Q$6*Calc!$F$26),"",IF(AND(Results!$I151&lt;&gt;"",Results!$K151&lt;&gt;"",Results!$F151&lt;&gt;Results!$H151,$F146&lt;&gt;"",$G146&lt;&gt;""),Results!$K151,""))</f>
        <v/>
      </c>
      <c r="J146" s="17" t="str">
        <f>IF(Plan!$I149=0,F146&amp;G146,"")</f>
        <v/>
      </c>
      <c r="K146" s="134">
        <f t="shared" si="4"/>
        <v>0</v>
      </c>
      <c r="L146" s="134" t="str">
        <f>IF(AND(K146&gt;0,Plan!$I149=0),H146&amp;Language!$E$62&amp;I146,"")</f>
        <v/>
      </c>
      <c r="M146" s="2" t="str">
        <f>IF(Plan!$I149=1,F146&amp;G146,"")</f>
        <v>Eintracht FrankfurtHamburger SV</v>
      </c>
      <c r="N146" s="93" t="str">
        <f>IF(AND(K146&gt;0,Plan!$I149=1),H146&amp;Language!$E$62&amp;I146,"")</f>
        <v/>
      </c>
      <c r="O146" s="352">
        <f>IF($H146="",0,Results!$L151)</f>
        <v>0</v>
      </c>
      <c r="P146" s="353">
        <f>IF($I146="",0,Results!$M151)</f>
        <v>0</v>
      </c>
    </row>
    <row r="147" spans="2:16" x14ac:dyDescent="0.2">
      <c r="B147" s="5"/>
      <c r="C147" s="5"/>
      <c r="D147" s="5"/>
      <c r="E147" s="299">
        <v>144</v>
      </c>
      <c r="F147" s="190" t="str">
        <f>Plan!$Q150</f>
        <v>TSG 1899 Hoffenheim</v>
      </c>
      <c r="G147" s="191" t="str">
        <f>Plan!$S150</f>
        <v>VfL Wolfsburg</v>
      </c>
      <c r="H147" s="134" t="str">
        <f>IF(AND(Results!$Q$6&gt;0,$E147-1&gt;=Results!$Q$6*Calc!$F$26),"",IF(AND(Results!$I152&lt;&gt;"",Results!$K152&lt;&gt;"",Results!$F152&lt;&gt;Results!$H152,$F147&lt;&gt;"",$G147&lt;&gt;""),Results!$I152,""))</f>
        <v/>
      </c>
      <c r="I147" s="18" t="str">
        <f>IF(AND(Results!$Q$6&gt;0,$E147-1&gt;=Results!$Q$6*Calc!$F$26),"",IF(AND(Results!$I152&lt;&gt;"",Results!$K152&lt;&gt;"",Results!$F152&lt;&gt;Results!$H152,$F147&lt;&gt;"",$G147&lt;&gt;""),Results!$K152,""))</f>
        <v/>
      </c>
      <c r="J147" s="17" t="str">
        <f>IF(Plan!$I150=0,F147&amp;G147,"")</f>
        <v/>
      </c>
      <c r="K147" s="134">
        <f t="shared" si="4"/>
        <v>0</v>
      </c>
      <c r="L147" s="134" t="str">
        <f>IF(AND(K147&gt;0,Plan!$I150=0),H147&amp;Language!$E$62&amp;I147,"")</f>
        <v/>
      </c>
      <c r="M147" s="2" t="str">
        <f>IF(Plan!$I150=1,F147&amp;G147,"")</f>
        <v>TSG 1899 HoffenheimVfL Wolfsburg</v>
      </c>
      <c r="N147" s="93" t="str">
        <f>IF(AND(K147&gt;0,Plan!$I150=1),H147&amp;Language!$E$62&amp;I147,"")</f>
        <v/>
      </c>
      <c r="O147" s="352">
        <f>IF($H147="",0,Results!$L152)</f>
        <v>0</v>
      </c>
      <c r="P147" s="353">
        <f>IF($I147="",0,Results!$M152)</f>
        <v>0</v>
      </c>
    </row>
    <row r="148" spans="2:16" x14ac:dyDescent="0.2">
      <c r="B148" s="5"/>
      <c r="C148" s="5"/>
      <c r="D148" s="5"/>
      <c r="E148" s="299">
        <v>145</v>
      </c>
      <c r="F148" s="190" t="str">
        <f>Plan!$Q151</f>
        <v>RB Leipzig</v>
      </c>
      <c r="G148" s="191" t="str">
        <f>Plan!$S151</f>
        <v>SC Freiburg</v>
      </c>
      <c r="H148" s="134" t="str">
        <f>IF(AND(Results!$Q$6&gt;0,$E148-1&gt;=Results!$Q$6*Calc!$F$26),"",IF(AND(Results!$I153&lt;&gt;"",Results!$K153&lt;&gt;"",Results!$F153&lt;&gt;Results!$H153,$F148&lt;&gt;"",$G148&lt;&gt;""),Results!$I153,""))</f>
        <v/>
      </c>
      <c r="I148" s="18" t="str">
        <f>IF(AND(Results!$Q$6&gt;0,$E148-1&gt;=Results!$Q$6*Calc!$F$26),"",IF(AND(Results!$I153&lt;&gt;"",Results!$K153&lt;&gt;"",Results!$F153&lt;&gt;Results!$H153,$F148&lt;&gt;"",$G148&lt;&gt;""),Results!$K153,""))</f>
        <v/>
      </c>
      <c r="J148" s="17" t="str">
        <f>IF(Plan!$I151=0,F148&amp;G148,"")</f>
        <v/>
      </c>
      <c r="K148" s="134">
        <f t="shared" si="4"/>
        <v>0</v>
      </c>
      <c r="L148" s="134" t="str">
        <f>IF(AND(K148&gt;0,Plan!$I151=0),H148&amp;Language!$E$62&amp;I148,"")</f>
        <v/>
      </c>
      <c r="M148" s="2" t="str">
        <f>IF(Plan!$I151=1,F148&amp;G148,"")</f>
        <v>RB LeipzigSC Freiburg</v>
      </c>
      <c r="N148" s="93" t="str">
        <f>IF(AND(K148&gt;0,Plan!$I151=1),H148&amp;Language!$E$62&amp;I148,"")</f>
        <v/>
      </c>
      <c r="O148" s="352">
        <f>IF($H148="",0,Results!$L153)</f>
        <v>0</v>
      </c>
      <c r="P148" s="353">
        <f>IF($I148="",0,Results!$M153)</f>
        <v>0</v>
      </c>
    </row>
    <row r="149" spans="2:16" x14ac:dyDescent="0.2">
      <c r="E149" s="299">
        <v>146</v>
      </c>
      <c r="F149" s="190" t="str">
        <f>Plan!$Q152</f>
        <v>Bayer 04 Leverkusen</v>
      </c>
      <c r="G149" s="191" t="str">
        <f>Plan!$S152</f>
        <v>FC Carl Zeiss Jena</v>
      </c>
      <c r="H149" s="134" t="str">
        <f>IF(AND(Results!$Q$6&gt;0,$E149-1&gt;=Results!$Q$6*Calc!$F$26),"",IF(AND(Results!$I154&lt;&gt;"",Results!$K154&lt;&gt;"",Results!$F154&lt;&gt;Results!$H154,$F149&lt;&gt;"",$G149&lt;&gt;""),Results!$I154,""))</f>
        <v/>
      </c>
      <c r="I149" s="18" t="str">
        <f>IF(AND(Results!$Q$6&gt;0,$E149-1&gt;=Results!$Q$6*Calc!$F$26),"",IF(AND(Results!$I154&lt;&gt;"",Results!$K154&lt;&gt;"",Results!$F154&lt;&gt;Results!$H154,$F149&lt;&gt;"",$G149&lt;&gt;""),Results!$K154,""))</f>
        <v/>
      </c>
      <c r="J149" s="17" t="str">
        <f>IF(Plan!$I152=0,F149&amp;G149,"")</f>
        <v/>
      </c>
      <c r="K149" s="134">
        <f t="shared" si="4"/>
        <v>0</v>
      </c>
      <c r="L149" s="134" t="str">
        <f>IF(AND(K149&gt;0,Plan!$I152=0),H149&amp;Language!$E$62&amp;I149,"")</f>
        <v/>
      </c>
      <c r="M149" s="2" t="str">
        <f>IF(Plan!$I152=1,F149&amp;G149,"")</f>
        <v>Bayer 04 LeverkusenFC Carl Zeiss Jena</v>
      </c>
      <c r="N149" s="93" t="str">
        <f>IF(AND(K149&gt;0,Plan!$I152=1),H149&amp;Language!$E$62&amp;I149,"")</f>
        <v/>
      </c>
      <c r="O149" s="352">
        <f>IF($H149="",0,Results!$L154)</f>
        <v>0</v>
      </c>
      <c r="P149" s="353">
        <f>IF($I149="",0,Results!$M154)</f>
        <v>0</v>
      </c>
    </row>
    <row r="150" spans="2:16" x14ac:dyDescent="0.2">
      <c r="E150" s="299">
        <v>147</v>
      </c>
      <c r="F150" s="190" t="str">
        <f>Plan!$Q153</f>
        <v>1. FC Nürnberg</v>
      </c>
      <c r="G150" s="191" t="str">
        <f>Plan!$S153</f>
        <v>1. FC Köln</v>
      </c>
      <c r="H150" s="134" t="str">
        <f>IF(AND(Results!$Q$6&gt;0,$E150-1&gt;=Results!$Q$6*Calc!$F$26),"",IF(AND(Results!$I155&lt;&gt;"",Results!$K155&lt;&gt;"",Results!$F155&lt;&gt;Results!$H155,$F150&lt;&gt;"",$G150&lt;&gt;""),Results!$I155,""))</f>
        <v/>
      </c>
      <c r="I150" s="18" t="str">
        <f>IF(AND(Results!$Q$6&gt;0,$E150-1&gt;=Results!$Q$6*Calc!$F$26),"",IF(AND(Results!$I155&lt;&gt;"",Results!$K155&lt;&gt;"",Results!$F155&lt;&gt;Results!$H155,$F150&lt;&gt;"",$G150&lt;&gt;""),Results!$K155,""))</f>
        <v/>
      </c>
      <c r="J150" s="17" t="str">
        <f>IF(Plan!$I153=0,F150&amp;G150,"")</f>
        <v/>
      </c>
      <c r="K150" s="134">
        <f t="shared" si="4"/>
        <v>0</v>
      </c>
      <c r="L150" s="134" t="str">
        <f>IF(AND(K150&gt;0,Plan!$I153=0),H150&amp;Language!$E$62&amp;I150,"")</f>
        <v/>
      </c>
      <c r="M150" s="2" t="str">
        <f>IF(Plan!$I153=1,F150&amp;G150,"")</f>
        <v>1. FC Nürnberg1. FC Köln</v>
      </c>
      <c r="N150" s="93" t="str">
        <f>IF(AND(K150&gt;0,Plan!$I153=1),H150&amp;Language!$E$62&amp;I150,"")</f>
        <v/>
      </c>
      <c r="O150" s="352">
        <f>IF($H150="",0,Results!$L155)</f>
        <v>0</v>
      </c>
      <c r="P150" s="353">
        <f>IF($I150="",0,Results!$M155)</f>
        <v>0</v>
      </c>
    </row>
    <row r="151" spans="2:16" x14ac:dyDescent="0.2">
      <c r="E151" s="299">
        <v>148</v>
      </c>
      <c r="F151" s="190" t="str">
        <f>Plan!$Q154</f>
        <v>Werder Bremen</v>
      </c>
      <c r="G151" s="191" t="str">
        <f>Plan!$S154</f>
        <v>SGS Essen</v>
      </c>
      <c r="H151" s="134" t="str">
        <f>IF(AND(Results!$Q$6&gt;0,$E151-1&gt;=Results!$Q$6*Calc!$F$26),"",IF(AND(Results!$I156&lt;&gt;"",Results!$K156&lt;&gt;"",Results!$F156&lt;&gt;Results!$H156,$F151&lt;&gt;"",$G151&lt;&gt;""),Results!$I156,""))</f>
        <v/>
      </c>
      <c r="I151" s="18" t="str">
        <f>IF(AND(Results!$Q$6&gt;0,$E151-1&gt;=Results!$Q$6*Calc!$F$26),"",IF(AND(Results!$I156&lt;&gt;"",Results!$K156&lt;&gt;"",Results!$F156&lt;&gt;Results!$H156,$F151&lt;&gt;"",$G151&lt;&gt;""),Results!$K156,""))</f>
        <v/>
      </c>
      <c r="J151" s="17" t="str">
        <f>IF(Plan!$I154=0,F151&amp;G151,"")</f>
        <v/>
      </c>
      <c r="K151" s="134">
        <f t="shared" si="4"/>
        <v>0</v>
      </c>
      <c r="L151" s="134" t="str">
        <f>IF(AND(K151&gt;0,Plan!$I154=0),H151&amp;Language!$E$62&amp;I151,"")</f>
        <v/>
      </c>
      <c r="M151" s="2" t="str">
        <f>IF(Plan!$I154=1,F151&amp;G151,"")</f>
        <v>Werder BremenSGS Essen</v>
      </c>
      <c r="N151" s="93" t="str">
        <f>IF(AND(K151&gt;0,Plan!$I154=1),H151&amp;Language!$E$62&amp;I151,"")</f>
        <v/>
      </c>
      <c r="O151" s="352">
        <f>IF($H151="",0,Results!$L156)</f>
        <v>0</v>
      </c>
      <c r="P151" s="353">
        <f>IF($I151="",0,Results!$M156)</f>
        <v>0</v>
      </c>
    </row>
    <row r="152" spans="2:16" x14ac:dyDescent="0.2">
      <c r="E152" s="299">
        <v>149</v>
      </c>
      <c r="F152" s="190" t="str">
        <f>Plan!$Q155</f>
        <v>SC Freiburg</v>
      </c>
      <c r="G152" s="191" t="str">
        <f>Plan!$S155</f>
        <v>TSG 1899 Hoffenheim</v>
      </c>
      <c r="H152" s="134" t="str">
        <f>IF(AND(Results!$Q$6&gt;0,$E152-1&gt;=Results!$Q$6*Calc!$F$26),"",IF(AND(Results!$I157&lt;&gt;"",Results!$K157&lt;&gt;"",Results!$F157&lt;&gt;Results!$H157,$F152&lt;&gt;"",$G152&lt;&gt;""),Results!$I157,""))</f>
        <v/>
      </c>
      <c r="I152" s="18" t="str">
        <f>IF(AND(Results!$Q$6&gt;0,$E152-1&gt;=Results!$Q$6*Calc!$F$26),"",IF(AND(Results!$I157&lt;&gt;"",Results!$K157&lt;&gt;"",Results!$F157&lt;&gt;Results!$H157,$F152&lt;&gt;"",$G152&lt;&gt;""),Results!$K157,""))</f>
        <v/>
      </c>
      <c r="J152" s="17" t="str">
        <f>IF(Plan!$I155=0,F152&amp;G152,"")</f>
        <v/>
      </c>
      <c r="K152" s="134">
        <f t="shared" si="4"/>
        <v>0</v>
      </c>
      <c r="L152" s="134" t="str">
        <f>IF(AND(K152&gt;0,Plan!$I155=0),H152&amp;Language!$E$62&amp;I152,"")</f>
        <v/>
      </c>
      <c r="M152" s="2" t="str">
        <f>IF(Plan!$I155=1,F152&amp;G152,"")</f>
        <v>SC FreiburgTSG 1899 Hoffenheim</v>
      </c>
      <c r="N152" s="93" t="str">
        <f>IF(AND(K152&gt;0,Plan!$I155=1),H152&amp;Language!$E$62&amp;I152,"")</f>
        <v/>
      </c>
      <c r="O152" s="352">
        <f>IF($H152="",0,Results!$L157)</f>
        <v>0</v>
      </c>
      <c r="P152" s="353">
        <f>IF($I152="",0,Results!$M157)</f>
        <v>0</v>
      </c>
    </row>
    <row r="153" spans="2:16" x14ac:dyDescent="0.2">
      <c r="E153" s="299">
        <v>150</v>
      </c>
      <c r="F153" s="190" t="str">
        <f>Plan!$Q156</f>
        <v>Hamburger SV</v>
      </c>
      <c r="G153" s="191" t="str">
        <f>Plan!$S156</f>
        <v>Bayer 04 Leverkusen</v>
      </c>
      <c r="H153" s="134" t="str">
        <f>IF(AND(Results!$Q$6&gt;0,$E153-1&gt;=Results!$Q$6*Calc!$F$26),"",IF(AND(Results!$I158&lt;&gt;"",Results!$K158&lt;&gt;"",Results!$F158&lt;&gt;Results!$H158,$F153&lt;&gt;"",$G153&lt;&gt;""),Results!$I158,""))</f>
        <v/>
      </c>
      <c r="I153" s="18" t="str">
        <f>IF(AND(Results!$Q$6&gt;0,$E153-1&gt;=Results!$Q$6*Calc!$F$26),"",IF(AND(Results!$I158&lt;&gt;"",Results!$K158&lt;&gt;"",Results!$F158&lt;&gt;Results!$H158,$F153&lt;&gt;"",$G153&lt;&gt;""),Results!$K158,""))</f>
        <v/>
      </c>
      <c r="J153" s="17" t="str">
        <f>IF(Plan!$I156=0,F153&amp;G153,"")</f>
        <v/>
      </c>
      <c r="K153" s="134">
        <f t="shared" si="4"/>
        <v>0</v>
      </c>
      <c r="L153" s="134" t="str">
        <f>IF(AND(K153&gt;0,Plan!$I156=0),H153&amp;Language!$E$62&amp;I153,"")</f>
        <v/>
      </c>
      <c r="M153" s="2" t="str">
        <f>IF(Plan!$I156=1,F153&amp;G153,"")</f>
        <v>Hamburger SVBayer 04 Leverkusen</v>
      </c>
      <c r="N153" s="93" t="str">
        <f>IF(AND(K153&gt;0,Plan!$I156=1),H153&amp;Language!$E$62&amp;I153,"")</f>
        <v/>
      </c>
      <c r="O153" s="352">
        <f>IF($H153="",0,Results!$L158)</f>
        <v>0</v>
      </c>
      <c r="P153" s="353">
        <f>IF($I153="",0,Results!$M158)</f>
        <v>0</v>
      </c>
    </row>
    <row r="154" spans="2:16" x14ac:dyDescent="0.2">
      <c r="E154" s="299">
        <v>151</v>
      </c>
      <c r="F154" s="190" t="str">
        <f>Plan!$Q157</f>
        <v>FC Carl Zeiss Jena</v>
      </c>
      <c r="G154" s="191" t="str">
        <f>Plan!$S157</f>
        <v>RB Leipzig</v>
      </c>
      <c r="H154" s="134" t="str">
        <f>IF(AND(Results!$Q$6&gt;0,$E154-1&gt;=Results!$Q$6*Calc!$F$26),"",IF(AND(Results!$I159&lt;&gt;"",Results!$K159&lt;&gt;"",Results!$F159&lt;&gt;Results!$H159,$F154&lt;&gt;"",$G154&lt;&gt;""),Results!$I159,""))</f>
        <v/>
      </c>
      <c r="I154" s="18" t="str">
        <f>IF(AND(Results!$Q$6&gt;0,$E154-1&gt;=Results!$Q$6*Calc!$F$26),"",IF(AND(Results!$I159&lt;&gt;"",Results!$K159&lt;&gt;"",Results!$F159&lt;&gt;Results!$H159,$F154&lt;&gt;"",$G154&lt;&gt;""),Results!$K159,""))</f>
        <v/>
      </c>
      <c r="J154" s="17" t="str">
        <f>IF(Plan!$I157=0,F154&amp;G154,"")</f>
        <v/>
      </c>
      <c r="K154" s="134">
        <f t="shared" si="4"/>
        <v>0</v>
      </c>
      <c r="L154" s="134" t="str">
        <f>IF(AND(K154&gt;0,Plan!$I157=0),H154&amp;Language!$E$62&amp;I154,"")</f>
        <v/>
      </c>
      <c r="M154" s="2" t="str">
        <f>IF(Plan!$I157=1,F154&amp;G154,"")</f>
        <v>FC Carl Zeiss JenaRB Leipzig</v>
      </c>
      <c r="N154" s="93" t="str">
        <f>IF(AND(K154&gt;0,Plan!$I157=1),H154&amp;Language!$E$62&amp;I154,"")</f>
        <v/>
      </c>
      <c r="O154" s="352">
        <f>IF($H154="",0,Results!$L159)</f>
        <v>0</v>
      </c>
      <c r="P154" s="353">
        <f>IF($I154="",0,Results!$M159)</f>
        <v>0</v>
      </c>
    </row>
    <row r="155" spans="2:16" x14ac:dyDescent="0.2">
      <c r="E155" s="299">
        <v>152</v>
      </c>
      <c r="F155" s="190" t="str">
        <f>Plan!$Q158</f>
        <v>1. FC Köln</v>
      </c>
      <c r="G155" s="191" t="str">
        <f>Plan!$S158</f>
        <v>Eintracht Frankfurt</v>
      </c>
      <c r="H155" s="134" t="str">
        <f>IF(AND(Results!$Q$6&gt;0,$E155-1&gt;=Results!$Q$6*Calc!$F$26),"",IF(AND(Results!$I160&lt;&gt;"",Results!$K160&lt;&gt;"",Results!$F160&lt;&gt;Results!$H160,$F155&lt;&gt;"",$G155&lt;&gt;""),Results!$I160,""))</f>
        <v/>
      </c>
      <c r="I155" s="18" t="str">
        <f>IF(AND(Results!$Q$6&gt;0,$E155-1&gt;=Results!$Q$6*Calc!$F$26),"",IF(AND(Results!$I160&lt;&gt;"",Results!$K160&lt;&gt;"",Results!$F160&lt;&gt;Results!$H160,$F155&lt;&gt;"",$G155&lt;&gt;""),Results!$K160,""))</f>
        <v/>
      </c>
      <c r="J155" s="17" t="str">
        <f>IF(Plan!$I158=0,F155&amp;G155,"")</f>
        <v/>
      </c>
      <c r="K155" s="134">
        <f t="shared" si="4"/>
        <v>0</v>
      </c>
      <c r="L155" s="134" t="str">
        <f>IF(AND(K155&gt;0,Plan!$I158=0),H155&amp;Language!$E$62&amp;I155,"")</f>
        <v/>
      </c>
      <c r="M155" s="2" t="str">
        <f>IF(Plan!$I158=1,F155&amp;G155,"")</f>
        <v>1. FC KölnEintracht Frankfurt</v>
      </c>
      <c r="N155" s="93" t="str">
        <f>IF(AND(K155&gt;0,Plan!$I158=1),H155&amp;Language!$E$62&amp;I155,"")</f>
        <v/>
      </c>
      <c r="O155" s="352">
        <f>IF($H155="",0,Results!$L160)</f>
        <v>0</v>
      </c>
      <c r="P155" s="353">
        <f>IF($I155="",0,Results!$M160)</f>
        <v>0</v>
      </c>
    </row>
    <row r="156" spans="2:16" x14ac:dyDescent="0.2">
      <c r="E156" s="299">
        <v>153</v>
      </c>
      <c r="F156" s="190" t="str">
        <f>Plan!$Q159</f>
        <v>FC Bayern München</v>
      </c>
      <c r="G156" s="191" t="str">
        <f>Plan!$S159</f>
        <v>1. FC Nürnberg</v>
      </c>
      <c r="H156" s="134" t="str">
        <f>IF(AND(Results!$Q$6&gt;0,$E156-1&gt;=Results!$Q$6*Calc!$F$26),"",IF(AND(Results!$I161&lt;&gt;"",Results!$K161&lt;&gt;"",Results!$F161&lt;&gt;Results!$H161,$F156&lt;&gt;"",$G156&lt;&gt;""),Results!$I161,""))</f>
        <v/>
      </c>
      <c r="I156" s="18" t="str">
        <f>IF(AND(Results!$Q$6&gt;0,$E156-1&gt;=Results!$Q$6*Calc!$F$26),"",IF(AND(Results!$I161&lt;&gt;"",Results!$K161&lt;&gt;"",Results!$F161&lt;&gt;Results!$H161,$F156&lt;&gt;"",$G156&lt;&gt;""),Results!$K161,""))</f>
        <v/>
      </c>
      <c r="J156" s="17" t="str">
        <f>IF(Plan!$I159=0,F156&amp;G156,"")</f>
        <v/>
      </c>
      <c r="K156" s="134">
        <f t="shared" si="4"/>
        <v>0</v>
      </c>
      <c r="L156" s="134" t="str">
        <f>IF(AND(K156&gt;0,Plan!$I159=0),H156&amp;Language!$E$62&amp;I156,"")</f>
        <v/>
      </c>
      <c r="M156" s="2" t="str">
        <f>IF(Plan!$I159=1,F156&amp;G156,"")</f>
        <v>FC Bayern München1. FC Nürnberg</v>
      </c>
      <c r="N156" s="93" t="str">
        <f>IF(AND(K156&gt;0,Plan!$I159=1),H156&amp;Language!$E$62&amp;I156,"")</f>
        <v/>
      </c>
      <c r="O156" s="352">
        <f>IF($H156="",0,Results!$L161)</f>
        <v>0</v>
      </c>
      <c r="P156" s="353">
        <f>IF($I156="",0,Results!$M161)</f>
        <v>0</v>
      </c>
    </row>
    <row r="157" spans="2:16" x14ac:dyDescent="0.2">
      <c r="E157" s="299">
        <v>154</v>
      </c>
      <c r="F157" s="190" t="str">
        <f>Plan!$Q160</f>
        <v>VfL Wolfsburg</v>
      </c>
      <c r="G157" s="191" t="str">
        <f>Plan!$S160</f>
        <v>1. FC Union Berlin</v>
      </c>
      <c r="H157" s="134" t="str">
        <f>IF(AND(Results!$Q$6&gt;0,$E157-1&gt;=Results!$Q$6*Calc!$F$26),"",IF(AND(Results!$I162&lt;&gt;"",Results!$K162&lt;&gt;"",Results!$F162&lt;&gt;Results!$H162,$F157&lt;&gt;"",$G157&lt;&gt;""),Results!$I162,""))</f>
        <v/>
      </c>
      <c r="I157" s="18" t="str">
        <f>IF(AND(Results!$Q$6&gt;0,$E157-1&gt;=Results!$Q$6*Calc!$F$26),"",IF(AND(Results!$I162&lt;&gt;"",Results!$K162&lt;&gt;"",Results!$F162&lt;&gt;Results!$H162,$F157&lt;&gt;"",$G157&lt;&gt;""),Results!$K162,""))</f>
        <v/>
      </c>
      <c r="J157" s="17" t="str">
        <f>IF(Plan!$I160=0,F157&amp;G157,"")</f>
        <v/>
      </c>
      <c r="K157" s="134">
        <f t="shared" si="4"/>
        <v>0</v>
      </c>
      <c r="L157" s="134" t="str">
        <f>IF(AND(K157&gt;0,Plan!$I160=0),H157&amp;Language!$E$62&amp;I157,"")</f>
        <v/>
      </c>
      <c r="M157" s="2" t="str">
        <f>IF(Plan!$I160=1,F157&amp;G157,"")</f>
        <v>VfL Wolfsburg1. FC Union Berlin</v>
      </c>
      <c r="N157" s="93" t="str">
        <f>IF(AND(K157&gt;0,Plan!$I160=1),H157&amp;Language!$E$62&amp;I157,"")</f>
        <v/>
      </c>
      <c r="O157" s="352">
        <f>IF($H157="",0,Results!$L162)</f>
        <v>0</v>
      </c>
      <c r="P157" s="353">
        <f>IF($I157="",0,Results!$M162)</f>
        <v>0</v>
      </c>
    </row>
    <row r="158" spans="2:16" x14ac:dyDescent="0.2">
      <c r="E158" s="299">
        <v>155</v>
      </c>
      <c r="F158" s="190" t="str">
        <f>Plan!$Q161</f>
        <v>1. FC Union Berlin</v>
      </c>
      <c r="G158" s="191" t="str">
        <f>Plan!$S161</f>
        <v>FC Bayern München</v>
      </c>
      <c r="H158" s="134" t="str">
        <f>IF(AND(Results!$Q$6&gt;0,$E158-1&gt;=Results!$Q$6*Calc!$F$26),"",IF(AND(Results!$I163&lt;&gt;"",Results!$K163&lt;&gt;"",Results!$F163&lt;&gt;Results!$H163,$F158&lt;&gt;"",$G158&lt;&gt;""),Results!$I163,""))</f>
        <v/>
      </c>
      <c r="I158" s="18" t="str">
        <f>IF(AND(Results!$Q$6&gt;0,$E158-1&gt;=Results!$Q$6*Calc!$F$26),"",IF(AND(Results!$I163&lt;&gt;"",Results!$K163&lt;&gt;"",Results!$F163&lt;&gt;Results!$H163,$F158&lt;&gt;"",$G158&lt;&gt;""),Results!$K163,""))</f>
        <v/>
      </c>
      <c r="J158" s="17" t="str">
        <f>IF(Plan!$I161=0,F158&amp;G158,"")</f>
        <v/>
      </c>
      <c r="K158" s="134">
        <f t="shared" si="4"/>
        <v>0</v>
      </c>
      <c r="L158" s="134" t="str">
        <f>IF(AND(K158&gt;0,Plan!$I161=0),H158&amp;Language!$E$62&amp;I158,"")</f>
        <v/>
      </c>
      <c r="M158" s="2" t="str">
        <f>IF(Plan!$I161=1,F158&amp;G158,"")</f>
        <v>1. FC Union BerlinFC Bayern München</v>
      </c>
      <c r="N158" s="93" t="str">
        <f>IF(AND(K158&gt;0,Plan!$I161=1),H158&amp;Language!$E$62&amp;I158,"")</f>
        <v/>
      </c>
      <c r="O158" s="352">
        <f>IF($H158="",0,Results!$L163)</f>
        <v>0</v>
      </c>
      <c r="P158" s="353">
        <f>IF($I158="",0,Results!$M163)</f>
        <v>0</v>
      </c>
    </row>
    <row r="159" spans="2:16" x14ac:dyDescent="0.2">
      <c r="E159" s="299">
        <v>156</v>
      </c>
      <c r="F159" s="190" t="str">
        <f>Plan!$Q162</f>
        <v>SGS Essen</v>
      </c>
      <c r="G159" s="191" t="str">
        <f>Plan!$S162</f>
        <v>FC Carl Zeiss Jena</v>
      </c>
      <c r="H159" s="134" t="str">
        <f>IF(AND(Results!$Q$6&gt;0,$E159-1&gt;=Results!$Q$6*Calc!$F$26),"",IF(AND(Results!$I164&lt;&gt;"",Results!$K164&lt;&gt;"",Results!$F164&lt;&gt;Results!$H164,$F159&lt;&gt;"",$G159&lt;&gt;""),Results!$I164,""))</f>
        <v/>
      </c>
      <c r="I159" s="18" t="str">
        <f>IF(AND(Results!$Q$6&gt;0,$E159-1&gt;=Results!$Q$6*Calc!$F$26),"",IF(AND(Results!$I164&lt;&gt;"",Results!$K164&lt;&gt;"",Results!$F164&lt;&gt;Results!$H164,$F159&lt;&gt;"",$G159&lt;&gt;""),Results!$K164,""))</f>
        <v/>
      </c>
      <c r="J159" s="17" t="str">
        <f>IF(Plan!$I162=0,F159&amp;G159,"")</f>
        <v/>
      </c>
      <c r="K159" s="134">
        <f t="shared" si="4"/>
        <v>0</v>
      </c>
      <c r="L159" s="134" t="str">
        <f>IF(AND(K159&gt;0,Plan!$I162=0),H159&amp;Language!$E$62&amp;I159,"")</f>
        <v/>
      </c>
      <c r="M159" s="2" t="str">
        <f>IF(Plan!$I162=1,F159&amp;G159,"")</f>
        <v>SGS EssenFC Carl Zeiss Jena</v>
      </c>
      <c r="N159" s="93" t="str">
        <f>IF(AND(K159&gt;0,Plan!$I162=1),H159&amp;Language!$E$62&amp;I159,"")</f>
        <v/>
      </c>
      <c r="O159" s="352">
        <f>IF($H159="",0,Results!$L164)</f>
        <v>0</v>
      </c>
      <c r="P159" s="353">
        <f>IF($I159="",0,Results!$M164)</f>
        <v>0</v>
      </c>
    </row>
    <row r="160" spans="2:16" x14ac:dyDescent="0.2">
      <c r="E160" s="299">
        <v>157</v>
      </c>
      <c r="F160" s="190" t="str">
        <f>Plan!$Q163</f>
        <v>Eintracht Frankfurt</v>
      </c>
      <c r="G160" s="191" t="str">
        <f>Plan!$S163</f>
        <v>VfL Wolfsburg</v>
      </c>
      <c r="H160" s="134" t="str">
        <f>IF(AND(Results!$Q$6&gt;0,$E160-1&gt;=Results!$Q$6*Calc!$F$26),"",IF(AND(Results!$I165&lt;&gt;"",Results!$K165&lt;&gt;"",Results!$F165&lt;&gt;Results!$H165,$F160&lt;&gt;"",$G160&lt;&gt;""),Results!$I165,""))</f>
        <v/>
      </c>
      <c r="I160" s="18" t="str">
        <f>IF(AND(Results!$Q$6&gt;0,$E160-1&gt;=Results!$Q$6*Calc!$F$26),"",IF(AND(Results!$I165&lt;&gt;"",Results!$K165&lt;&gt;"",Results!$F165&lt;&gt;Results!$H165,$F160&lt;&gt;"",$G160&lt;&gt;""),Results!$K165,""))</f>
        <v/>
      </c>
      <c r="J160" s="17" t="str">
        <f>IF(Plan!$I163=0,F160&amp;G160,"")</f>
        <v/>
      </c>
      <c r="K160" s="134">
        <f t="shared" si="4"/>
        <v>0</v>
      </c>
      <c r="L160" s="134" t="str">
        <f>IF(AND(K160&gt;0,Plan!$I163=0),H160&amp;Language!$E$62&amp;I160,"")</f>
        <v/>
      </c>
      <c r="M160" s="2" t="str">
        <f>IF(Plan!$I163=1,F160&amp;G160,"")</f>
        <v>Eintracht FrankfurtVfL Wolfsburg</v>
      </c>
      <c r="N160" s="93" t="str">
        <f>IF(AND(K160&gt;0,Plan!$I163=1),H160&amp;Language!$E$62&amp;I160,"")</f>
        <v/>
      </c>
      <c r="O160" s="352">
        <f>IF($H160="",0,Results!$L165)</f>
        <v>0</v>
      </c>
      <c r="P160" s="353">
        <f>IF($I160="",0,Results!$M165)</f>
        <v>0</v>
      </c>
    </row>
    <row r="161" spans="5:16" x14ac:dyDescent="0.2">
      <c r="E161" s="299">
        <v>158</v>
      </c>
      <c r="F161" s="190" t="str">
        <f>Plan!$Q164</f>
        <v>TSG 1899 Hoffenheim</v>
      </c>
      <c r="G161" s="191" t="str">
        <f>Plan!$S164</f>
        <v>1. FC Köln</v>
      </c>
      <c r="H161" s="134" t="str">
        <f>IF(AND(Results!$Q$6&gt;0,$E161-1&gt;=Results!$Q$6*Calc!$F$26),"",IF(AND(Results!$I166&lt;&gt;"",Results!$K166&lt;&gt;"",Results!$F166&lt;&gt;Results!$H166,$F161&lt;&gt;"",$G161&lt;&gt;""),Results!$I166,""))</f>
        <v/>
      </c>
      <c r="I161" s="18" t="str">
        <f>IF(AND(Results!$Q$6&gt;0,$E161-1&gt;=Results!$Q$6*Calc!$F$26),"",IF(AND(Results!$I166&lt;&gt;"",Results!$K166&lt;&gt;"",Results!$F166&lt;&gt;Results!$H166,$F161&lt;&gt;"",$G161&lt;&gt;""),Results!$K166,""))</f>
        <v/>
      </c>
      <c r="J161" s="17" t="str">
        <f>IF(Plan!$I164=0,F161&amp;G161,"")</f>
        <v/>
      </c>
      <c r="K161" s="134">
        <f t="shared" si="4"/>
        <v>0</v>
      </c>
      <c r="L161" s="134" t="str">
        <f>IF(AND(K161&gt;0,Plan!$I164=0),H161&amp;Language!$E$62&amp;I161,"")</f>
        <v/>
      </c>
      <c r="M161" s="2" t="str">
        <f>IF(Plan!$I164=1,F161&amp;G161,"")</f>
        <v>TSG 1899 Hoffenheim1. FC Köln</v>
      </c>
      <c r="N161" s="93" t="str">
        <f>IF(AND(K161&gt;0,Plan!$I164=1),H161&amp;Language!$E$62&amp;I161,"")</f>
        <v/>
      </c>
      <c r="O161" s="352">
        <f>IF($H161="",0,Results!$L166)</f>
        <v>0</v>
      </c>
      <c r="P161" s="353">
        <f>IF($I161="",0,Results!$M166)</f>
        <v>0</v>
      </c>
    </row>
    <row r="162" spans="5:16" x14ac:dyDescent="0.2">
      <c r="E162" s="299">
        <v>159</v>
      </c>
      <c r="F162" s="190" t="str">
        <f>Plan!$Q165</f>
        <v>RB Leipzig</v>
      </c>
      <c r="G162" s="191" t="str">
        <f>Plan!$S165</f>
        <v>Werder Bremen</v>
      </c>
      <c r="H162" s="134" t="str">
        <f>IF(AND(Results!$Q$6&gt;0,$E162-1&gt;=Results!$Q$6*Calc!$F$26),"",IF(AND(Results!$I167&lt;&gt;"",Results!$K167&lt;&gt;"",Results!$F167&lt;&gt;Results!$H167,$F162&lt;&gt;"",$G162&lt;&gt;""),Results!$I167,""))</f>
        <v/>
      </c>
      <c r="I162" s="18" t="str">
        <f>IF(AND(Results!$Q$6&gt;0,$E162-1&gt;=Results!$Q$6*Calc!$F$26),"",IF(AND(Results!$I167&lt;&gt;"",Results!$K167&lt;&gt;"",Results!$F167&lt;&gt;Results!$H167,$F162&lt;&gt;"",$G162&lt;&gt;""),Results!$K167,""))</f>
        <v/>
      </c>
      <c r="J162" s="17" t="str">
        <f>IF(Plan!$I165=0,F162&amp;G162,"")</f>
        <v/>
      </c>
      <c r="K162" s="134">
        <f t="shared" si="4"/>
        <v>0</v>
      </c>
      <c r="L162" s="134" t="str">
        <f>IF(AND(K162&gt;0,Plan!$I165=0),H162&amp;Language!$E$62&amp;I162,"")</f>
        <v/>
      </c>
      <c r="M162" s="2" t="str">
        <f>IF(Plan!$I165=1,F162&amp;G162,"")</f>
        <v>RB LeipzigWerder Bremen</v>
      </c>
      <c r="N162" s="93" t="str">
        <f>IF(AND(K162&gt;0,Plan!$I165=1),H162&amp;Language!$E$62&amp;I162,"")</f>
        <v/>
      </c>
      <c r="O162" s="352">
        <f>IF($H162="",0,Results!$L167)</f>
        <v>0</v>
      </c>
      <c r="P162" s="353">
        <f>IF($I162="",0,Results!$M167)</f>
        <v>0</v>
      </c>
    </row>
    <row r="163" spans="5:16" x14ac:dyDescent="0.2">
      <c r="E163" s="299">
        <v>160</v>
      </c>
      <c r="F163" s="190" t="str">
        <f>Plan!$Q166</f>
        <v>Bayer 04 Leverkusen</v>
      </c>
      <c r="G163" s="191" t="str">
        <f>Plan!$S166</f>
        <v>SC Freiburg</v>
      </c>
      <c r="H163" s="134" t="str">
        <f>IF(AND(Results!$Q$6&gt;0,$E163-1&gt;=Results!$Q$6*Calc!$F$26),"",IF(AND(Results!$I168&lt;&gt;"",Results!$K168&lt;&gt;"",Results!$F168&lt;&gt;Results!$H168,$F163&lt;&gt;"",$G163&lt;&gt;""),Results!$I168,""))</f>
        <v/>
      </c>
      <c r="I163" s="18" t="str">
        <f>IF(AND(Results!$Q$6&gt;0,$E163-1&gt;=Results!$Q$6*Calc!$F$26),"",IF(AND(Results!$I168&lt;&gt;"",Results!$K168&lt;&gt;"",Results!$F168&lt;&gt;Results!$H168,$F163&lt;&gt;"",$G163&lt;&gt;""),Results!$K168,""))</f>
        <v/>
      </c>
      <c r="J163" s="17" t="str">
        <f>IF(Plan!$I166=0,F163&amp;G163,"")</f>
        <v/>
      </c>
      <c r="K163" s="134">
        <f t="shared" si="4"/>
        <v>0</v>
      </c>
      <c r="L163" s="134" t="str">
        <f>IF(AND(K163&gt;0,Plan!$I166=0),H163&amp;Language!$E$62&amp;I163,"")</f>
        <v/>
      </c>
      <c r="M163" s="2" t="str">
        <f>IF(Plan!$I166=1,F163&amp;G163,"")</f>
        <v>Bayer 04 LeverkusenSC Freiburg</v>
      </c>
      <c r="N163" s="93" t="str">
        <f>IF(AND(K163&gt;0,Plan!$I166=1),H163&amp;Language!$E$62&amp;I163,"")</f>
        <v/>
      </c>
      <c r="O163" s="352">
        <f>IF($H163="",0,Results!$L168)</f>
        <v>0</v>
      </c>
      <c r="P163" s="353">
        <f>IF($I163="",0,Results!$M168)</f>
        <v>0</v>
      </c>
    </row>
    <row r="164" spans="5:16" x14ac:dyDescent="0.2">
      <c r="E164" s="299">
        <v>161</v>
      </c>
      <c r="F164" s="190" t="str">
        <f>Plan!$Q167</f>
        <v>1. FC Nürnberg</v>
      </c>
      <c r="G164" s="191" t="str">
        <f>Plan!$S167</f>
        <v>Hamburger SV</v>
      </c>
      <c r="H164" s="134" t="str">
        <f>IF(AND(Results!$Q$6&gt;0,$E164-1&gt;=Results!$Q$6*Calc!$F$26),"",IF(AND(Results!$I169&lt;&gt;"",Results!$K169&lt;&gt;"",Results!$F169&lt;&gt;Results!$H169,$F164&lt;&gt;"",$G164&lt;&gt;""),Results!$I169,""))</f>
        <v/>
      </c>
      <c r="I164" s="18" t="str">
        <f>IF(AND(Results!$Q$6&gt;0,$E164-1&gt;=Results!$Q$6*Calc!$F$26),"",IF(AND(Results!$I169&lt;&gt;"",Results!$K169&lt;&gt;"",Results!$F169&lt;&gt;Results!$H169,$F164&lt;&gt;"",$G164&lt;&gt;""),Results!$K169,""))</f>
        <v/>
      </c>
      <c r="J164" s="17" t="str">
        <f>IF(Plan!$I167=0,F164&amp;G164,"")</f>
        <v/>
      </c>
      <c r="K164" s="134">
        <f t="shared" si="4"/>
        <v>0</v>
      </c>
      <c r="L164" s="134" t="str">
        <f>IF(AND(K164&gt;0,Plan!$I167=0),H164&amp;Language!$E$62&amp;I164,"")</f>
        <v/>
      </c>
      <c r="M164" s="2" t="str">
        <f>IF(Plan!$I167=1,F164&amp;G164,"")</f>
        <v>1. FC NürnbergHamburger SV</v>
      </c>
      <c r="N164" s="93" t="str">
        <f>IF(AND(K164&gt;0,Plan!$I167=1),H164&amp;Language!$E$62&amp;I164,"")</f>
        <v/>
      </c>
      <c r="O164" s="352">
        <f>IF($H164="",0,Results!$L169)</f>
        <v>0</v>
      </c>
      <c r="P164" s="353">
        <f>IF($I164="",0,Results!$M169)</f>
        <v>0</v>
      </c>
    </row>
    <row r="165" spans="5:16" x14ac:dyDescent="0.2">
      <c r="E165" s="299">
        <v>162</v>
      </c>
      <c r="F165" s="190" t="str">
        <f>Plan!$Q168</f>
        <v>SGS Essen</v>
      </c>
      <c r="G165" s="191" t="str">
        <f>Plan!$S168</f>
        <v>Bayer 04 Leverkusen</v>
      </c>
      <c r="H165" s="134" t="str">
        <f>IF(AND(Results!$Q$6&gt;0,$E165-1&gt;=Results!$Q$6*Calc!$F$26),"",IF(AND(Results!$I170&lt;&gt;"",Results!$K170&lt;&gt;"",Results!$F170&lt;&gt;Results!$H170,$F165&lt;&gt;"",$G165&lt;&gt;""),Results!$I170,""))</f>
        <v/>
      </c>
      <c r="I165" s="18" t="str">
        <f>IF(AND(Results!$Q$6&gt;0,$E165-1&gt;=Results!$Q$6*Calc!$F$26),"",IF(AND(Results!$I170&lt;&gt;"",Results!$K170&lt;&gt;"",Results!$F170&lt;&gt;Results!$H170,$F165&lt;&gt;"",$G165&lt;&gt;""),Results!$K170,""))</f>
        <v/>
      </c>
      <c r="J165" s="17" t="str">
        <f>IF(Plan!$I168=0,F165&amp;G165,"")</f>
        <v/>
      </c>
      <c r="K165" s="134">
        <f t="shared" si="4"/>
        <v>0</v>
      </c>
      <c r="L165" s="134" t="str">
        <f>IF(AND(K165&gt;0,Plan!$I168=0),H165&amp;Language!$E$62&amp;I165,"")</f>
        <v/>
      </c>
      <c r="M165" s="2" t="str">
        <f>IF(Plan!$I168=1,F165&amp;G165,"")</f>
        <v>SGS EssenBayer 04 Leverkusen</v>
      </c>
      <c r="N165" s="93" t="str">
        <f>IF(AND(K165&gt;0,Plan!$I168=1),H165&amp;Language!$E$62&amp;I165,"")</f>
        <v/>
      </c>
      <c r="O165" s="352">
        <f>IF($H165="",0,Results!$L170)</f>
        <v>0</v>
      </c>
      <c r="P165" s="353">
        <f>IF($I165="",0,Results!$M170)</f>
        <v>0</v>
      </c>
    </row>
    <row r="166" spans="5:16" x14ac:dyDescent="0.2">
      <c r="E166" s="299">
        <v>163</v>
      </c>
      <c r="F166" s="190" t="str">
        <f>Plan!$Q169</f>
        <v>Eintracht Frankfurt</v>
      </c>
      <c r="G166" s="191" t="str">
        <f>Plan!$S169</f>
        <v>1. FC Nürnberg</v>
      </c>
      <c r="H166" s="134" t="str">
        <f>IF(AND(Results!$Q$6&gt;0,$E166-1&gt;=Results!$Q$6*Calc!$F$26),"",IF(AND(Results!$I171&lt;&gt;"",Results!$K171&lt;&gt;"",Results!$F171&lt;&gt;Results!$H171,$F166&lt;&gt;"",$G166&lt;&gt;""),Results!$I171,""))</f>
        <v/>
      </c>
      <c r="I166" s="18" t="str">
        <f>IF(AND(Results!$Q$6&gt;0,$E166-1&gt;=Results!$Q$6*Calc!$F$26),"",IF(AND(Results!$I171&lt;&gt;"",Results!$K171&lt;&gt;"",Results!$F171&lt;&gt;Results!$H171,$F166&lt;&gt;"",$G166&lt;&gt;""),Results!$K171,""))</f>
        <v/>
      </c>
      <c r="J166" s="17" t="str">
        <f>IF(Plan!$I169=0,F166&amp;G166,"")</f>
        <v/>
      </c>
      <c r="K166" s="134">
        <f t="shared" si="4"/>
        <v>0</v>
      </c>
      <c r="L166" s="134" t="str">
        <f>IF(AND(K166&gt;0,Plan!$I169=0),H166&amp;Language!$E$62&amp;I166,"")</f>
        <v/>
      </c>
      <c r="M166" s="2" t="str">
        <f>IF(Plan!$I169=1,F166&amp;G166,"")</f>
        <v>Eintracht Frankfurt1. FC Nürnberg</v>
      </c>
      <c r="N166" s="93" t="str">
        <f>IF(AND(K166&gt;0,Plan!$I169=1),H166&amp;Language!$E$62&amp;I166,"")</f>
        <v/>
      </c>
      <c r="O166" s="352">
        <f>IF($H166="",0,Results!$L171)</f>
        <v>0</v>
      </c>
      <c r="P166" s="353">
        <f>IF($I166="",0,Results!$M171)</f>
        <v>0</v>
      </c>
    </row>
    <row r="167" spans="5:16" x14ac:dyDescent="0.2">
      <c r="E167" s="299">
        <v>164</v>
      </c>
      <c r="F167" s="190" t="str">
        <f>Plan!$Q170</f>
        <v>Hamburger SV</v>
      </c>
      <c r="G167" s="191" t="str">
        <f>Plan!$S170</f>
        <v>1. FC Union Berlin</v>
      </c>
      <c r="H167" s="134" t="str">
        <f>IF(AND(Results!$Q$6&gt;0,$E167-1&gt;=Results!$Q$6*Calc!$F$26),"",IF(AND(Results!$I172&lt;&gt;"",Results!$K172&lt;&gt;"",Results!$F172&lt;&gt;Results!$H172,$F167&lt;&gt;"",$G167&lt;&gt;""),Results!$I172,""))</f>
        <v/>
      </c>
      <c r="I167" s="18" t="str">
        <f>IF(AND(Results!$Q$6&gt;0,$E167-1&gt;=Results!$Q$6*Calc!$F$26),"",IF(AND(Results!$I172&lt;&gt;"",Results!$K172&lt;&gt;"",Results!$F172&lt;&gt;Results!$H172,$F167&lt;&gt;"",$G167&lt;&gt;""),Results!$K172,""))</f>
        <v/>
      </c>
      <c r="J167" s="17" t="str">
        <f>IF(Plan!$I170=0,F167&amp;G167,"")</f>
        <v/>
      </c>
      <c r="K167" s="134">
        <f t="shared" si="4"/>
        <v>0</v>
      </c>
      <c r="L167" s="134" t="str">
        <f>IF(AND(K167&gt;0,Plan!$I170=0),H167&amp;Language!$E$62&amp;I167,"")</f>
        <v/>
      </c>
      <c r="M167" s="2" t="str">
        <f>IF(Plan!$I170=1,F167&amp;G167,"")</f>
        <v>Hamburger SV1. FC Union Berlin</v>
      </c>
      <c r="N167" s="93" t="str">
        <f>IF(AND(K167&gt;0,Plan!$I170=1),H167&amp;Language!$E$62&amp;I167,"")</f>
        <v/>
      </c>
      <c r="O167" s="352">
        <f>IF($H167="",0,Results!$L172)</f>
        <v>0</v>
      </c>
      <c r="P167" s="353">
        <f>IF($I167="",0,Results!$M172)</f>
        <v>0</v>
      </c>
    </row>
    <row r="168" spans="5:16" x14ac:dyDescent="0.2">
      <c r="E168" s="299">
        <v>165</v>
      </c>
      <c r="F168" s="190" t="str">
        <f>Plan!$Q171</f>
        <v>FC Carl Zeiss Jena</v>
      </c>
      <c r="G168" s="191" t="str">
        <f>Plan!$S171</f>
        <v>SC Freiburg</v>
      </c>
      <c r="H168" s="134" t="str">
        <f>IF(AND(Results!$Q$6&gt;0,$E168-1&gt;=Results!$Q$6*Calc!$F$26),"",IF(AND(Results!$I173&lt;&gt;"",Results!$K173&lt;&gt;"",Results!$F173&lt;&gt;Results!$H173,$F168&lt;&gt;"",$G168&lt;&gt;""),Results!$I173,""))</f>
        <v/>
      </c>
      <c r="I168" s="18" t="str">
        <f>IF(AND(Results!$Q$6&gt;0,$E168-1&gt;=Results!$Q$6*Calc!$F$26),"",IF(AND(Results!$I173&lt;&gt;"",Results!$K173&lt;&gt;"",Results!$F173&lt;&gt;Results!$H173,$F168&lt;&gt;"",$G168&lt;&gt;""),Results!$K173,""))</f>
        <v/>
      </c>
      <c r="J168" s="17" t="str">
        <f>IF(Plan!$I171=0,F168&amp;G168,"")</f>
        <v/>
      </c>
      <c r="K168" s="134">
        <f t="shared" si="4"/>
        <v>0</v>
      </c>
      <c r="L168" s="134" t="str">
        <f>IF(AND(K168&gt;0,Plan!$I171=0),H168&amp;Language!$E$62&amp;I168,"")</f>
        <v/>
      </c>
      <c r="M168" s="2" t="str">
        <f>IF(Plan!$I171=1,F168&amp;G168,"")</f>
        <v>FC Carl Zeiss JenaSC Freiburg</v>
      </c>
      <c r="N168" s="93" t="str">
        <f>IF(AND(K168&gt;0,Plan!$I171=1),H168&amp;Language!$E$62&amp;I168,"")</f>
        <v/>
      </c>
      <c r="O168" s="352">
        <f>IF($H168="",0,Results!$L173)</f>
        <v>0</v>
      </c>
      <c r="P168" s="353">
        <f>IF($I168="",0,Results!$M173)</f>
        <v>0</v>
      </c>
    </row>
    <row r="169" spans="5:16" x14ac:dyDescent="0.2">
      <c r="E169" s="299">
        <v>166</v>
      </c>
      <c r="F169" s="190" t="str">
        <f>Plan!$Q172</f>
        <v>1. FC Köln</v>
      </c>
      <c r="G169" s="191" t="str">
        <f>Plan!$S172</f>
        <v>Werder Bremen</v>
      </c>
      <c r="H169" s="134" t="str">
        <f>IF(AND(Results!$Q$6&gt;0,$E169-1&gt;=Results!$Q$6*Calc!$F$26),"",IF(AND(Results!$I174&lt;&gt;"",Results!$K174&lt;&gt;"",Results!$F174&lt;&gt;Results!$H174,$F169&lt;&gt;"",$G169&lt;&gt;""),Results!$I174,""))</f>
        <v/>
      </c>
      <c r="I169" s="18" t="str">
        <f>IF(AND(Results!$Q$6&gt;0,$E169-1&gt;=Results!$Q$6*Calc!$F$26),"",IF(AND(Results!$I174&lt;&gt;"",Results!$K174&lt;&gt;"",Results!$F174&lt;&gt;Results!$H174,$F169&lt;&gt;"",$G169&lt;&gt;""),Results!$K174,""))</f>
        <v/>
      </c>
      <c r="J169" s="17" t="str">
        <f>IF(Plan!$I172=0,F169&amp;G169,"")</f>
        <v/>
      </c>
      <c r="K169" s="134">
        <f t="shared" si="4"/>
        <v>0</v>
      </c>
      <c r="L169" s="134" t="str">
        <f>IF(AND(K169&gt;0,Plan!$I172=0),H169&amp;Language!$E$62&amp;I169,"")</f>
        <v/>
      </c>
      <c r="M169" s="2" t="str">
        <f>IF(Plan!$I172=1,F169&amp;G169,"")</f>
        <v>1. FC KölnWerder Bremen</v>
      </c>
      <c r="N169" s="93" t="str">
        <f>IF(AND(K169&gt;0,Plan!$I172=1),H169&amp;Language!$E$62&amp;I169,"")</f>
        <v/>
      </c>
      <c r="O169" s="352">
        <f>IF($H169="",0,Results!$L174)</f>
        <v>0</v>
      </c>
      <c r="P169" s="353">
        <f>IF($I169="",0,Results!$M174)</f>
        <v>0</v>
      </c>
    </row>
    <row r="170" spans="5:16" x14ac:dyDescent="0.2">
      <c r="E170" s="299">
        <v>167</v>
      </c>
      <c r="F170" s="190" t="str">
        <f>Plan!$Q173</f>
        <v>VfL Wolfsburg</v>
      </c>
      <c r="G170" s="191" t="str">
        <f>Plan!$S173</f>
        <v>RB Leipzig</v>
      </c>
      <c r="H170" s="134" t="str">
        <f>IF(AND(Results!$Q$6&gt;0,$E170-1&gt;=Results!$Q$6*Calc!$F$26),"",IF(AND(Results!$I175&lt;&gt;"",Results!$K175&lt;&gt;"",Results!$F175&lt;&gt;Results!$H175,$F170&lt;&gt;"",$G170&lt;&gt;""),Results!$I175,""))</f>
        <v/>
      </c>
      <c r="I170" s="18" t="str">
        <f>IF(AND(Results!$Q$6&gt;0,$E170-1&gt;=Results!$Q$6*Calc!$F$26),"",IF(AND(Results!$I175&lt;&gt;"",Results!$K175&lt;&gt;"",Results!$F175&lt;&gt;Results!$H175,$F170&lt;&gt;"",$G170&lt;&gt;""),Results!$K175,""))</f>
        <v/>
      </c>
      <c r="J170" s="17" t="str">
        <f>IF(Plan!$I173=0,F170&amp;G170,"")</f>
        <v/>
      </c>
      <c r="K170" s="134">
        <f t="shared" si="4"/>
        <v>0</v>
      </c>
      <c r="L170" s="134" t="str">
        <f>IF(AND(K170&gt;0,Plan!$I173=0),H170&amp;Language!$E$62&amp;I170,"")</f>
        <v/>
      </c>
      <c r="M170" s="2" t="str">
        <f>IF(Plan!$I173=1,F170&amp;G170,"")</f>
        <v>VfL WolfsburgRB Leipzig</v>
      </c>
      <c r="N170" s="93" t="str">
        <f>IF(AND(K170&gt;0,Plan!$I173=1),H170&amp;Language!$E$62&amp;I170,"")</f>
        <v/>
      </c>
      <c r="O170" s="352">
        <f>IF($H170="",0,Results!$L175)</f>
        <v>0</v>
      </c>
      <c r="P170" s="353">
        <f>IF($I170="",0,Results!$M175)</f>
        <v>0</v>
      </c>
    </row>
    <row r="171" spans="5:16" x14ac:dyDescent="0.2">
      <c r="E171" s="299">
        <v>168</v>
      </c>
      <c r="F171" s="190" t="str">
        <f>Plan!$Q174</f>
        <v>FC Bayern München</v>
      </c>
      <c r="G171" s="191" t="str">
        <f>Plan!$S174</f>
        <v>TSG 1899 Hoffenheim</v>
      </c>
      <c r="H171" s="134" t="str">
        <f>IF(AND(Results!$Q$6&gt;0,$E171-1&gt;=Results!$Q$6*Calc!$F$26),"",IF(AND(Results!$I176&lt;&gt;"",Results!$K176&lt;&gt;"",Results!$F176&lt;&gt;Results!$H176,$F171&lt;&gt;"",$G171&lt;&gt;""),Results!$I176,""))</f>
        <v/>
      </c>
      <c r="I171" s="18" t="str">
        <f>IF(AND(Results!$Q$6&gt;0,$E171-1&gt;=Results!$Q$6*Calc!$F$26),"",IF(AND(Results!$I176&lt;&gt;"",Results!$K176&lt;&gt;"",Results!$F176&lt;&gt;Results!$H176,$F171&lt;&gt;"",$G171&lt;&gt;""),Results!$K176,""))</f>
        <v/>
      </c>
      <c r="J171" s="17" t="str">
        <f>IF(Plan!$I174=0,F171&amp;G171,"")</f>
        <v/>
      </c>
      <c r="K171" s="134">
        <f t="shared" si="4"/>
        <v>0</v>
      </c>
      <c r="L171" s="134" t="str">
        <f>IF(AND(K171&gt;0,Plan!$I174=0),H171&amp;Language!$E$62&amp;I171,"")</f>
        <v/>
      </c>
      <c r="M171" s="2" t="str">
        <f>IF(Plan!$I174=1,F171&amp;G171,"")</f>
        <v>FC Bayern MünchenTSG 1899 Hoffenheim</v>
      </c>
      <c r="N171" s="93" t="str">
        <f>IF(AND(K171&gt;0,Plan!$I174=1),H171&amp;Language!$E$62&amp;I171,"")</f>
        <v/>
      </c>
      <c r="O171" s="352">
        <f>IF($H171="",0,Results!$L176)</f>
        <v>0</v>
      </c>
      <c r="P171" s="353">
        <f>IF($I171="",0,Results!$M176)</f>
        <v>0</v>
      </c>
    </row>
    <row r="172" spans="5:16" x14ac:dyDescent="0.2">
      <c r="E172" s="299">
        <v>169</v>
      </c>
      <c r="F172" s="190" t="str">
        <f>Plan!$Q175</f>
        <v>1. FC Union Berlin</v>
      </c>
      <c r="G172" s="191" t="str">
        <f>Plan!$S175</f>
        <v>TSG 1899 Hoffenheim</v>
      </c>
      <c r="H172" s="134" t="str">
        <f>IF(AND(Results!$Q$6&gt;0,$E172-1&gt;=Results!$Q$6*Calc!$F$26),"",IF(AND(Results!$I177&lt;&gt;"",Results!$K177&lt;&gt;"",Results!$F177&lt;&gt;Results!$H177,$F172&lt;&gt;"",$G172&lt;&gt;""),Results!$I177,""))</f>
        <v/>
      </c>
      <c r="I172" s="18" t="str">
        <f>IF(AND(Results!$Q$6&gt;0,$E172-1&gt;=Results!$Q$6*Calc!$F$26),"",IF(AND(Results!$I177&lt;&gt;"",Results!$K177&lt;&gt;"",Results!$F177&lt;&gt;Results!$H177,$F172&lt;&gt;"",$G172&lt;&gt;""),Results!$K177,""))</f>
        <v/>
      </c>
      <c r="J172" s="17" t="str">
        <f>IF(Plan!$I175=0,F172&amp;G172,"")</f>
        <v/>
      </c>
      <c r="K172" s="134">
        <f t="shared" si="4"/>
        <v>0</v>
      </c>
      <c r="L172" s="134" t="str">
        <f>IF(AND(K172&gt;0,Plan!$I175=0),H172&amp;Language!$E$62&amp;I172,"")</f>
        <v/>
      </c>
      <c r="M172" s="2" t="str">
        <f>IF(Plan!$I175=1,F172&amp;G172,"")</f>
        <v>1. FC Union BerlinTSG 1899 Hoffenheim</v>
      </c>
      <c r="N172" s="93" t="str">
        <f>IF(AND(K172&gt;0,Plan!$I175=1),H172&amp;Language!$E$62&amp;I172,"")</f>
        <v/>
      </c>
      <c r="O172" s="352">
        <f>IF($H172="",0,Results!$L177)</f>
        <v>0</v>
      </c>
      <c r="P172" s="353">
        <f>IF($I172="",0,Results!$M177)</f>
        <v>0</v>
      </c>
    </row>
    <row r="173" spans="5:16" x14ac:dyDescent="0.2">
      <c r="E173" s="299">
        <v>170</v>
      </c>
      <c r="F173" s="190" t="str">
        <f>Plan!$Q176</f>
        <v>Werder Bremen</v>
      </c>
      <c r="G173" s="191" t="str">
        <f>Plan!$S176</f>
        <v>FC Carl Zeiss Jena</v>
      </c>
      <c r="H173" s="134" t="str">
        <f>IF(AND(Results!$Q$6&gt;0,$E173-1&gt;=Results!$Q$6*Calc!$F$26),"",IF(AND(Results!$I178&lt;&gt;"",Results!$K178&lt;&gt;"",Results!$F178&lt;&gt;Results!$H178,$F173&lt;&gt;"",$G173&lt;&gt;""),Results!$I178,""))</f>
        <v/>
      </c>
      <c r="I173" s="18" t="str">
        <f>IF(AND(Results!$Q$6&gt;0,$E173-1&gt;=Results!$Q$6*Calc!$F$26),"",IF(AND(Results!$I178&lt;&gt;"",Results!$K178&lt;&gt;"",Results!$F178&lt;&gt;Results!$H178,$F173&lt;&gt;"",$G173&lt;&gt;""),Results!$K178,""))</f>
        <v/>
      </c>
      <c r="J173" s="17" t="str">
        <f>IF(Plan!$I176=0,F173&amp;G173,"")</f>
        <v/>
      </c>
      <c r="K173" s="134">
        <f t="shared" si="4"/>
        <v>0</v>
      </c>
      <c r="L173" s="134" t="str">
        <f>IF(AND(K173&gt;0,Plan!$I176=0),H173&amp;Language!$E$62&amp;I173,"")</f>
        <v/>
      </c>
      <c r="M173" s="2" t="str">
        <f>IF(Plan!$I176=1,F173&amp;G173,"")</f>
        <v>Werder BremenFC Carl Zeiss Jena</v>
      </c>
      <c r="N173" s="93" t="str">
        <f>IF(AND(K173&gt;0,Plan!$I176=1),H173&amp;Language!$E$62&amp;I173,"")</f>
        <v/>
      </c>
      <c r="O173" s="352">
        <f>IF($H173="",0,Results!$L178)</f>
        <v>0</v>
      </c>
      <c r="P173" s="353">
        <f>IF($I173="",0,Results!$M178)</f>
        <v>0</v>
      </c>
    </row>
    <row r="174" spans="5:16" x14ac:dyDescent="0.2">
      <c r="E174" s="299">
        <v>171</v>
      </c>
      <c r="F174" s="190" t="str">
        <f>Plan!$Q177</f>
        <v>SC Freiburg</v>
      </c>
      <c r="G174" s="191" t="str">
        <f>Plan!$S177</f>
        <v>VfL Wolfsburg</v>
      </c>
      <c r="H174" s="134" t="str">
        <f>IF(AND(Results!$Q$6&gt;0,$E174-1&gt;=Results!$Q$6*Calc!$F$26),"",IF(AND(Results!$I179&lt;&gt;"",Results!$K179&lt;&gt;"",Results!$F179&lt;&gt;Results!$H179,$F174&lt;&gt;"",$G174&lt;&gt;""),Results!$I179,""))</f>
        <v/>
      </c>
      <c r="I174" s="18" t="str">
        <f>IF(AND(Results!$Q$6&gt;0,$E174-1&gt;=Results!$Q$6*Calc!$F$26),"",IF(AND(Results!$I179&lt;&gt;"",Results!$K179&lt;&gt;"",Results!$F179&lt;&gt;Results!$H179,$F174&lt;&gt;"",$G174&lt;&gt;""),Results!$K179,""))</f>
        <v/>
      </c>
      <c r="J174" s="17" t="str">
        <f>IF(Plan!$I177=0,F174&amp;G174,"")</f>
        <v/>
      </c>
      <c r="K174" s="134">
        <f t="shared" si="4"/>
        <v>0</v>
      </c>
      <c r="L174" s="134" t="str">
        <f>IF(AND(K174&gt;0,Plan!$I177=0),H174&amp;Language!$E$62&amp;I174,"")</f>
        <v/>
      </c>
      <c r="M174" s="2" t="str">
        <f>IF(Plan!$I177=1,F174&amp;G174,"")</f>
        <v>SC FreiburgVfL Wolfsburg</v>
      </c>
      <c r="N174" s="93" t="str">
        <f>IF(AND(K174&gt;0,Plan!$I177=1),H174&amp;Language!$E$62&amp;I174,"")</f>
        <v/>
      </c>
      <c r="O174" s="352">
        <f>IF($H174="",0,Results!$L179)</f>
        <v>0</v>
      </c>
      <c r="P174" s="353">
        <f>IF($I174="",0,Results!$M179)</f>
        <v>0</v>
      </c>
    </row>
    <row r="175" spans="5:16" x14ac:dyDescent="0.2">
      <c r="E175" s="299">
        <v>172</v>
      </c>
      <c r="F175" s="190" t="str">
        <f>Plan!$Q178</f>
        <v>1. FC Köln</v>
      </c>
      <c r="G175" s="191" t="str">
        <f>Plan!$S178</f>
        <v>Hamburger SV</v>
      </c>
      <c r="H175" s="134" t="str">
        <f>IF(AND(Results!$Q$6&gt;0,$E175-1&gt;=Results!$Q$6*Calc!$F$26),"",IF(AND(Results!$I180&lt;&gt;"",Results!$K180&lt;&gt;"",Results!$F180&lt;&gt;Results!$H180,$F175&lt;&gt;"",$G175&lt;&gt;""),Results!$I180,""))</f>
        <v/>
      </c>
      <c r="I175" s="18" t="str">
        <f>IF(AND(Results!$Q$6&gt;0,$E175-1&gt;=Results!$Q$6*Calc!$F$26),"",IF(AND(Results!$I180&lt;&gt;"",Results!$K180&lt;&gt;"",Results!$F180&lt;&gt;Results!$H180,$F175&lt;&gt;"",$G175&lt;&gt;""),Results!$K180,""))</f>
        <v/>
      </c>
      <c r="J175" s="17" t="str">
        <f>IF(Plan!$I178=0,F175&amp;G175,"")</f>
        <v/>
      </c>
      <c r="K175" s="134">
        <f t="shared" si="4"/>
        <v>0</v>
      </c>
      <c r="L175" s="134" t="str">
        <f>IF(AND(K175&gt;0,Plan!$I178=0),H175&amp;Language!$E$62&amp;I175,"")</f>
        <v/>
      </c>
      <c r="M175" s="2" t="str">
        <f>IF(Plan!$I178=1,F175&amp;G175,"")</f>
        <v>1. FC KölnHamburger SV</v>
      </c>
      <c r="N175" s="93" t="str">
        <f>IF(AND(K175&gt;0,Plan!$I178=1),H175&amp;Language!$E$62&amp;I175,"")</f>
        <v/>
      </c>
      <c r="O175" s="352">
        <f>IF($H175="",0,Results!$L180)</f>
        <v>0</v>
      </c>
      <c r="P175" s="353">
        <f>IF($I175="",0,Results!$M180)</f>
        <v>0</v>
      </c>
    </row>
    <row r="176" spans="5:16" x14ac:dyDescent="0.2">
      <c r="E176" s="299">
        <v>173</v>
      </c>
      <c r="F176" s="190" t="str">
        <f>Plan!$Q179</f>
        <v>RB Leipzig</v>
      </c>
      <c r="G176" s="191" t="str">
        <f>Plan!$S179</f>
        <v>Bayer 04 Leverkusen</v>
      </c>
      <c r="H176" s="134" t="str">
        <f>IF(AND(Results!$Q$6&gt;0,$E176-1&gt;=Results!$Q$6*Calc!$F$26),"",IF(AND(Results!$I181&lt;&gt;"",Results!$K181&lt;&gt;"",Results!$F181&lt;&gt;Results!$H181,$F176&lt;&gt;"",$G176&lt;&gt;""),Results!$I181,""))</f>
        <v/>
      </c>
      <c r="I176" s="18" t="str">
        <f>IF(AND(Results!$Q$6&gt;0,$E176-1&gt;=Results!$Q$6*Calc!$F$26),"",IF(AND(Results!$I181&lt;&gt;"",Results!$K181&lt;&gt;"",Results!$F181&lt;&gt;Results!$H181,$F176&lt;&gt;"",$G176&lt;&gt;""),Results!$K181,""))</f>
        <v/>
      </c>
      <c r="J176" s="17" t="str">
        <f>IF(Plan!$I179=0,F176&amp;G176,"")</f>
        <v/>
      </c>
      <c r="K176" s="134">
        <f t="shared" si="4"/>
        <v>0</v>
      </c>
      <c r="L176" s="134" t="str">
        <f>IF(AND(K176&gt;0,Plan!$I179=0),H176&amp;Language!$E$62&amp;I176,"")</f>
        <v/>
      </c>
      <c r="M176" s="2" t="str">
        <f>IF(Plan!$I179=1,F176&amp;G176,"")</f>
        <v>RB LeipzigBayer 04 Leverkusen</v>
      </c>
      <c r="N176" s="93" t="str">
        <f>IF(AND(K176&gt;0,Plan!$I179=1),H176&amp;Language!$E$62&amp;I176,"")</f>
        <v/>
      </c>
      <c r="O176" s="352">
        <f>IF($H176="",0,Results!$L181)</f>
        <v>0</v>
      </c>
      <c r="P176" s="353">
        <f>IF($I176="",0,Results!$M181)</f>
        <v>0</v>
      </c>
    </row>
    <row r="177" spans="5:16" x14ac:dyDescent="0.2">
      <c r="E177" s="299">
        <v>174</v>
      </c>
      <c r="F177" s="190" t="str">
        <f>Plan!$Q180</f>
        <v>FC Bayern München</v>
      </c>
      <c r="G177" s="191" t="str">
        <f>Plan!$S180</f>
        <v>Eintracht Frankfurt</v>
      </c>
      <c r="H177" s="134" t="str">
        <f>IF(AND(Results!$Q$6&gt;0,$E177-1&gt;=Results!$Q$6*Calc!$F$26),"",IF(AND(Results!$I182&lt;&gt;"",Results!$K182&lt;&gt;"",Results!$F182&lt;&gt;Results!$H182,$F177&lt;&gt;"",$G177&lt;&gt;""),Results!$I182,""))</f>
        <v/>
      </c>
      <c r="I177" s="18" t="str">
        <f>IF(AND(Results!$Q$6&gt;0,$E177-1&gt;=Results!$Q$6*Calc!$F$26),"",IF(AND(Results!$I182&lt;&gt;"",Results!$K182&lt;&gt;"",Results!$F182&lt;&gt;Results!$H182,$F177&lt;&gt;"",$G177&lt;&gt;""),Results!$K182,""))</f>
        <v/>
      </c>
      <c r="J177" s="17" t="str">
        <f>IF(Plan!$I180=0,F177&amp;G177,"")</f>
        <v/>
      </c>
      <c r="K177" s="134">
        <f t="shared" si="4"/>
        <v>0</v>
      </c>
      <c r="L177" s="134" t="str">
        <f>IF(AND(K177&gt;0,Plan!$I180=0),H177&amp;Language!$E$62&amp;I177,"")</f>
        <v/>
      </c>
      <c r="M177" s="2" t="str">
        <f>IF(Plan!$I180=1,F177&amp;G177,"")</f>
        <v>FC Bayern MünchenEintracht Frankfurt</v>
      </c>
      <c r="N177" s="93" t="str">
        <f>IF(AND(K177&gt;0,Plan!$I180=1),H177&amp;Language!$E$62&amp;I177,"")</f>
        <v/>
      </c>
      <c r="O177" s="352">
        <f>IF($H177="",0,Results!$L182)</f>
        <v>0</v>
      </c>
      <c r="P177" s="353">
        <f>IF($I177="",0,Results!$M182)</f>
        <v>0</v>
      </c>
    </row>
    <row r="178" spans="5:16" x14ac:dyDescent="0.2">
      <c r="E178" s="299">
        <v>175</v>
      </c>
      <c r="F178" s="190" t="str">
        <f>Plan!$Q181</f>
        <v>1. FC Nürnberg</v>
      </c>
      <c r="G178" s="191" t="str">
        <f>Plan!$S181</f>
        <v>SGS Essen</v>
      </c>
      <c r="H178" s="134" t="str">
        <f>IF(AND(Results!$Q$6&gt;0,$E178-1&gt;=Results!$Q$6*Calc!$F$26),"",IF(AND(Results!$I183&lt;&gt;"",Results!$K183&lt;&gt;"",Results!$F183&lt;&gt;Results!$H183,$F178&lt;&gt;"",$G178&lt;&gt;""),Results!$I183,""))</f>
        <v/>
      </c>
      <c r="I178" s="18" t="str">
        <f>IF(AND(Results!$Q$6&gt;0,$E178-1&gt;=Results!$Q$6*Calc!$F$26),"",IF(AND(Results!$I183&lt;&gt;"",Results!$K183&lt;&gt;"",Results!$F183&lt;&gt;Results!$H183,$F178&lt;&gt;"",$G178&lt;&gt;""),Results!$K183,""))</f>
        <v/>
      </c>
      <c r="J178" s="17" t="str">
        <f>IF(Plan!$I181=0,F178&amp;G178,"")</f>
        <v/>
      </c>
      <c r="K178" s="134">
        <f t="shared" si="4"/>
        <v>0</v>
      </c>
      <c r="L178" s="134" t="str">
        <f>IF(AND(K178&gt;0,Plan!$I181=0),H178&amp;Language!$E$62&amp;I178,"")</f>
        <v/>
      </c>
      <c r="M178" s="2" t="str">
        <f>IF(Plan!$I181=1,F178&amp;G178,"")</f>
        <v>1. FC NürnbergSGS Essen</v>
      </c>
      <c r="N178" s="93" t="str">
        <f>IF(AND(K178&gt;0,Plan!$I181=1),H178&amp;Language!$E$62&amp;I178,"")</f>
        <v/>
      </c>
      <c r="O178" s="352">
        <f>IF($H178="",0,Results!$L183)</f>
        <v>0</v>
      </c>
      <c r="P178" s="353">
        <f>IF($I178="",0,Results!$M183)</f>
        <v>0</v>
      </c>
    </row>
    <row r="179" spans="5:16" x14ac:dyDescent="0.2">
      <c r="E179" s="299">
        <v>176</v>
      </c>
      <c r="F179" s="190" t="str">
        <f>Plan!$Q182</f>
        <v>SGS Essen</v>
      </c>
      <c r="G179" s="191" t="str">
        <f>Plan!$S182</f>
        <v>SC Freiburg</v>
      </c>
      <c r="H179" s="134" t="str">
        <f>IF(AND(Results!$Q$6&gt;0,$E179-1&gt;=Results!$Q$6*Calc!$F$26),"",IF(AND(Results!$I184&lt;&gt;"",Results!$K184&lt;&gt;"",Results!$F184&lt;&gt;Results!$H184,$F179&lt;&gt;"",$G179&lt;&gt;""),Results!$I184,""))</f>
        <v/>
      </c>
      <c r="I179" s="18" t="str">
        <f>IF(AND(Results!$Q$6&gt;0,$E179-1&gt;=Results!$Q$6*Calc!$F$26),"",IF(AND(Results!$I184&lt;&gt;"",Results!$K184&lt;&gt;"",Results!$F184&lt;&gt;Results!$H184,$F179&lt;&gt;"",$G179&lt;&gt;""),Results!$K184,""))</f>
        <v/>
      </c>
      <c r="J179" s="17" t="str">
        <f>IF(Plan!$I182=0,F179&amp;G179,"")</f>
        <v/>
      </c>
      <c r="K179" s="134">
        <f t="shared" si="4"/>
        <v>0</v>
      </c>
      <c r="L179" s="134" t="str">
        <f>IF(AND(K179&gt;0,Plan!$I182=0),H179&amp;Language!$E$62&amp;I179,"")</f>
        <v/>
      </c>
      <c r="M179" s="2" t="str">
        <f>IF(Plan!$I182=1,F179&amp;G179,"")</f>
        <v>SGS EssenSC Freiburg</v>
      </c>
      <c r="N179" s="93" t="str">
        <f>IF(AND(K179&gt;0,Plan!$I182=1),H179&amp;Language!$E$62&amp;I179,"")</f>
        <v/>
      </c>
      <c r="O179" s="352">
        <f>IF($H179="",0,Results!$L184)</f>
        <v>0</v>
      </c>
      <c r="P179" s="353">
        <f>IF($I179="",0,Results!$M184)</f>
        <v>0</v>
      </c>
    </row>
    <row r="180" spans="5:16" x14ac:dyDescent="0.2">
      <c r="E180" s="299">
        <v>177</v>
      </c>
      <c r="F180" s="190" t="str">
        <f>Plan!$Q183</f>
        <v>Eintracht Frankfurt</v>
      </c>
      <c r="G180" s="191" t="str">
        <f>Plan!$S183</f>
        <v>1. FC Union Berlin</v>
      </c>
      <c r="H180" s="134" t="str">
        <f>IF(AND(Results!$Q$6&gt;0,$E180-1&gt;=Results!$Q$6*Calc!$F$26),"",IF(AND(Results!$I185&lt;&gt;"",Results!$K185&lt;&gt;"",Results!$F185&lt;&gt;Results!$H185,$F180&lt;&gt;"",$G180&lt;&gt;""),Results!$I185,""))</f>
        <v/>
      </c>
      <c r="I180" s="18" t="str">
        <f>IF(AND(Results!$Q$6&gt;0,$E180-1&gt;=Results!$Q$6*Calc!$F$26),"",IF(AND(Results!$I185&lt;&gt;"",Results!$K185&lt;&gt;"",Results!$F185&lt;&gt;Results!$H185,$F180&lt;&gt;"",$G180&lt;&gt;""),Results!$K185,""))</f>
        <v/>
      </c>
      <c r="J180" s="17" t="str">
        <f>IF(Plan!$I183=0,F180&amp;G180,"")</f>
        <v/>
      </c>
      <c r="K180" s="134">
        <f t="shared" si="4"/>
        <v>0</v>
      </c>
      <c r="L180" s="134" t="str">
        <f>IF(AND(K180&gt;0,Plan!$I183=0),H180&amp;Language!$E$62&amp;I180,"")</f>
        <v/>
      </c>
      <c r="M180" s="2" t="str">
        <f>IF(Plan!$I183=1,F180&amp;G180,"")</f>
        <v>Eintracht Frankfurt1. FC Union Berlin</v>
      </c>
      <c r="N180" s="93" t="str">
        <f>IF(AND(K180&gt;0,Plan!$I183=1),H180&amp;Language!$E$62&amp;I180,"")</f>
        <v/>
      </c>
      <c r="O180" s="352">
        <f>IF($H180="",0,Results!$L185)</f>
        <v>0</v>
      </c>
      <c r="P180" s="353">
        <f>IF($I180="",0,Results!$M185)</f>
        <v>0</v>
      </c>
    </row>
    <row r="181" spans="5:16" x14ac:dyDescent="0.2">
      <c r="E181" s="299">
        <v>178</v>
      </c>
      <c r="F181" s="190" t="str">
        <f>Plan!$Q184</f>
        <v>Hamburger SV</v>
      </c>
      <c r="G181" s="191" t="str">
        <f>Plan!$S184</f>
        <v>FC Bayern München</v>
      </c>
      <c r="H181" s="134" t="str">
        <f>IF(AND(Results!$Q$6&gt;0,$E181-1&gt;=Results!$Q$6*Calc!$F$26),"",IF(AND(Results!$I186&lt;&gt;"",Results!$K186&lt;&gt;"",Results!$F186&lt;&gt;Results!$H186,$F181&lt;&gt;"",$G181&lt;&gt;""),Results!$I186,""))</f>
        <v/>
      </c>
      <c r="I181" s="18" t="str">
        <f>IF(AND(Results!$Q$6&gt;0,$E181-1&gt;=Results!$Q$6*Calc!$F$26),"",IF(AND(Results!$I186&lt;&gt;"",Results!$K186&lt;&gt;"",Results!$F186&lt;&gt;Results!$H186,$F181&lt;&gt;"",$G181&lt;&gt;""),Results!$K186,""))</f>
        <v/>
      </c>
      <c r="J181" s="17" t="str">
        <f>IF(Plan!$I184=0,F181&amp;G181,"")</f>
        <v/>
      </c>
      <c r="K181" s="134">
        <f t="shared" si="4"/>
        <v>0</v>
      </c>
      <c r="L181" s="134" t="str">
        <f>IF(AND(K181&gt;0,Plan!$I184=0),H181&amp;Language!$E$62&amp;I181,"")</f>
        <v/>
      </c>
      <c r="M181" s="2" t="str">
        <f>IF(Plan!$I184=1,F181&amp;G181,"")</f>
        <v>Hamburger SVFC Bayern München</v>
      </c>
      <c r="N181" s="93" t="str">
        <f>IF(AND(K181&gt;0,Plan!$I184=1),H181&amp;Language!$E$62&amp;I181,"")</f>
        <v/>
      </c>
      <c r="O181" s="352">
        <f>IF($H181="",0,Results!$L186)</f>
        <v>0</v>
      </c>
      <c r="P181" s="353">
        <f>IF($I181="",0,Results!$M186)</f>
        <v>0</v>
      </c>
    </row>
    <row r="182" spans="5:16" x14ac:dyDescent="0.2">
      <c r="E182" s="299">
        <v>179</v>
      </c>
      <c r="F182" s="190" t="str">
        <f>Plan!$Q185</f>
        <v>TSG 1899 Hoffenheim</v>
      </c>
      <c r="G182" s="191" t="str">
        <f>Plan!$S185</f>
        <v>RB Leipzig</v>
      </c>
      <c r="H182" s="134" t="str">
        <f>IF(AND(Results!$Q$6&gt;0,$E182-1&gt;=Results!$Q$6*Calc!$F$26),"",IF(AND(Results!$I187&lt;&gt;"",Results!$K187&lt;&gt;"",Results!$F187&lt;&gt;Results!$H187,$F182&lt;&gt;"",$G182&lt;&gt;""),Results!$I187,""))</f>
        <v/>
      </c>
      <c r="I182" s="18" t="str">
        <f>IF(AND(Results!$Q$6&gt;0,$E182-1&gt;=Results!$Q$6*Calc!$F$26),"",IF(AND(Results!$I187&lt;&gt;"",Results!$K187&lt;&gt;"",Results!$F187&lt;&gt;Results!$H187,$F182&lt;&gt;"",$G182&lt;&gt;""),Results!$K187,""))</f>
        <v/>
      </c>
      <c r="J182" s="17" t="str">
        <f>IF(Plan!$I185=0,F182&amp;G182,"")</f>
        <v/>
      </c>
      <c r="K182" s="134">
        <f t="shared" si="4"/>
        <v>0</v>
      </c>
      <c r="L182" s="134" t="str">
        <f>IF(AND(K182&gt;0,Plan!$I185=0),H182&amp;Language!$E$62&amp;I182,"")</f>
        <v/>
      </c>
      <c r="M182" s="2" t="str">
        <f>IF(Plan!$I185=1,F182&amp;G182,"")</f>
        <v>TSG 1899 HoffenheimRB Leipzig</v>
      </c>
      <c r="N182" s="93" t="str">
        <f>IF(AND(K182&gt;0,Plan!$I185=1),H182&amp;Language!$E$62&amp;I182,"")</f>
        <v/>
      </c>
      <c r="O182" s="352">
        <f>IF($H182="",0,Results!$L187)</f>
        <v>0</v>
      </c>
      <c r="P182" s="353">
        <f>IF($I182="",0,Results!$M187)</f>
        <v>0</v>
      </c>
    </row>
    <row r="183" spans="5:16" x14ac:dyDescent="0.2">
      <c r="E183" s="299">
        <v>180</v>
      </c>
      <c r="F183" s="190" t="str">
        <f>Plan!$Q186</f>
        <v>FC Carl Zeiss Jena</v>
      </c>
      <c r="G183" s="191" t="str">
        <f>Plan!$S186</f>
        <v>1. FC Köln</v>
      </c>
      <c r="H183" s="134" t="str">
        <f>IF(AND(Results!$Q$6&gt;0,$E183-1&gt;=Results!$Q$6*Calc!$F$26),"",IF(AND(Results!$I188&lt;&gt;"",Results!$K188&lt;&gt;"",Results!$F188&lt;&gt;Results!$H188,$F183&lt;&gt;"",$G183&lt;&gt;""),Results!$I188,""))</f>
        <v/>
      </c>
      <c r="I183" s="18" t="str">
        <f>IF(AND(Results!$Q$6&gt;0,$E183-1&gt;=Results!$Q$6*Calc!$F$26),"",IF(AND(Results!$I188&lt;&gt;"",Results!$K188&lt;&gt;"",Results!$F188&lt;&gt;Results!$H188,$F183&lt;&gt;"",$G183&lt;&gt;""),Results!$K188,""))</f>
        <v/>
      </c>
      <c r="J183" s="17" t="str">
        <f>IF(Plan!$I186=0,F183&amp;G183,"")</f>
        <v/>
      </c>
      <c r="K183" s="134">
        <f t="shared" si="4"/>
        <v>0</v>
      </c>
      <c r="L183" s="134" t="str">
        <f>IF(AND(K183&gt;0,Plan!$I186=0),H183&amp;Language!$E$62&amp;I183,"")</f>
        <v/>
      </c>
      <c r="M183" s="2" t="str">
        <f>IF(Plan!$I186=1,F183&amp;G183,"")</f>
        <v>FC Carl Zeiss Jena1. FC Köln</v>
      </c>
      <c r="N183" s="93" t="str">
        <f>IF(AND(K183&gt;0,Plan!$I186=1),H183&amp;Language!$E$62&amp;I183,"")</f>
        <v/>
      </c>
      <c r="O183" s="352">
        <f>IF($H183="",0,Results!$L188)</f>
        <v>0</v>
      </c>
      <c r="P183" s="353">
        <f>IF($I183="",0,Results!$M188)</f>
        <v>0</v>
      </c>
    </row>
    <row r="184" spans="5:16" x14ac:dyDescent="0.2">
      <c r="E184" s="299">
        <v>181</v>
      </c>
      <c r="F184" s="190" t="str">
        <f>Plan!$Q187</f>
        <v>Bayer 04 Leverkusen</v>
      </c>
      <c r="G184" s="191" t="str">
        <f>Plan!$S187</f>
        <v>Werder Bremen</v>
      </c>
      <c r="H184" s="134" t="str">
        <f>IF(AND(Results!$Q$6&gt;0,$E184-1&gt;=Results!$Q$6*Calc!$F$26),"",IF(AND(Results!$I189&lt;&gt;"",Results!$K189&lt;&gt;"",Results!$F189&lt;&gt;Results!$H189,$F184&lt;&gt;"",$G184&lt;&gt;""),Results!$I189,""))</f>
        <v/>
      </c>
      <c r="I184" s="18" t="str">
        <f>IF(AND(Results!$Q$6&gt;0,$E184-1&gt;=Results!$Q$6*Calc!$F$26),"",IF(AND(Results!$I189&lt;&gt;"",Results!$K189&lt;&gt;"",Results!$F189&lt;&gt;Results!$H189,$F184&lt;&gt;"",$G184&lt;&gt;""),Results!$K189,""))</f>
        <v/>
      </c>
      <c r="J184" s="17" t="str">
        <f>IF(Plan!$I187=0,F184&amp;G184,"")</f>
        <v/>
      </c>
      <c r="K184" s="134">
        <f t="shared" si="4"/>
        <v>0</v>
      </c>
      <c r="L184" s="134" t="str">
        <f>IF(AND(K184&gt;0,Plan!$I187=0),H184&amp;Language!$E$62&amp;I184,"")</f>
        <v/>
      </c>
      <c r="M184" s="2" t="str">
        <f>IF(Plan!$I187=1,F184&amp;G184,"")</f>
        <v>Bayer 04 LeverkusenWerder Bremen</v>
      </c>
      <c r="N184" s="93" t="str">
        <f>IF(AND(K184&gt;0,Plan!$I187=1),H184&amp;Language!$E$62&amp;I184,"")</f>
        <v/>
      </c>
      <c r="O184" s="352">
        <f>IF($H184="",0,Results!$L189)</f>
        <v>0</v>
      </c>
      <c r="P184" s="353">
        <f>IF($I184="",0,Results!$M189)</f>
        <v>0</v>
      </c>
    </row>
    <row r="185" spans="5:16" x14ac:dyDescent="0.2">
      <c r="E185" s="299">
        <v>182</v>
      </c>
      <c r="F185" s="190" t="str">
        <f>Plan!$Q188</f>
        <v>VfL Wolfsburg</v>
      </c>
      <c r="G185" s="191" t="str">
        <f>Plan!$S188</f>
        <v>1. FC Nürnberg</v>
      </c>
      <c r="H185" s="134" t="str">
        <f>IF(AND(Results!$Q$6&gt;0,$E185-1&gt;=Results!$Q$6*Calc!$F$26),"",IF(AND(Results!$I190&lt;&gt;"",Results!$K190&lt;&gt;"",Results!$F190&lt;&gt;Results!$H190,$F185&lt;&gt;"",$G185&lt;&gt;""),Results!$I190,""))</f>
        <v/>
      </c>
      <c r="I185" s="18" t="str">
        <f>IF(AND(Results!$Q$6&gt;0,$E185-1&gt;=Results!$Q$6*Calc!$F$26),"",IF(AND(Results!$I190&lt;&gt;"",Results!$K190&lt;&gt;"",Results!$F190&lt;&gt;Results!$H190,$F185&lt;&gt;"",$G185&lt;&gt;""),Results!$K190,""))</f>
        <v/>
      </c>
      <c r="J185" s="17" t="str">
        <f>IF(Plan!$I188=0,F185&amp;G185,"")</f>
        <v/>
      </c>
      <c r="K185" s="134">
        <f t="shared" si="4"/>
        <v>0</v>
      </c>
      <c r="L185" s="134" t="str">
        <f>IF(AND(K185&gt;0,Plan!$I188=0),H185&amp;Language!$E$62&amp;I185,"")</f>
        <v/>
      </c>
      <c r="M185" s="2" t="str">
        <f>IF(Plan!$I188=1,F185&amp;G185,"")</f>
        <v>VfL Wolfsburg1. FC Nürnberg</v>
      </c>
      <c r="N185" s="93" t="str">
        <f>IF(AND(K185&gt;0,Plan!$I188=1),H185&amp;Language!$E$62&amp;I185,"")</f>
        <v/>
      </c>
      <c r="O185" s="352">
        <f>IF($H185="",0,Results!$L190)</f>
        <v>0</v>
      </c>
      <c r="P185" s="353">
        <f>IF($I185="",0,Results!$M190)</f>
        <v>0</v>
      </c>
    </row>
    <row r="186" spans="5:16" x14ac:dyDescent="0.2">
      <c r="E186" s="299">
        <v>183</v>
      </c>
      <c r="F186" s="190" t="str">
        <f>Plan!$Q189</f>
        <v/>
      </c>
      <c r="G186" s="191" t="str">
        <f>Plan!$S189</f>
        <v/>
      </c>
      <c r="H186" s="134" t="str">
        <f>IF(AND(Results!$Q$6&gt;0,$E186-1&gt;=Results!$Q$6*Calc!$F$26),"",IF(AND(Results!$I191&lt;&gt;"",Results!$K191&lt;&gt;"",Results!$F191&lt;&gt;Results!$H191,$F186&lt;&gt;"",$G186&lt;&gt;""),Results!$I191,""))</f>
        <v/>
      </c>
      <c r="I186" s="18" t="str">
        <f>IF(AND(Results!$Q$6&gt;0,$E186-1&gt;=Results!$Q$6*Calc!$F$26),"",IF(AND(Results!$I191&lt;&gt;"",Results!$K191&lt;&gt;"",Results!$F191&lt;&gt;Results!$H191,$F186&lt;&gt;"",$G186&lt;&gt;""),Results!$K191,""))</f>
        <v/>
      </c>
      <c r="J186" s="17" t="str">
        <f>IF(Plan!$I189=0,F186&amp;G186,"")</f>
        <v/>
      </c>
      <c r="K186" s="134">
        <f t="shared" si="4"/>
        <v>0</v>
      </c>
      <c r="L186" s="134" t="str">
        <f>IF(AND(K186&gt;0,Plan!$I189=0),H186&amp;Language!$E$62&amp;I186,"")</f>
        <v/>
      </c>
      <c r="M186" s="2" t="str">
        <f>IF(Plan!$I189=1,F186&amp;G186,"")</f>
        <v/>
      </c>
      <c r="N186" s="93" t="str">
        <f>IF(AND(K186&gt;0,Plan!$I189=1),H186&amp;Language!$E$62&amp;I186,"")</f>
        <v/>
      </c>
      <c r="O186" s="352">
        <f>IF($H186="",0,Results!$L191)</f>
        <v>0</v>
      </c>
      <c r="P186" s="353">
        <f>IF($I186="",0,Results!$M191)</f>
        <v>0</v>
      </c>
    </row>
    <row r="187" spans="5:16" x14ac:dyDescent="0.2">
      <c r="E187" s="299">
        <v>184</v>
      </c>
      <c r="F187" s="190" t="str">
        <f>Plan!$Q190</f>
        <v/>
      </c>
      <c r="G187" s="191" t="str">
        <f>Plan!$S190</f>
        <v/>
      </c>
      <c r="H187" s="134" t="str">
        <f>IF(AND(Results!$Q$6&gt;0,$E187-1&gt;=Results!$Q$6*Calc!$F$26),"",IF(AND(Results!$I192&lt;&gt;"",Results!$K192&lt;&gt;"",Results!$F192&lt;&gt;Results!$H192,$F187&lt;&gt;"",$G187&lt;&gt;""),Results!$I192,""))</f>
        <v/>
      </c>
      <c r="I187" s="18" t="str">
        <f>IF(AND(Results!$Q$6&gt;0,$E187-1&gt;=Results!$Q$6*Calc!$F$26),"",IF(AND(Results!$I192&lt;&gt;"",Results!$K192&lt;&gt;"",Results!$F192&lt;&gt;Results!$H192,$F187&lt;&gt;"",$G187&lt;&gt;""),Results!$K192,""))</f>
        <v/>
      </c>
      <c r="J187" s="17" t="str">
        <f>IF(Plan!$I190=0,F187&amp;G187,"")</f>
        <v/>
      </c>
      <c r="K187" s="134">
        <f t="shared" si="4"/>
        <v>0</v>
      </c>
      <c r="L187" s="134" t="str">
        <f>IF(AND(K187&gt;0,Plan!$I190=0),H187&amp;Language!$E$62&amp;I187,"")</f>
        <v/>
      </c>
      <c r="M187" s="2" t="str">
        <f>IF(Plan!$I190=1,F187&amp;G187,"")</f>
        <v/>
      </c>
      <c r="N187" s="93" t="str">
        <f>IF(AND(K187&gt;0,Plan!$I190=1),H187&amp;Language!$E$62&amp;I187,"")</f>
        <v/>
      </c>
      <c r="O187" s="352">
        <f>IF($H187="",0,Results!$L192)</f>
        <v>0</v>
      </c>
      <c r="P187" s="353">
        <f>IF($I187="",0,Results!$M192)</f>
        <v>0</v>
      </c>
    </row>
    <row r="188" spans="5:16" x14ac:dyDescent="0.2">
      <c r="E188" s="299">
        <v>185</v>
      </c>
      <c r="F188" s="190" t="str">
        <f>Plan!$Q191</f>
        <v/>
      </c>
      <c r="G188" s="191" t="str">
        <f>Plan!$S191</f>
        <v/>
      </c>
      <c r="H188" s="134" t="str">
        <f>IF(AND(Results!$Q$6&gt;0,$E188-1&gt;=Results!$Q$6*Calc!$F$26),"",IF(AND(Results!$I193&lt;&gt;"",Results!$K193&lt;&gt;"",Results!$F193&lt;&gt;Results!$H193,$F188&lt;&gt;"",$G188&lt;&gt;""),Results!$I193,""))</f>
        <v/>
      </c>
      <c r="I188" s="18" t="str">
        <f>IF(AND(Results!$Q$6&gt;0,$E188-1&gt;=Results!$Q$6*Calc!$F$26),"",IF(AND(Results!$I193&lt;&gt;"",Results!$K193&lt;&gt;"",Results!$F193&lt;&gt;Results!$H193,$F188&lt;&gt;"",$G188&lt;&gt;""),Results!$K193,""))</f>
        <v/>
      </c>
      <c r="J188" s="17" t="str">
        <f>IF(Plan!$I191=0,F188&amp;G188,"")</f>
        <v/>
      </c>
      <c r="K188" s="134">
        <f t="shared" si="4"/>
        <v>0</v>
      </c>
      <c r="L188" s="134" t="str">
        <f>IF(AND(K188&gt;0,Plan!$I191=0),H188&amp;Language!$E$62&amp;I188,"")</f>
        <v/>
      </c>
      <c r="M188" s="2" t="str">
        <f>IF(Plan!$I191=1,F188&amp;G188,"")</f>
        <v/>
      </c>
      <c r="N188" s="93" t="str">
        <f>IF(AND(K188&gt;0,Plan!$I191=1),H188&amp;Language!$E$62&amp;I188,"")</f>
        <v/>
      </c>
      <c r="O188" s="352">
        <f>IF($H188="",0,Results!$L193)</f>
        <v>0</v>
      </c>
      <c r="P188" s="353">
        <f>IF($I188="",0,Results!$M193)</f>
        <v>0</v>
      </c>
    </row>
    <row r="189" spans="5:16" x14ac:dyDescent="0.2">
      <c r="E189" s="299">
        <v>186</v>
      </c>
      <c r="F189" s="190" t="str">
        <f>Plan!$Q192</f>
        <v/>
      </c>
      <c r="G189" s="191" t="str">
        <f>Plan!$S192</f>
        <v/>
      </c>
      <c r="H189" s="134" t="str">
        <f>IF(AND(Results!$Q$6&gt;0,$E189-1&gt;=Results!$Q$6*Calc!$F$26),"",IF(AND(Results!$I194&lt;&gt;"",Results!$K194&lt;&gt;"",Results!$F194&lt;&gt;Results!$H194,$F189&lt;&gt;"",$G189&lt;&gt;""),Results!$I194,""))</f>
        <v/>
      </c>
      <c r="I189" s="18" t="str">
        <f>IF(AND(Results!$Q$6&gt;0,$E189-1&gt;=Results!$Q$6*Calc!$F$26),"",IF(AND(Results!$I194&lt;&gt;"",Results!$K194&lt;&gt;"",Results!$F194&lt;&gt;Results!$H194,$F189&lt;&gt;"",$G189&lt;&gt;""),Results!$K194,""))</f>
        <v/>
      </c>
      <c r="J189" s="17" t="str">
        <f>IF(Plan!$I192=0,F189&amp;G189,"")</f>
        <v/>
      </c>
      <c r="K189" s="134">
        <f t="shared" si="4"/>
        <v>0</v>
      </c>
      <c r="L189" s="134" t="str">
        <f>IF(AND(K189&gt;0,Plan!$I192=0),H189&amp;Language!$E$62&amp;I189,"")</f>
        <v/>
      </c>
      <c r="M189" s="2" t="str">
        <f>IF(Plan!$I192=1,F189&amp;G189,"")</f>
        <v/>
      </c>
      <c r="N189" s="93" t="str">
        <f>IF(AND(K189&gt;0,Plan!$I192=1),H189&amp;Language!$E$62&amp;I189,"")</f>
        <v/>
      </c>
      <c r="O189" s="352">
        <f>IF($H189="",0,Results!$L194)</f>
        <v>0</v>
      </c>
      <c r="P189" s="353">
        <f>IF($I189="",0,Results!$M194)</f>
        <v>0</v>
      </c>
    </row>
    <row r="190" spans="5:16" x14ac:dyDescent="0.2">
      <c r="E190" s="299">
        <v>187</v>
      </c>
      <c r="F190" s="190" t="str">
        <f>Plan!$Q193</f>
        <v/>
      </c>
      <c r="G190" s="191" t="str">
        <f>Plan!$S193</f>
        <v/>
      </c>
      <c r="H190" s="134" t="str">
        <f>IF(AND(Results!$Q$6&gt;0,$E190-1&gt;=Results!$Q$6*Calc!$F$26),"",IF(AND(Results!$I195&lt;&gt;"",Results!$K195&lt;&gt;"",Results!$F195&lt;&gt;Results!$H195,$F190&lt;&gt;"",$G190&lt;&gt;""),Results!$I195,""))</f>
        <v/>
      </c>
      <c r="I190" s="18" t="str">
        <f>IF(AND(Results!$Q$6&gt;0,$E190-1&gt;=Results!$Q$6*Calc!$F$26),"",IF(AND(Results!$I195&lt;&gt;"",Results!$K195&lt;&gt;"",Results!$F195&lt;&gt;Results!$H195,$F190&lt;&gt;"",$G190&lt;&gt;""),Results!$K195,""))</f>
        <v/>
      </c>
      <c r="J190" s="17" t="str">
        <f>IF(Plan!$I193=0,F190&amp;G190,"")</f>
        <v/>
      </c>
      <c r="K190" s="134">
        <f t="shared" si="4"/>
        <v>0</v>
      </c>
      <c r="L190" s="134" t="str">
        <f>IF(AND(K190&gt;0,Plan!$I193=0),H190&amp;Language!$E$62&amp;I190,"")</f>
        <v/>
      </c>
      <c r="M190" s="2" t="str">
        <f>IF(Plan!$I193=1,F190&amp;G190,"")</f>
        <v/>
      </c>
      <c r="N190" s="93" t="str">
        <f>IF(AND(K190&gt;0,Plan!$I193=1),H190&amp;Language!$E$62&amp;I190,"")</f>
        <v/>
      </c>
      <c r="O190" s="352">
        <f>IF($H190="",0,Results!$L195)</f>
        <v>0</v>
      </c>
      <c r="P190" s="353">
        <f>IF($I190="",0,Results!$M195)</f>
        <v>0</v>
      </c>
    </row>
    <row r="191" spans="5:16" x14ac:dyDescent="0.2">
      <c r="E191" s="299">
        <v>188</v>
      </c>
      <c r="F191" s="190" t="str">
        <f>Plan!$Q194</f>
        <v/>
      </c>
      <c r="G191" s="191" t="str">
        <f>Plan!$S194</f>
        <v/>
      </c>
      <c r="H191" s="134" t="str">
        <f>IF(AND(Results!$Q$6&gt;0,$E191-1&gt;=Results!$Q$6*Calc!$F$26),"",IF(AND(Results!$I196&lt;&gt;"",Results!$K196&lt;&gt;"",Results!$F196&lt;&gt;Results!$H196,$F191&lt;&gt;"",$G191&lt;&gt;""),Results!$I196,""))</f>
        <v/>
      </c>
      <c r="I191" s="18" t="str">
        <f>IF(AND(Results!$Q$6&gt;0,$E191-1&gt;=Results!$Q$6*Calc!$F$26),"",IF(AND(Results!$I196&lt;&gt;"",Results!$K196&lt;&gt;"",Results!$F196&lt;&gt;Results!$H196,$F191&lt;&gt;"",$G191&lt;&gt;""),Results!$K196,""))</f>
        <v/>
      </c>
      <c r="J191" s="17" t="str">
        <f>IF(Plan!$I194=0,F191&amp;G191,"")</f>
        <v/>
      </c>
      <c r="K191" s="134">
        <f t="shared" si="4"/>
        <v>0</v>
      </c>
      <c r="L191" s="134" t="str">
        <f>IF(AND(K191&gt;0,Plan!$I194=0),H191&amp;Language!$E$62&amp;I191,"")</f>
        <v/>
      </c>
      <c r="M191" s="2" t="str">
        <f>IF(Plan!$I194=1,F191&amp;G191,"")</f>
        <v/>
      </c>
      <c r="N191" s="93" t="str">
        <f>IF(AND(K191&gt;0,Plan!$I194=1),H191&amp;Language!$E$62&amp;I191,"")</f>
        <v/>
      </c>
      <c r="O191" s="352">
        <f>IF($H191="",0,Results!$L196)</f>
        <v>0</v>
      </c>
      <c r="P191" s="353">
        <f>IF($I191="",0,Results!$M196)</f>
        <v>0</v>
      </c>
    </row>
    <row r="192" spans="5:16" x14ac:dyDescent="0.2">
      <c r="E192" s="299">
        <v>189</v>
      </c>
      <c r="F192" s="190" t="str">
        <f>Plan!$Q195</f>
        <v/>
      </c>
      <c r="G192" s="191" t="str">
        <f>Plan!$S195</f>
        <v/>
      </c>
      <c r="H192" s="134" t="str">
        <f>IF(AND(Results!$Q$6&gt;0,$E192-1&gt;=Results!$Q$6*Calc!$F$26),"",IF(AND(Results!$I197&lt;&gt;"",Results!$K197&lt;&gt;"",Results!$F197&lt;&gt;Results!$H197,$F192&lt;&gt;"",$G192&lt;&gt;""),Results!$I197,""))</f>
        <v/>
      </c>
      <c r="I192" s="18" t="str">
        <f>IF(AND(Results!$Q$6&gt;0,$E192-1&gt;=Results!$Q$6*Calc!$F$26),"",IF(AND(Results!$I197&lt;&gt;"",Results!$K197&lt;&gt;"",Results!$F197&lt;&gt;Results!$H197,$F192&lt;&gt;"",$G192&lt;&gt;""),Results!$K197,""))</f>
        <v/>
      </c>
      <c r="J192" s="17" t="str">
        <f>IF(Plan!$I195=0,F192&amp;G192,"")</f>
        <v/>
      </c>
      <c r="K192" s="134">
        <f t="shared" si="4"/>
        <v>0</v>
      </c>
      <c r="L192" s="134" t="str">
        <f>IF(AND(K192&gt;0,Plan!$I195=0),H192&amp;Language!$E$62&amp;I192,"")</f>
        <v/>
      </c>
      <c r="M192" s="2" t="str">
        <f>IF(Plan!$I195=1,F192&amp;G192,"")</f>
        <v/>
      </c>
      <c r="N192" s="93" t="str">
        <f>IF(AND(K192&gt;0,Plan!$I195=1),H192&amp;Language!$E$62&amp;I192,"")</f>
        <v/>
      </c>
      <c r="O192" s="352">
        <f>IF($H192="",0,Results!$L197)</f>
        <v>0</v>
      </c>
      <c r="P192" s="353">
        <f>IF($I192="",0,Results!$M197)</f>
        <v>0</v>
      </c>
    </row>
    <row r="193" spans="5:16" x14ac:dyDescent="0.2">
      <c r="E193" s="299">
        <v>190</v>
      </c>
      <c r="F193" s="190" t="str">
        <f>Plan!$Q196</f>
        <v/>
      </c>
      <c r="G193" s="191" t="str">
        <f>Plan!$S196</f>
        <v/>
      </c>
      <c r="H193" s="134" t="str">
        <f>IF(AND(Results!$Q$6&gt;0,$E193-1&gt;=Results!$Q$6*Calc!$F$26),"",IF(AND(Results!$I198&lt;&gt;"",Results!$K198&lt;&gt;"",Results!$F198&lt;&gt;Results!$H198,$F193&lt;&gt;"",$G193&lt;&gt;""),Results!$I198,""))</f>
        <v/>
      </c>
      <c r="I193" s="18" t="str">
        <f>IF(AND(Results!$Q$6&gt;0,$E193-1&gt;=Results!$Q$6*Calc!$F$26),"",IF(AND(Results!$I198&lt;&gt;"",Results!$K198&lt;&gt;"",Results!$F198&lt;&gt;Results!$H198,$F193&lt;&gt;"",$G193&lt;&gt;""),Results!$K198,""))</f>
        <v/>
      </c>
      <c r="J193" s="17" t="str">
        <f>IF(Plan!$I196=0,F193&amp;G193,"")</f>
        <v/>
      </c>
      <c r="K193" s="134">
        <f t="shared" si="4"/>
        <v>0</v>
      </c>
      <c r="L193" s="134" t="str">
        <f>IF(AND(K193&gt;0,Plan!$I196=0),H193&amp;Language!$E$62&amp;I193,"")</f>
        <v/>
      </c>
      <c r="M193" s="2" t="str">
        <f>IF(Plan!$I196=1,F193&amp;G193,"")</f>
        <v/>
      </c>
      <c r="N193" s="93" t="str">
        <f>IF(AND(K193&gt;0,Plan!$I196=1),H193&amp;Language!$E$62&amp;I193,"")</f>
        <v/>
      </c>
      <c r="O193" s="352">
        <f>IF($H193="",0,Results!$L198)</f>
        <v>0</v>
      </c>
      <c r="P193" s="353">
        <f>IF($I193="",0,Results!$M198)</f>
        <v>0</v>
      </c>
    </row>
    <row r="194" spans="5:16" x14ac:dyDescent="0.2">
      <c r="E194" s="299">
        <v>191</v>
      </c>
      <c r="F194" s="190" t="str">
        <f>Plan!$Q197</f>
        <v/>
      </c>
      <c r="G194" s="191" t="str">
        <f>Plan!$S197</f>
        <v/>
      </c>
      <c r="H194" s="134" t="str">
        <f>IF(AND(Results!$Q$6&gt;0,$E194-1&gt;=Results!$Q$6*Calc!$F$26),"",IF(AND(Results!$I199&lt;&gt;"",Results!$K199&lt;&gt;"",Results!$F199&lt;&gt;Results!$H199,$F194&lt;&gt;"",$G194&lt;&gt;""),Results!$I199,""))</f>
        <v/>
      </c>
      <c r="I194" s="18" t="str">
        <f>IF(AND(Results!$Q$6&gt;0,$E194-1&gt;=Results!$Q$6*Calc!$F$26),"",IF(AND(Results!$I199&lt;&gt;"",Results!$K199&lt;&gt;"",Results!$F199&lt;&gt;Results!$H199,$F194&lt;&gt;"",$G194&lt;&gt;""),Results!$K199,""))</f>
        <v/>
      </c>
      <c r="J194" s="17" t="str">
        <f>IF(Plan!$I197=0,F194&amp;G194,"")</f>
        <v/>
      </c>
      <c r="K194" s="134">
        <f t="shared" si="4"/>
        <v>0</v>
      </c>
      <c r="L194" s="134" t="str">
        <f>IF(AND(K194&gt;0,Plan!$I197=0),H194&amp;Language!$E$62&amp;I194,"")</f>
        <v/>
      </c>
      <c r="M194" s="2" t="str">
        <f>IF(Plan!$I197=1,F194&amp;G194,"")</f>
        <v/>
      </c>
      <c r="N194" s="93" t="str">
        <f>IF(AND(K194&gt;0,Plan!$I197=1),H194&amp;Language!$E$62&amp;I194,"")</f>
        <v/>
      </c>
      <c r="O194" s="352">
        <f>IF($H194="",0,Results!$L199)</f>
        <v>0</v>
      </c>
      <c r="P194" s="353">
        <f>IF($I194="",0,Results!$M199)</f>
        <v>0</v>
      </c>
    </row>
    <row r="195" spans="5:16" x14ac:dyDescent="0.2">
      <c r="E195" s="299">
        <v>192</v>
      </c>
      <c r="F195" s="190" t="str">
        <f>Plan!$Q198</f>
        <v/>
      </c>
      <c r="G195" s="191" t="str">
        <f>Plan!$S198</f>
        <v/>
      </c>
      <c r="H195" s="134" t="str">
        <f>IF(AND(Results!$Q$6&gt;0,$E195-1&gt;=Results!$Q$6*Calc!$F$26),"",IF(AND(Results!$I200&lt;&gt;"",Results!$K200&lt;&gt;"",Results!$F200&lt;&gt;Results!$H200,$F195&lt;&gt;"",$G195&lt;&gt;""),Results!$I200,""))</f>
        <v/>
      </c>
      <c r="I195" s="18" t="str">
        <f>IF(AND(Results!$Q$6&gt;0,$E195-1&gt;=Results!$Q$6*Calc!$F$26),"",IF(AND(Results!$I200&lt;&gt;"",Results!$K200&lt;&gt;"",Results!$F200&lt;&gt;Results!$H200,$F195&lt;&gt;"",$G195&lt;&gt;""),Results!$K200,""))</f>
        <v/>
      </c>
      <c r="J195" s="17" t="str">
        <f>IF(Plan!$I198=0,F195&amp;G195,"")</f>
        <v/>
      </c>
      <c r="K195" s="134">
        <f t="shared" si="4"/>
        <v>0</v>
      </c>
      <c r="L195" s="134" t="str">
        <f>IF(AND(K195&gt;0,Plan!$I198=0),H195&amp;Language!$E$62&amp;I195,"")</f>
        <v/>
      </c>
      <c r="M195" s="2" t="str">
        <f>IF(Plan!$I198=1,F195&amp;G195,"")</f>
        <v/>
      </c>
      <c r="N195" s="93" t="str">
        <f>IF(AND(K195&gt;0,Plan!$I198=1),H195&amp;Language!$E$62&amp;I195,"")</f>
        <v/>
      </c>
      <c r="O195" s="352">
        <f>IF($H195="",0,Results!$L200)</f>
        <v>0</v>
      </c>
      <c r="P195" s="353">
        <f>IF($I195="",0,Results!$M200)</f>
        <v>0</v>
      </c>
    </row>
    <row r="196" spans="5:16" x14ac:dyDescent="0.2">
      <c r="E196" s="299">
        <v>193</v>
      </c>
      <c r="F196" s="190" t="str">
        <f>Plan!$Q199</f>
        <v/>
      </c>
      <c r="G196" s="191" t="str">
        <f>Plan!$S199</f>
        <v/>
      </c>
      <c r="H196" s="134" t="str">
        <f>IF(AND(Results!$Q$6&gt;0,$E196-1&gt;=Results!$Q$6*Calc!$F$26),"",IF(AND(Results!$I201&lt;&gt;"",Results!$K201&lt;&gt;"",Results!$F201&lt;&gt;Results!$H201,$F196&lt;&gt;"",$G196&lt;&gt;""),Results!$I201,""))</f>
        <v/>
      </c>
      <c r="I196" s="18" t="str">
        <f>IF(AND(Results!$Q$6&gt;0,$E196-1&gt;=Results!$Q$6*Calc!$F$26),"",IF(AND(Results!$I201&lt;&gt;"",Results!$K201&lt;&gt;"",Results!$F201&lt;&gt;Results!$H201,$F196&lt;&gt;"",$G196&lt;&gt;""),Results!$K201,""))</f>
        <v/>
      </c>
      <c r="J196" s="17" t="str">
        <f>IF(Plan!$I199=0,F196&amp;G196,"")</f>
        <v/>
      </c>
      <c r="K196" s="134">
        <f t="shared" si="4"/>
        <v>0</v>
      </c>
      <c r="L196" s="134" t="str">
        <f>IF(AND(K196&gt;0,Plan!$I199=0),H196&amp;Language!$E$62&amp;I196,"")</f>
        <v/>
      </c>
      <c r="M196" s="2" t="str">
        <f>IF(Plan!$I199=1,F196&amp;G196,"")</f>
        <v/>
      </c>
      <c r="N196" s="93" t="str">
        <f>IF(AND(K196&gt;0,Plan!$I199=1),H196&amp;Language!$E$62&amp;I196,"")</f>
        <v/>
      </c>
      <c r="O196" s="352">
        <f>IF($H196="",0,Results!$L201)</f>
        <v>0</v>
      </c>
      <c r="P196" s="353">
        <f>IF($I196="",0,Results!$M201)</f>
        <v>0</v>
      </c>
    </row>
    <row r="197" spans="5:16" x14ac:dyDescent="0.2">
      <c r="E197" s="299">
        <v>194</v>
      </c>
      <c r="F197" s="190" t="str">
        <f>Plan!$Q200</f>
        <v/>
      </c>
      <c r="G197" s="191" t="str">
        <f>Plan!$S200</f>
        <v/>
      </c>
      <c r="H197" s="134" t="str">
        <f>IF(AND(Results!$Q$6&gt;0,$E197-1&gt;=Results!$Q$6*Calc!$F$26),"",IF(AND(Results!$I202&lt;&gt;"",Results!$K202&lt;&gt;"",Results!$F202&lt;&gt;Results!$H202,$F197&lt;&gt;"",$G197&lt;&gt;""),Results!$I202,""))</f>
        <v/>
      </c>
      <c r="I197" s="18" t="str">
        <f>IF(AND(Results!$Q$6&gt;0,$E197-1&gt;=Results!$Q$6*Calc!$F$26),"",IF(AND(Results!$I202&lt;&gt;"",Results!$K202&lt;&gt;"",Results!$F202&lt;&gt;Results!$H202,$F197&lt;&gt;"",$G197&lt;&gt;""),Results!$K202,""))</f>
        <v/>
      </c>
      <c r="J197" s="17" t="str">
        <f>IF(Plan!$I200=0,F197&amp;G197,"")</f>
        <v/>
      </c>
      <c r="K197" s="134">
        <f t="shared" si="4"/>
        <v>0</v>
      </c>
      <c r="L197" s="134" t="str">
        <f>IF(AND(K197&gt;0,Plan!$I200=0),H197&amp;Language!$E$62&amp;I197,"")</f>
        <v/>
      </c>
      <c r="M197" s="2" t="str">
        <f>IF(Plan!$I200=1,F197&amp;G197,"")</f>
        <v/>
      </c>
      <c r="N197" s="93" t="str">
        <f>IF(AND(K197&gt;0,Plan!$I200=1),H197&amp;Language!$E$62&amp;I197,"")</f>
        <v/>
      </c>
      <c r="O197" s="352">
        <f>IF($H197="",0,Results!$L202)</f>
        <v>0</v>
      </c>
      <c r="P197" s="353">
        <f>IF($I197="",0,Results!$M202)</f>
        <v>0</v>
      </c>
    </row>
    <row r="198" spans="5:16" x14ac:dyDescent="0.2">
      <c r="E198" s="299">
        <v>195</v>
      </c>
      <c r="F198" s="190" t="str">
        <f>Plan!$Q201</f>
        <v/>
      </c>
      <c r="G198" s="191" t="str">
        <f>Plan!$S201</f>
        <v/>
      </c>
      <c r="H198" s="134" t="str">
        <f>IF(AND(Results!$Q$6&gt;0,$E198-1&gt;=Results!$Q$6*Calc!$F$26),"",IF(AND(Results!$I203&lt;&gt;"",Results!$K203&lt;&gt;"",Results!$F203&lt;&gt;Results!$H203,$F198&lt;&gt;"",$G198&lt;&gt;""),Results!$I203,""))</f>
        <v/>
      </c>
      <c r="I198" s="18" t="str">
        <f>IF(AND(Results!$Q$6&gt;0,$E198-1&gt;=Results!$Q$6*Calc!$F$26),"",IF(AND(Results!$I203&lt;&gt;"",Results!$K203&lt;&gt;"",Results!$F203&lt;&gt;Results!$H203,$F198&lt;&gt;"",$G198&lt;&gt;""),Results!$K203,""))</f>
        <v/>
      </c>
      <c r="J198" s="17" t="str">
        <f>IF(Plan!$I201=0,F198&amp;G198,"")</f>
        <v/>
      </c>
      <c r="K198" s="134">
        <f t="shared" si="4"/>
        <v>0</v>
      </c>
      <c r="L198" s="134" t="str">
        <f>IF(AND(K198&gt;0,Plan!$I201=0),H198&amp;Language!$E$62&amp;I198,"")</f>
        <v/>
      </c>
      <c r="M198" s="2" t="str">
        <f>IF(Plan!$I201=1,F198&amp;G198,"")</f>
        <v/>
      </c>
      <c r="N198" s="93" t="str">
        <f>IF(AND(K198&gt;0,Plan!$I201=1),H198&amp;Language!$E$62&amp;I198,"")</f>
        <v/>
      </c>
      <c r="O198" s="352">
        <f>IF($H198="",0,Results!$L203)</f>
        <v>0</v>
      </c>
      <c r="P198" s="353">
        <f>IF($I198="",0,Results!$M203)</f>
        <v>0</v>
      </c>
    </row>
    <row r="199" spans="5:16" x14ac:dyDescent="0.2">
      <c r="E199" s="299">
        <v>196</v>
      </c>
      <c r="F199" s="190" t="str">
        <f>Plan!$Q202</f>
        <v/>
      </c>
      <c r="G199" s="191" t="str">
        <f>Plan!$S202</f>
        <v/>
      </c>
      <c r="H199" s="134" t="str">
        <f>IF(AND(Results!$Q$6&gt;0,$E199-1&gt;=Results!$Q$6*Calc!$F$26),"",IF(AND(Results!$I204&lt;&gt;"",Results!$K204&lt;&gt;"",Results!$F204&lt;&gt;Results!$H204,$F199&lt;&gt;"",$G199&lt;&gt;""),Results!$I204,""))</f>
        <v/>
      </c>
      <c r="I199" s="18" t="str">
        <f>IF(AND(Results!$Q$6&gt;0,$E199-1&gt;=Results!$Q$6*Calc!$F$26),"",IF(AND(Results!$I204&lt;&gt;"",Results!$K204&lt;&gt;"",Results!$F204&lt;&gt;Results!$H204,$F199&lt;&gt;"",$G199&lt;&gt;""),Results!$K204,""))</f>
        <v/>
      </c>
      <c r="J199" s="17" t="str">
        <f>IF(Plan!$I202=0,F199&amp;G199,"")</f>
        <v/>
      </c>
      <c r="K199" s="134">
        <f t="shared" si="4"/>
        <v>0</v>
      </c>
      <c r="L199" s="134" t="str">
        <f>IF(AND(K199&gt;0,Plan!$I202=0),H199&amp;Language!$E$62&amp;I199,"")</f>
        <v/>
      </c>
      <c r="M199" s="2" t="str">
        <f>IF(Plan!$I202=1,F199&amp;G199,"")</f>
        <v/>
      </c>
      <c r="N199" s="93" t="str">
        <f>IF(AND(K199&gt;0,Plan!$I202=1),H199&amp;Language!$E$62&amp;I199,"")</f>
        <v/>
      </c>
      <c r="O199" s="352">
        <f>IF($H199="",0,Results!$L204)</f>
        <v>0</v>
      </c>
      <c r="P199" s="353">
        <f>IF($I199="",0,Results!$M204)</f>
        <v>0</v>
      </c>
    </row>
    <row r="200" spans="5:16" x14ac:dyDescent="0.2">
      <c r="E200" s="299">
        <v>197</v>
      </c>
      <c r="F200" s="190" t="str">
        <f>Plan!$Q203</f>
        <v/>
      </c>
      <c r="G200" s="191" t="str">
        <f>Plan!$S203</f>
        <v/>
      </c>
      <c r="H200" s="134" t="str">
        <f>IF(AND(Results!$Q$6&gt;0,$E200-1&gt;=Results!$Q$6*Calc!$F$26),"",IF(AND(Results!$I205&lt;&gt;"",Results!$K205&lt;&gt;"",Results!$F205&lt;&gt;Results!$H205,$F200&lt;&gt;"",$G200&lt;&gt;""),Results!$I205,""))</f>
        <v/>
      </c>
      <c r="I200" s="18" t="str">
        <f>IF(AND(Results!$Q$6&gt;0,$E200-1&gt;=Results!$Q$6*Calc!$F$26),"",IF(AND(Results!$I205&lt;&gt;"",Results!$K205&lt;&gt;"",Results!$F205&lt;&gt;Results!$H205,$F200&lt;&gt;"",$G200&lt;&gt;""),Results!$K205,""))</f>
        <v/>
      </c>
      <c r="J200" s="17" t="str">
        <f>IF(Plan!$I203=0,F200&amp;G200,"")</f>
        <v/>
      </c>
      <c r="K200" s="134">
        <f t="shared" si="4"/>
        <v>0</v>
      </c>
      <c r="L200" s="134" t="str">
        <f>IF(AND(K200&gt;0,Plan!$I203=0),H200&amp;Language!$E$62&amp;I200,"")</f>
        <v/>
      </c>
      <c r="M200" s="2" t="str">
        <f>IF(Plan!$I203=1,F200&amp;G200,"")</f>
        <v/>
      </c>
      <c r="N200" s="93" t="str">
        <f>IF(AND(K200&gt;0,Plan!$I203=1),H200&amp;Language!$E$62&amp;I200,"")</f>
        <v/>
      </c>
      <c r="O200" s="352">
        <f>IF($H200="",0,Results!$L205)</f>
        <v>0</v>
      </c>
      <c r="P200" s="353">
        <f>IF($I200="",0,Results!$M205)</f>
        <v>0</v>
      </c>
    </row>
    <row r="201" spans="5:16" x14ac:dyDescent="0.2">
      <c r="E201" s="299">
        <v>198</v>
      </c>
      <c r="F201" s="190" t="str">
        <f>Plan!$Q204</f>
        <v/>
      </c>
      <c r="G201" s="191" t="str">
        <f>Plan!$S204</f>
        <v/>
      </c>
      <c r="H201" s="134" t="str">
        <f>IF(AND(Results!$Q$6&gt;0,$E201-1&gt;=Results!$Q$6*Calc!$F$26),"",IF(AND(Results!$I206&lt;&gt;"",Results!$K206&lt;&gt;"",Results!$F206&lt;&gt;Results!$H206,$F201&lt;&gt;"",$G201&lt;&gt;""),Results!$I206,""))</f>
        <v/>
      </c>
      <c r="I201" s="18" t="str">
        <f>IF(AND(Results!$Q$6&gt;0,$E201-1&gt;=Results!$Q$6*Calc!$F$26),"",IF(AND(Results!$I206&lt;&gt;"",Results!$K206&lt;&gt;"",Results!$F206&lt;&gt;Results!$H206,$F201&lt;&gt;"",$G201&lt;&gt;""),Results!$K206,""))</f>
        <v/>
      </c>
      <c r="J201" s="17" t="str">
        <f>IF(Plan!$I204=0,F201&amp;G201,"")</f>
        <v/>
      </c>
      <c r="K201" s="134">
        <f t="shared" si="4"/>
        <v>0</v>
      </c>
      <c r="L201" s="134" t="str">
        <f>IF(AND(K201&gt;0,Plan!$I204=0),H201&amp;Language!$E$62&amp;I201,"")</f>
        <v/>
      </c>
      <c r="M201" s="2" t="str">
        <f>IF(Plan!$I204=1,F201&amp;G201,"")</f>
        <v/>
      </c>
      <c r="N201" s="93" t="str">
        <f>IF(AND(K201&gt;0,Plan!$I204=1),H201&amp;Language!$E$62&amp;I201,"")</f>
        <v/>
      </c>
      <c r="O201" s="352">
        <f>IF($H201="",0,Results!$L206)</f>
        <v>0</v>
      </c>
      <c r="P201" s="353">
        <f>IF($I201="",0,Results!$M206)</f>
        <v>0</v>
      </c>
    </row>
    <row r="202" spans="5:16" x14ac:dyDescent="0.2">
      <c r="E202" s="299">
        <v>199</v>
      </c>
      <c r="F202" s="190" t="str">
        <f>Plan!$Q205</f>
        <v/>
      </c>
      <c r="G202" s="191" t="str">
        <f>Plan!$S205</f>
        <v/>
      </c>
      <c r="H202" s="134" t="str">
        <f>IF(AND(Results!$Q$6&gt;0,$E202-1&gt;=Results!$Q$6*Calc!$F$26),"",IF(AND(Results!$I207&lt;&gt;"",Results!$K207&lt;&gt;"",Results!$F207&lt;&gt;Results!$H207,$F202&lt;&gt;"",$G202&lt;&gt;""),Results!$I207,""))</f>
        <v/>
      </c>
      <c r="I202" s="18" t="str">
        <f>IF(AND(Results!$Q$6&gt;0,$E202-1&gt;=Results!$Q$6*Calc!$F$26),"",IF(AND(Results!$I207&lt;&gt;"",Results!$K207&lt;&gt;"",Results!$F207&lt;&gt;Results!$H207,$F202&lt;&gt;"",$G202&lt;&gt;""),Results!$K207,""))</f>
        <v/>
      </c>
      <c r="J202" s="17" t="str">
        <f>IF(Plan!$I205=0,F202&amp;G202,"")</f>
        <v/>
      </c>
      <c r="K202" s="134">
        <f t="shared" si="4"/>
        <v>0</v>
      </c>
      <c r="L202" s="134" t="str">
        <f>IF(AND(K202&gt;0,Plan!$I205=0),H202&amp;Language!$E$62&amp;I202,"")</f>
        <v/>
      </c>
      <c r="M202" s="2" t="str">
        <f>IF(Plan!$I205=1,F202&amp;G202,"")</f>
        <v/>
      </c>
      <c r="N202" s="93" t="str">
        <f>IF(AND(K202&gt;0,Plan!$I205=1),H202&amp;Language!$E$62&amp;I202,"")</f>
        <v/>
      </c>
      <c r="O202" s="352">
        <f>IF($H202="",0,Results!$L207)</f>
        <v>0</v>
      </c>
      <c r="P202" s="353">
        <f>IF($I202="",0,Results!$M207)</f>
        <v>0</v>
      </c>
    </row>
    <row r="203" spans="5:16" x14ac:dyDescent="0.2">
      <c r="E203" s="299">
        <v>200</v>
      </c>
      <c r="F203" s="190" t="str">
        <f>Plan!$Q206</f>
        <v/>
      </c>
      <c r="G203" s="191" t="str">
        <f>Plan!$S206</f>
        <v/>
      </c>
      <c r="H203" s="134" t="str">
        <f>IF(AND(Results!$Q$6&gt;0,$E203-1&gt;=Results!$Q$6*Calc!$F$26),"",IF(AND(Results!$I208&lt;&gt;"",Results!$K208&lt;&gt;"",Results!$F208&lt;&gt;Results!$H208,$F203&lt;&gt;"",$G203&lt;&gt;""),Results!$I208,""))</f>
        <v/>
      </c>
      <c r="I203" s="18" t="str">
        <f>IF(AND(Results!$Q$6&gt;0,$E203-1&gt;=Results!$Q$6*Calc!$F$26),"",IF(AND(Results!$I208&lt;&gt;"",Results!$K208&lt;&gt;"",Results!$F208&lt;&gt;Results!$H208,$F203&lt;&gt;"",$G203&lt;&gt;""),Results!$K208,""))</f>
        <v/>
      </c>
      <c r="J203" s="17" t="str">
        <f>IF(Plan!$I206=0,F203&amp;G203,"")</f>
        <v/>
      </c>
      <c r="K203" s="134">
        <f t="shared" ref="K203:K266" si="5">IF(AND(F203&lt;&gt;"",G203&lt;&gt;"",F203&lt;&gt;G203,H203&lt;&gt;"",I203&lt;&gt;""),1,0)</f>
        <v>0</v>
      </c>
      <c r="L203" s="134" t="str">
        <f>IF(AND(K203&gt;0,Plan!$I206=0),H203&amp;Language!$E$62&amp;I203,"")</f>
        <v/>
      </c>
      <c r="M203" s="2" t="str">
        <f>IF(Plan!$I206=1,F203&amp;G203,"")</f>
        <v/>
      </c>
      <c r="N203" s="93" t="str">
        <f>IF(AND(K203&gt;0,Plan!$I206=1),H203&amp;Language!$E$62&amp;I203,"")</f>
        <v/>
      </c>
      <c r="O203" s="352">
        <f>IF($H203="",0,Results!$L208)</f>
        <v>0</v>
      </c>
      <c r="P203" s="353">
        <f>IF($I203="",0,Results!$M208)</f>
        <v>0</v>
      </c>
    </row>
    <row r="204" spans="5:16" x14ac:dyDescent="0.2">
      <c r="E204" s="299">
        <v>201</v>
      </c>
      <c r="F204" s="190" t="str">
        <f>Plan!$Q207</f>
        <v/>
      </c>
      <c r="G204" s="191" t="str">
        <f>Plan!$S207</f>
        <v/>
      </c>
      <c r="H204" s="134" t="str">
        <f>IF(AND(Results!$Q$6&gt;0,$E204-1&gt;=Results!$Q$6*Calc!$F$26),"",IF(AND(Results!$I209&lt;&gt;"",Results!$K209&lt;&gt;"",Results!$F209&lt;&gt;Results!$H209,$F204&lt;&gt;"",$G204&lt;&gt;""),Results!$I209,""))</f>
        <v/>
      </c>
      <c r="I204" s="18" t="str">
        <f>IF(AND(Results!$Q$6&gt;0,$E204-1&gt;=Results!$Q$6*Calc!$F$26),"",IF(AND(Results!$I209&lt;&gt;"",Results!$K209&lt;&gt;"",Results!$F209&lt;&gt;Results!$H209,$F204&lt;&gt;"",$G204&lt;&gt;""),Results!$K209,""))</f>
        <v/>
      </c>
      <c r="J204" s="17" t="str">
        <f>IF(Plan!$I207=0,F204&amp;G204,"")</f>
        <v/>
      </c>
      <c r="K204" s="134">
        <f t="shared" si="5"/>
        <v>0</v>
      </c>
      <c r="L204" s="134" t="str">
        <f>IF(AND(K204&gt;0,Plan!$I207=0),H204&amp;Language!$E$62&amp;I204,"")</f>
        <v/>
      </c>
      <c r="M204" s="2" t="str">
        <f>IF(Plan!$I207=1,F204&amp;G204,"")</f>
        <v/>
      </c>
      <c r="N204" s="93" t="str">
        <f>IF(AND(K204&gt;0,Plan!$I207=1),H204&amp;Language!$E$62&amp;I204,"")</f>
        <v/>
      </c>
      <c r="O204" s="352">
        <f>IF($H204="",0,Results!$L209)</f>
        <v>0</v>
      </c>
      <c r="P204" s="353">
        <f>IF($I204="",0,Results!$M209)</f>
        <v>0</v>
      </c>
    </row>
    <row r="205" spans="5:16" x14ac:dyDescent="0.2">
      <c r="E205" s="299">
        <v>202</v>
      </c>
      <c r="F205" s="190" t="str">
        <f>Plan!$Q208</f>
        <v/>
      </c>
      <c r="G205" s="191" t="str">
        <f>Plan!$S208</f>
        <v/>
      </c>
      <c r="H205" s="134" t="str">
        <f>IF(AND(Results!$Q$6&gt;0,$E205-1&gt;=Results!$Q$6*Calc!$F$26),"",IF(AND(Results!$I210&lt;&gt;"",Results!$K210&lt;&gt;"",Results!$F210&lt;&gt;Results!$H210,$F205&lt;&gt;"",$G205&lt;&gt;""),Results!$I210,""))</f>
        <v/>
      </c>
      <c r="I205" s="18" t="str">
        <f>IF(AND(Results!$Q$6&gt;0,$E205-1&gt;=Results!$Q$6*Calc!$F$26),"",IF(AND(Results!$I210&lt;&gt;"",Results!$K210&lt;&gt;"",Results!$F210&lt;&gt;Results!$H210,$F205&lt;&gt;"",$G205&lt;&gt;""),Results!$K210,""))</f>
        <v/>
      </c>
      <c r="J205" s="17" t="str">
        <f>IF(Plan!$I208=0,F205&amp;G205,"")</f>
        <v/>
      </c>
      <c r="K205" s="134">
        <f t="shared" si="5"/>
        <v>0</v>
      </c>
      <c r="L205" s="134" t="str">
        <f>IF(AND(K205&gt;0,Plan!$I208=0),H205&amp;Language!$E$62&amp;I205,"")</f>
        <v/>
      </c>
      <c r="M205" s="2" t="str">
        <f>IF(Plan!$I208=1,F205&amp;G205,"")</f>
        <v/>
      </c>
      <c r="N205" s="93" t="str">
        <f>IF(AND(K205&gt;0,Plan!$I208=1),H205&amp;Language!$E$62&amp;I205,"")</f>
        <v/>
      </c>
      <c r="O205" s="352">
        <f>IF($H205="",0,Results!$L210)</f>
        <v>0</v>
      </c>
      <c r="P205" s="353">
        <f>IF($I205="",0,Results!$M210)</f>
        <v>0</v>
      </c>
    </row>
    <row r="206" spans="5:16" x14ac:dyDescent="0.2">
      <c r="E206" s="299">
        <v>203</v>
      </c>
      <c r="F206" s="190" t="str">
        <f>Plan!$Q209</f>
        <v/>
      </c>
      <c r="G206" s="191" t="str">
        <f>Plan!$S209</f>
        <v/>
      </c>
      <c r="H206" s="134" t="str">
        <f>IF(AND(Results!$Q$6&gt;0,$E206-1&gt;=Results!$Q$6*Calc!$F$26),"",IF(AND(Results!$I211&lt;&gt;"",Results!$K211&lt;&gt;"",Results!$F211&lt;&gt;Results!$H211,$F206&lt;&gt;"",$G206&lt;&gt;""),Results!$I211,""))</f>
        <v/>
      </c>
      <c r="I206" s="18" t="str">
        <f>IF(AND(Results!$Q$6&gt;0,$E206-1&gt;=Results!$Q$6*Calc!$F$26),"",IF(AND(Results!$I211&lt;&gt;"",Results!$K211&lt;&gt;"",Results!$F211&lt;&gt;Results!$H211,$F206&lt;&gt;"",$G206&lt;&gt;""),Results!$K211,""))</f>
        <v/>
      </c>
      <c r="J206" s="17" t="str">
        <f>IF(Plan!$I209=0,F206&amp;G206,"")</f>
        <v/>
      </c>
      <c r="K206" s="134">
        <f t="shared" si="5"/>
        <v>0</v>
      </c>
      <c r="L206" s="134" t="str">
        <f>IF(AND(K206&gt;0,Plan!$I209=0),H206&amp;Language!$E$62&amp;I206,"")</f>
        <v/>
      </c>
      <c r="M206" s="2" t="str">
        <f>IF(Plan!$I209=1,F206&amp;G206,"")</f>
        <v/>
      </c>
      <c r="N206" s="93" t="str">
        <f>IF(AND(K206&gt;0,Plan!$I209=1),H206&amp;Language!$E$62&amp;I206,"")</f>
        <v/>
      </c>
      <c r="O206" s="352">
        <f>IF($H206="",0,Results!$L211)</f>
        <v>0</v>
      </c>
      <c r="P206" s="353">
        <f>IF($I206="",0,Results!$M211)</f>
        <v>0</v>
      </c>
    </row>
    <row r="207" spans="5:16" x14ac:dyDescent="0.2">
      <c r="E207" s="299">
        <v>204</v>
      </c>
      <c r="F207" s="190" t="str">
        <f>Plan!$Q210</f>
        <v/>
      </c>
      <c r="G207" s="191" t="str">
        <f>Plan!$S210</f>
        <v/>
      </c>
      <c r="H207" s="134" t="str">
        <f>IF(AND(Results!$Q$6&gt;0,$E207-1&gt;=Results!$Q$6*Calc!$F$26),"",IF(AND(Results!$I212&lt;&gt;"",Results!$K212&lt;&gt;"",Results!$F212&lt;&gt;Results!$H212,$F207&lt;&gt;"",$G207&lt;&gt;""),Results!$I212,""))</f>
        <v/>
      </c>
      <c r="I207" s="18" t="str">
        <f>IF(AND(Results!$Q$6&gt;0,$E207-1&gt;=Results!$Q$6*Calc!$F$26),"",IF(AND(Results!$I212&lt;&gt;"",Results!$K212&lt;&gt;"",Results!$F212&lt;&gt;Results!$H212,$F207&lt;&gt;"",$G207&lt;&gt;""),Results!$K212,""))</f>
        <v/>
      </c>
      <c r="J207" s="17" t="str">
        <f>IF(Plan!$I210=0,F207&amp;G207,"")</f>
        <v/>
      </c>
      <c r="K207" s="134">
        <f t="shared" si="5"/>
        <v>0</v>
      </c>
      <c r="L207" s="134" t="str">
        <f>IF(AND(K207&gt;0,Plan!$I210=0),H207&amp;Language!$E$62&amp;I207,"")</f>
        <v/>
      </c>
      <c r="M207" s="2" t="str">
        <f>IF(Plan!$I210=1,F207&amp;G207,"")</f>
        <v/>
      </c>
      <c r="N207" s="93" t="str">
        <f>IF(AND(K207&gt;0,Plan!$I210=1),H207&amp;Language!$E$62&amp;I207,"")</f>
        <v/>
      </c>
      <c r="O207" s="352">
        <f>IF($H207="",0,Results!$L212)</f>
        <v>0</v>
      </c>
      <c r="P207" s="353">
        <f>IF($I207="",0,Results!$M212)</f>
        <v>0</v>
      </c>
    </row>
    <row r="208" spans="5:16" x14ac:dyDescent="0.2">
      <c r="E208" s="299">
        <v>205</v>
      </c>
      <c r="F208" s="190" t="str">
        <f>Plan!$Q211</f>
        <v/>
      </c>
      <c r="G208" s="191" t="str">
        <f>Plan!$S211</f>
        <v/>
      </c>
      <c r="H208" s="134" t="str">
        <f>IF(AND(Results!$Q$6&gt;0,$E208-1&gt;=Results!$Q$6*Calc!$F$26),"",IF(AND(Results!$I213&lt;&gt;"",Results!$K213&lt;&gt;"",Results!$F213&lt;&gt;Results!$H213,$F208&lt;&gt;"",$G208&lt;&gt;""),Results!$I213,""))</f>
        <v/>
      </c>
      <c r="I208" s="18" t="str">
        <f>IF(AND(Results!$Q$6&gt;0,$E208-1&gt;=Results!$Q$6*Calc!$F$26),"",IF(AND(Results!$I213&lt;&gt;"",Results!$K213&lt;&gt;"",Results!$F213&lt;&gt;Results!$H213,$F208&lt;&gt;"",$G208&lt;&gt;""),Results!$K213,""))</f>
        <v/>
      </c>
      <c r="J208" s="17" t="str">
        <f>IF(Plan!$I211=0,F208&amp;G208,"")</f>
        <v/>
      </c>
      <c r="K208" s="134">
        <f t="shared" si="5"/>
        <v>0</v>
      </c>
      <c r="L208" s="134" t="str">
        <f>IF(AND(K208&gt;0,Plan!$I211=0),H208&amp;Language!$E$62&amp;I208,"")</f>
        <v/>
      </c>
      <c r="M208" s="2" t="str">
        <f>IF(Plan!$I211=1,F208&amp;G208,"")</f>
        <v/>
      </c>
      <c r="N208" s="93" t="str">
        <f>IF(AND(K208&gt;0,Plan!$I211=1),H208&amp;Language!$E$62&amp;I208,"")</f>
        <v/>
      </c>
      <c r="O208" s="352">
        <f>IF($H208="",0,Results!$L213)</f>
        <v>0</v>
      </c>
      <c r="P208" s="353">
        <f>IF($I208="",0,Results!$M213)</f>
        <v>0</v>
      </c>
    </row>
    <row r="209" spans="5:16" x14ac:dyDescent="0.2">
      <c r="E209" s="299">
        <v>206</v>
      </c>
      <c r="F209" s="190" t="str">
        <f>Plan!$Q212</f>
        <v/>
      </c>
      <c r="G209" s="191" t="str">
        <f>Plan!$S212</f>
        <v/>
      </c>
      <c r="H209" s="134" t="str">
        <f>IF(AND(Results!$Q$6&gt;0,$E209-1&gt;=Results!$Q$6*Calc!$F$26),"",IF(AND(Results!$I214&lt;&gt;"",Results!$K214&lt;&gt;"",Results!$F214&lt;&gt;Results!$H214,$F209&lt;&gt;"",$G209&lt;&gt;""),Results!$I214,""))</f>
        <v/>
      </c>
      <c r="I209" s="18" t="str">
        <f>IF(AND(Results!$Q$6&gt;0,$E209-1&gt;=Results!$Q$6*Calc!$F$26),"",IF(AND(Results!$I214&lt;&gt;"",Results!$K214&lt;&gt;"",Results!$F214&lt;&gt;Results!$H214,$F209&lt;&gt;"",$G209&lt;&gt;""),Results!$K214,""))</f>
        <v/>
      </c>
      <c r="J209" s="17" t="str">
        <f>IF(Plan!$I212=0,F209&amp;G209,"")</f>
        <v/>
      </c>
      <c r="K209" s="134">
        <f t="shared" si="5"/>
        <v>0</v>
      </c>
      <c r="L209" s="134" t="str">
        <f>IF(AND(K209&gt;0,Plan!$I212=0),H209&amp;Language!$E$62&amp;I209,"")</f>
        <v/>
      </c>
      <c r="M209" s="2" t="str">
        <f>IF(Plan!$I212=1,F209&amp;G209,"")</f>
        <v/>
      </c>
      <c r="N209" s="93" t="str">
        <f>IF(AND(K209&gt;0,Plan!$I212=1),H209&amp;Language!$E$62&amp;I209,"")</f>
        <v/>
      </c>
      <c r="O209" s="352">
        <f>IF($H209="",0,Results!$L214)</f>
        <v>0</v>
      </c>
      <c r="P209" s="353">
        <f>IF($I209="",0,Results!$M214)</f>
        <v>0</v>
      </c>
    </row>
    <row r="210" spans="5:16" x14ac:dyDescent="0.2">
      <c r="E210" s="299">
        <v>207</v>
      </c>
      <c r="F210" s="190" t="str">
        <f>Plan!$Q213</f>
        <v/>
      </c>
      <c r="G210" s="191" t="str">
        <f>Plan!$S213</f>
        <v/>
      </c>
      <c r="H210" s="134" t="str">
        <f>IF(AND(Results!$Q$6&gt;0,$E210-1&gt;=Results!$Q$6*Calc!$F$26),"",IF(AND(Results!$I215&lt;&gt;"",Results!$K215&lt;&gt;"",Results!$F215&lt;&gt;Results!$H215,$F210&lt;&gt;"",$G210&lt;&gt;""),Results!$I215,""))</f>
        <v/>
      </c>
      <c r="I210" s="18" t="str">
        <f>IF(AND(Results!$Q$6&gt;0,$E210-1&gt;=Results!$Q$6*Calc!$F$26),"",IF(AND(Results!$I215&lt;&gt;"",Results!$K215&lt;&gt;"",Results!$F215&lt;&gt;Results!$H215,$F210&lt;&gt;"",$G210&lt;&gt;""),Results!$K215,""))</f>
        <v/>
      </c>
      <c r="J210" s="17" t="str">
        <f>IF(Plan!$I213=0,F210&amp;G210,"")</f>
        <v/>
      </c>
      <c r="K210" s="134">
        <f t="shared" si="5"/>
        <v>0</v>
      </c>
      <c r="L210" s="134" t="str">
        <f>IF(AND(K210&gt;0,Plan!$I213=0),H210&amp;Language!$E$62&amp;I210,"")</f>
        <v/>
      </c>
      <c r="M210" s="2" t="str">
        <f>IF(Plan!$I213=1,F210&amp;G210,"")</f>
        <v/>
      </c>
      <c r="N210" s="93" t="str">
        <f>IF(AND(K210&gt;0,Plan!$I213=1),H210&amp;Language!$E$62&amp;I210,"")</f>
        <v/>
      </c>
      <c r="O210" s="352">
        <f>IF($H210="",0,Results!$L215)</f>
        <v>0</v>
      </c>
      <c r="P210" s="353">
        <f>IF($I210="",0,Results!$M215)</f>
        <v>0</v>
      </c>
    </row>
    <row r="211" spans="5:16" x14ac:dyDescent="0.2">
      <c r="E211" s="299">
        <v>208</v>
      </c>
      <c r="F211" s="190" t="str">
        <f>Plan!$Q214</f>
        <v/>
      </c>
      <c r="G211" s="191" t="str">
        <f>Plan!$S214</f>
        <v/>
      </c>
      <c r="H211" s="134" t="str">
        <f>IF(AND(Results!$Q$6&gt;0,$E211-1&gt;=Results!$Q$6*Calc!$F$26),"",IF(AND(Results!$I216&lt;&gt;"",Results!$K216&lt;&gt;"",Results!$F216&lt;&gt;Results!$H216,$F211&lt;&gt;"",$G211&lt;&gt;""),Results!$I216,""))</f>
        <v/>
      </c>
      <c r="I211" s="18" t="str">
        <f>IF(AND(Results!$Q$6&gt;0,$E211-1&gt;=Results!$Q$6*Calc!$F$26),"",IF(AND(Results!$I216&lt;&gt;"",Results!$K216&lt;&gt;"",Results!$F216&lt;&gt;Results!$H216,$F211&lt;&gt;"",$G211&lt;&gt;""),Results!$K216,""))</f>
        <v/>
      </c>
      <c r="J211" s="17" t="str">
        <f>IF(Plan!$I214=0,F211&amp;G211,"")</f>
        <v/>
      </c>
      <c r="K211" s="134">
        <f t="shared" si="5"/>
        <v>0</v>
      </c>
      <c r="L211" s="134" t="str">
        <f>IF(AND(K211&gt;0,Plan!$I214=0),H211&amp;Language!$E$62&amp;I211,"")</f>
        <v/>
      </c>
      <c r="M211" s="2" t="str">
        <f>IF(Plan!$I214=1,F211&amp;G211,"")</f>
        <v/>
      </c>
      <c r="N211" s="93" t="str">
        <f>IF(AND(K211&gt;0,Plan!$I214=1),H211&amp;Language!$E$62&amp;I211,"")</f>
        <v/>
      </c>
      <c r="O211" s="352">
        <f>IF($H211="",0,Results!$L216)</f>
        <v>0</v>
      </c>
      <c r="P211" s="353">
        <f>IF($I211="",0,Results!$M216)</f>
        <v>0</v>
      </c>
    </row>
    <row r="212" spans="5:16" x14ac:dyDescent="0.2">
      <c r="E212" s="299">
        <v>209</v>
      </c>
      <c r="F212" s="190" t="str">
        <f>Plan!$Q215</f>
        <v/>
      </c>
      <c r="G212" s="191" t="str">
        <f>Plan!$S215</f>
        <v/>
      </c>
      <c r="H212" s="134" t="str">
        <f>IF(AND(Results!$Q$6&gt;0,$E212-1&gt;=Results!$Q$6*Calc!$F$26),"",IF(AND(Results!$I217&lt;&gt;"",Results!$K217&lt;&gt;"",Results!$F217&lt;&gt;Results!$H217,$F212&lt;&gt;"",$G212&lt;&gt;""),Results!$I217,""))</f>
        <v/>
      </c>
      <c r="I212" s="18" t="str">
        <f>IF(AND(Results!$Q$6&gt;0,$E212-1&gt;=Results!$Q$6*Calc!$F$26),"",IF(AND(Results!$I217&lt;&gt;"",Results!$K217&lt;&gt;"",Results!$F217&lt;&gt;Results!$H217,$F212&lt;&gt;"",$G212&lt;&gt;""),Results!$K217,""))</f>
        <v/>
      </c>
      <c r="J212" s="17" t="str">
        <f>IF(Plan!$I215=0,F212&amp;G212,"")</f>
        <v/>
      </c>
      <c r="K212" s="134">
        <f t="shared" si="5"/>
        <v>0</v>
      </c>
      <c r="L212" s="134" t="str">
        <f>IF(AND(K212&gt;0,Plan!$I215=0),H212&amp;Language!$E$62&amp;I212,"")</f>
        <v/>
      </c>
      <c r="M212" s="2" t="str">
        <f>IF(Plan!$I215=1,F212&amp;G212,"")</f>
        <v/>
      </c>
      <c r="N212" s="93" t="str">
        <f>IF(AND(K212&gt;0,Plan!$I215=1),H212&amp;Language!$E$62&amp;I212,"")</f>
        <v/>
      </c>
      <c r="O212" s="352">
        <f>IF($H212="",0,Results!$L217)</f>
        <v>0</v>
      </c>
      <c r="P212" s="353">
        <f>IF($I212="",0,Results!$M217)</f>
        <v>0</v>
      </c>
    </row>
    <row r="213" spans="5:16" x14ac:dyDescent="0.2">
      <c r="E213" s="299">
        <v>210</v>
      </c>
      <c r="F213" s="190" t="str">
        <f>Plan!$Q216</f>
        <v/>
      </c>
      <c r="G213" s="191" t="str">
        <f>Plan!$S216</f>
        <v/>
      </c>
      <c r="H213" s="134" t="str">
        <f>IF(AND(Results!$Q$6&gt;0,$E213-1&gt;=Results!$Q$6*Calc!$F$26),"",IF(AND(Results!$I218&lt;&gt;"",Results!$K218&lt;&gt;"",Results!$F218&lt;&gt;Results!$H218,$F213&lt;&gt;"",$G213&lt;&gt;""),Results!$I218,""))</f>
        <v/>
      </c>
      <c r="I213" s="18" t="str">
        <f>IF(AND(Results!$Q$6&gt;0,$E213-1&gt;=Results!$Q$6*Calc!$F$26),"",IF(AND(Results!$I218&lt;&gt;"",Results!$K218&lt;&gt;"",Results!$F218&lt;&gt;Results!$H218,$F213&lt;&gt;"",$G213&lt;&gt;""),Results!$K218,""))</f>
        <v/>
      </c>
      <c r="J213" s="17" t="str">
        <f>IF(Plan!$I216=0,F213&amp;G213,"")</f>
        <v/>
      </c>
      <c r="K213" s="134">
        <f t="shared" si="5"/>
        <v>0</v>
      </c>
      <c r="L213" s="134" t="str">
        <f>IF(AND(K213&gt;0,Plan!$I216=0),H213&amp;Language!$E$62&amp;I213,"")</f>
        <v/>
      </c>
      <c r="M213" s="2" t="str">
        <f>IF(Plan!$I216=1,F213&amp;G213,"")</f>
        <v/>
      </c>
      <c r="N213" s="93" t="str">
        <f>IF(AND(K213&gt;0,Plan!$I216=1),H213&amp;Language!$E$62&amp;I213,"")</f>
        <v/>
      </c>
      <c r="O213" s="352">
        <f>IF($H213="",0,Results!$L218)</f>
        <v>0</v>
      </c>
      <c r="P213" s="353">
        <f>IF($I213="",0,Results!$M218)</f>
        <v>0</v>
      </c>
    </row>
    <row r="214" spans="5:16" x14ac:dyDescent="0.2">
      <c r="E214" s="299">
        <v>211</v>
      </c>
      <c r="F214" s="190" t="str">
        <f>Plan!$Q217</f>
        <v/>
      </c>
      <c r="G214" s="191" t="str">
        <f>Plan!$S217</f>
        <v/>
      </c>
      <c r="H214" s="134" t="str">
        <f>IF(AND(Results!$Q$6&gt;0,$E214-1&gt;=Results!$Q$6*Calc!$F$26),"",IF(AND(Results!$I219&lt;&gt;"",Results!$K219&lt;&gt;"",Results!$F219&lt;&gt;Results!$H219,$F214&lt;&gt;"",$G214&lt;&gt;""),Results!$I219,""))</f>
        <v/>
      </c>
      <c r="I214" s="18" t="str">
        <f>IF(AND(Results!$Q$6&gt;0,$E214-1&gt;=Results!$Q$6*Calc!$F$26),"",IF(AND(Results!$I219&lt;&gt;"",Results!$K219&lt;&gt;"",Results!$F219&lt;&gt;Results!$H219,$F214&lt;&gt;"",$G214&lt;&gt;""),Results!$K219,""))</f>
        <v/>
      </c>
      <c r="J214" s="17" t="str">
        <f>IF(Plan!$I217=0,F214&amp;G214,"")</f>
        <v/>
      </c>
      <c r="K214" s="134">
        <f t="shared" si="5"/>
        <v>0</v>
      </c>
      <c r="L214" s="134" t="str">
        <f>IF(AND(K214&gt;0,Plan!$I217=0),H214&amp;Language!$E$62&amp;I214,"")</f>
        <v/>
      </c>
      <c r="M214" s="2" t="str">
        <f>IF(Plan!$I217=1,F214&amp;G214,"")</f>
        <v/>
      </c>
      <c r="N214" s="93" t="str">
        <f>IF(AND(K214&gt;0,Plan!$I217=1),H214&amp;Language!$E$62&amp;I214,"")</f>
        <v/>
      </c>
      <c r="O214" s="352">
        <f>IF($H214="",0,Results!$L219)</f>
        <v>0</v>
      </c>
      <c r="P214" s="353">
        <f>IF($I214="",0,Results!$M219)</f>
        <v>0</v>
      </c>
    </row>
    <row r="215" spans="5:16" x14ac:dyDescent="0.2">
      <c r="E215" s="299">
        <v>212</v>
      </c>
      <c r="F215" s="190" t="str">
        <f>Plan!$Q218</f>
        <v/>
      </c>
      <c r="G215" s="191" t="str">
        <f>Plan!$S218</f>
        <v/>
      </c>
      <c r="H215" s="134" t="str">
        <f>IF(AND(Results!$Q$6&gt;0,$E215-1&gt;=Results!$Q$6*Calc!$F$26),"",IF(AND(Results!$I220&lt;&gt;"",Results!$K220&lt;&gt;"",Results!$F220&lt;&gt;Results!$H220,$F215&lt;&gt;"",$G215&lt;&gt;""),Results!$I220,""))</f>
        <v/>
      </c>
      <c r="I215" s="18" t="str">
        <f>IF(AND(Results!$Q$6&gt;0,$E215-1&gt;=Results!$Q$6*Calc!$F$26),"",IF(AND(Results!$I220&lt;&gt;"",Results!$K220&lt;&gt;"",Results!$F220&lt;&gt;Results!$H220,$F215&lt;&gt;"",$G215&lt;&gt;""),Results!$K220,""))</f>
        <v/>
      </c>
      <c r="J215" s="17" t="str">
        <f>IF(Plan!$I218=0,F215&amp;G215,"")</f>
        <v/>
      </c>
      <c r="K215" s="134">
        <f t="shared" si="5"/>
        <v>0</v>
      </c>
      <c r="L215" s="134" t="str">
        <f>IF(AND(K215&gt;0,Plan!$I218=0),H215&amp;Language!$E$62&amp;I215,"")</f>
        <v/>
      </c>
      <c r="M215" s="2" t="str">
        <f>IF(Plan!$I218=1,F215&amp;G215,"")</f>
        <v/>
      </c>
      <c r="N215" s="93" t="str">
        <f>IF(AND(K215&gt;0,Plan!$I218=1),H215&amp;Language!$E$62&amp;I215,"")</f>
        <v/>
      </c>
      <c r="O215" s="352">
        <f>IF($H215="",0,Results!$L220)</f>
        <v>0</v>
      </c>
      <c r="P215" s="353">
        <f>IF($I215="",0,Results!$M220)</f>
        <v>0</v>
      </c>
    </row>
    <row r="216" spans="5:16" x14ac:dyDescent="0.2">
      <c r="E216" s="299">
        <v>213</v>
      </c>
      <c r="F216" s="190" t="str">
        <f>Plan!$Q219</f>
        <v/>
      </c>
      <c r="G216" s="191" t="str">
        <f>Plan!$S219</f>
        <v/>
      </c>
      <c r="H216" s="134" t="str">
        <f>IF(AND(Results!$Q$6&gt;0,$E216-1&gt;=Results!$Q$6*Calc!$F$26),"",IF(AND(Results!$I221&lt;&gt;"",Results!$K221&lt;&gt;"",Results!$F221&lt;&gt;Results!$H221,$F216&lt;&gt;"",$G216&lt;&gt;""),Results!$I221,""))</f>
        <v/>
      </c>
      <c r="I216" s="18" t="str">
        <f>IF(AND(Results!$Q$6&gt;0,$E216-1&gt;=Results!$Q$6*Calc!$F$26),"",IF(AND(Results!$I221&lt;&gt;"",Results!$K221&lt;&gt;"",Results!$F221&lt;&gt;Results!$H221,$F216&lt;&gt;"",$G216&lt;&gt;""),Results!$K221,""))</f>
        <v/>
      </c>
      <c r="J216" s="17" t="str">
        <f>IF(Plan!$I219=0,F216&amp;G216,"")</f>
        <v/>
      </c>
      <c r="K216" s="134">
        <f t="shared" si="5"/>
        <v>0</v>
      </c>
      <c r="L216" s="134" t="str">
        <f>IF(AND(K216&gt;0,Plan!$I219=0),H216&amp;Language!$E$62&amp;I216,"")</f>
        <v/>
      </c>
      <c r="M216" s="2" t="str">
        <f>IF(Plan!$I219=1,F216&amp;G216,"")</f>
        <v/>
      </c>
      <c r="N216" s="93" t="str">
        <f>IF(AND(K216&gt;0,Plan!$I219=1),H216&amp;Language!$E$62&amp;I216,"")</f>
        <v/>
      </c>
      <c r="O216" s="352">
        <f>IF($H216="",0,Results!$L221)</f>
        <v>0</v>
      </c>
      <c r="P216" s="353">
        <f>IF($I216="",0,Results!$M221)</f>
        <v>0</v>
      </c>
    </row>
    <row r="217" spans="5:16" x14ac:dyDescent="0.2">
      <c r="E217" s="299">
        <v>214</v>
      </c>
      <c r="F217" s="190" t="str">
        <f>Plan!$Q220</f>
        <v/>
      </c>
      <c r="G217" s="191" t="str">
        <f>Plan!$S220</f>
        <v/>
      </c>
      <c r="H217" s="134" t="str">
        <f>IF(AND(Results!$Q$6&gt;0,$E217-1&gt;=Results!$Q$6*Calc!$F$26),"",IF(AND(Results!$I222&lt;&gt;"",Results!$K222&lt;&gt;"",Results!$F222&lt;&gt;Results!$H222,$F217&lt;&gt;"",$G217&lt;&gt;""),Results!$I222,""))</f>
        <v/>
      </c>
      <c r="I217" s="18" t="str">
        <f>IF(AND(Results!$Q$6&gt;0,$E217-1&gt;=Results!$Q$6*Calc!$F$26),"",IF(AND(Results!$I222&lt;&gt;"",Results!$K222&lt;&gt;"",Results!$F222&lt;&gt;Results!$H222,$F217&lt;&gt;"",$G217&lt;&gt;""),Results!$K222,""))</f>
        <v/>
      </c>
      <c r="J217" s="17" t="str">
        <f>IF(Plan!$I220=0,F217&amp;G217,"")</f>
        <v/>
      </c>
      <c r="K217" s="134">
        <f t="shared" si="5"/>
        <v>0</v>
      </c>
      <c r="L217" s="134" t="str">
        <f>IF(AND(K217&gt;0,Plan!$I220=0),H217&amp;Language!$E$62&amp;I217,"")</f>
        <v/>
      </c>
      <c r="M217" s="2" t="str">
        <f>IF(Plan!$I220=1,F217&amp;G217,"")</f>
        <v/>
      </c>
      <c r="N217" s="93" t="str">
        <f>IF(AND(K217&gt;0,Plan!$I220=1),H217&amp;Language!$E$62&amp;I217,"")</f>
        <v/>
      </c>
      <c r="O217" s="352">
        <f>IF($H217="",0,Results!$L222)</f>
        <v>0</v>
      </c>
      <c r="P217" s="353">
        <f>IF($I217="",0,Results!$M222)</f>
        <v>0</v>
      </c>
    </row>
    <row r="218" spans="5:16" x14ac:dyDescent="0.2">
      <c r="E218" s="299">
        <v>215</v>
      </c>
      <c r="F218" s="190" t="str">
        <f>Plan!$Q221</f>
        <v/>
      </c>
      <c r="G218" s="191" t="str">
        <f>Plan!$S221</f>
        <v/>
      </c>
      <c r="H218" s="134" t="str">
        <f>IF(AND(Results!$Q$6&gt;0,$E218-1&gt;=Results!$Q$6*Calc!$F$26),"",IF(AND(Results!$I223&lt;&gt;"",Results!$K223&lt;&gt;"",Results!$F223&lt;&gt;Results!$H223,$F218&lt;&gt;"",$G218&lt;&gt;""),Results!$I223,""))</f>
        <v/>
      </c>
      <c r="I218" s="18" t="str">
        <f>IF(AND(Results!$Q$6&gt;0,$E218-1&gt;=Results!$Q$6*Calc!$F$26),"",IF(AND(Results!$I223&lt;&gt;"",Results!$K223&lt;&gt;"",Results!$F223&lt;&gt;Results!$H223,$F218&lt;&gt;"",$G218&lt;&gt;""),Results!$K223,""))</f>
        <v/>
      </c>
      <c r="J218" s="17" t="str">
        <f>IF(Plan!$I221=0,F218&amp;G218,"")</f>
        <v/>
      </c>
      <c r="K218" s="134">
        <f t="shared" si="5"/>
        <v>0</v>
      </c>
      <c r="L218" s="134" t="str">
        <f>IF(AND(K218&gt;0,Plan!$I221=0),H218&amp;Language!$E$62&amp;I218,"")</f>
        <v/>
      </c>
      <c r="M218" s="2" t="str">
        <f>IF(Plan!$I221=1,F218&amp;G218,"")</f>
        <v/>
      </c>
      <c r="N218" s="93" t="str">
        <f>IF(AND(K218&gt;0,Plan!$I221=1),H218&amp;Language!$E$62&amp;I218,"")</f>
        <v/>
      </c>
      <c r="O218" s="352">
        <f>IF($H218="",0,Results!$L223)</f>
        <v>0</v>
      </c>
      <c r="P218" s="353">
        <f>IF($I218="",0,Results!$M223)</f>
        <v>0</v>
      </c>
    </row>
    <row r="219" spans="5:16" x14ac:dyDescent="0.2">
      <c r="E219" s="299">
        <v>216</v>
      </c>
      <c r="F219" s="190" t="str">
        <f>Plan!$Q222</f>
        <v/>
      </c>
      <c r="G219" s="191" t="str">
        <f>Plan!$S222</f>
        <v/>
      </c>
      <c r="H219" s="134" t="str">
        <f>IF(AND(Results!$Q$6&gt;0,$E219-1&gt;=Results!$Q$6*Calc!$F$26),"",IF(AND(Results!$I224&lt;&gt;"",Results!$K224&lt;&gt;"",Results!$F224&lt;&gt;Results!$H224,$F219&lt;&gt;"",$G219&lt;&gt;""),Results!$I224,""))</f>
        <v/>
      </c>
      <c r="I219" s="18" t="str">
        <f>IF(AND(Results!$Q$6&gt;0,$E219-1&gt;=Results!$Q$6*Calc!$F$26),"",IF(AND(Results!$I224&lt;&gt;"",Results!$K224&lt;&gt;"",Results!$F224&lt;&gt;Results!$H224,$F219&lt;&gt;"",$G219&lt;&gt;""),Results!$K224,""))</f>
        <v/>
      </c>
      <c r="J219" s="17" t="str">
        <f>IF(Plan!$I222=0,F219&amp;G219,"")</f>
        <v/>
      </c>
      <c r="K219" s="134">
        <f t="shared" si="5"/>
        <v>0</v>
      </c>
      <c r="L219" s="134" t="str">
        <f>IF(AND(K219&gt;0,Plan!$I222=0),H219&amp;Language!$E$62&amp;I219,"")</f>
        <v/>
      </c>
      <c r="M219" s="2" t="str">
        <f>IF(Plan!$I222=1,F219&amp;G219,"")</f>
        <v/>
      </c>
      <c r="N219" s="93" t="str">
        <f>IF(AND(K219&gt;0,Plan!$I222=1),H219&amp;Language!$E$62&amp;I219,"")</f>
        <v/>
      </c>
      <c r="O219" s="352">
        <f>IF($H219="",0,Results!$L224)</f>
        <v>0</v>
      </c>
      <c r="P219" s="353">
        <f>IF($I219="",0,Results!$M224)</f>
        <v>0</v>
      </c>
    </row>
    <row r="220" spans="5:16" x14ac:dyDescent="0.2">
      <c r="E220" s="299">
        <v>217</v>
      </c>
      <c r="F220" s="190" t="str">
        <f>Plan!$Q223</f>
        <v/>
      </c>
      <c r="G220" s="191" t="str">
        <f>Plan!$S223</f>
        <v/>
      </c>
      <c r="H220" s="134" t="str">
        <f>IF(AND(Results!$Q$6&gt;0,$E220-1&gt;=Results!$Q$6*Calc!$F$26),"",IF(AND(Results!$I225&lt;&gt;"",Results!$K225&lt;&gt;"",Results!$F225&lt;&gt;Results!$H225,$F220&lt;&gt;"",$G220&lt;&gt;""),Results!$I225,""))</f>
        <v/>
      </c>
      <c r="I220" s="18" t="str">
        <f>IF(AND(Results!$Q$6&gt;0,$E220-1&gt;=Results!$Q$6*Calc!$F$26),"",IF(AND(Results!$I225&lt;&gt;"",Results!$K225&lt;&gt;"",Results!$F225&lt;&gt;Results!$H225,$F220&lt;&gt;"",$G220&lt;&gt;""),Results!$K225,""))</f>
        <v/>
      </c>
      <c r="J220" s="17" t="str">
        <f>IF(Plan!$I223=0,F220&amp;G220,"")</f>
        <v/>
      </c>
      <c r="K220" s="134">
        <f t="shared" si="5"/>
        <v>0</v>
      </c>
      <c r="L220" s="134" t="str">
        <f>IF(AND(K220&gt;0,Plan!$I223=0),H220&amp;Language!$E$62&amp;I220,"")</f>
        <v/>
      </c>
      <c r="M220" s="2" t="str">
        <f>IF(Plan!$I223=1,F220&amp;G220,"")</f>
        <v/>
      </c>
      <c r="N220" s="93" t="str">
        <f>IF(AND(K220&gt;0,Plan!$I223=1),H220&amp;Language!$E$62&amp;I220,"")</f>
        <v/>
      </c>
      <c r="O220" s="352">
        <f>IF($H220="",0,Results!$L225)</f>
        <v>0</v>
      </c>
      <c r="P220" s="353">
        <f>IF($I220="",0,Results!$M225)</f>
        <v>0</v>
      </c>
    </row>
    <row r="221" spans="5:16" x14ac:dyDescent="0.2">
      <c r="E221" s="299">
        <v>218</v>
      </c>
      <c r="F221" s="190" t="str">
        <f>Plan!$Q224</f>
        <v/>
      </c>
      <c r="G221" s="191" t="str">
        <f>Plan!$S224</f>
        <v/>
      </c>
      <c r="H221" s="134" t="str">
        <f>IF(AND(Results!$Q$6&gt;0,$E221-1&gt;=Results!$Q$6*Calc!$F$26),"",IF(AND(Results!$I226&lt;&gt;"",Results!$K226&lt;&gt;"",Results!$F226&lt;&gt;Results!$H226,$F221&lt;&gt;"",$G221&lt;&gt;""),Results!$I226,""))</f>
        <v/>
      </c>
      <c r="I221" s="18" t="str">
        <f>IF(AND(Results!$Q$6&gt;0,$E221-1&gt;=Results!$Q$6*Calc!$F$26),"",IF(AND(Results!$I226&lt;&gt;"",Results!$K226&lt;&gt;"",Results!$F226&lt;&gt;Results!$H226,$F221&lt;&gt;"",$G221&lt;&gt;""),Results!$K226,""))</f>
        <v/>
      </c>
      <c r="J221" s="17" t="str">
        <f>IF(Plan!$I224=0,F221&amp;G221,"")</f>
        <v/>
      </c>
      <c r="K221" s="134">
        <f t="shared" si="5"/>
        <v>0</v>
      </c>
      <c r="L221" s="134" t="str">
        <f>IF(AND(K221&gt;0,Plan!$I224=0),H221&amp;Language!$E$62&amp;I221,"")</f>
        <v/>
      </c>
      <c r="M221" s="2" t="str">
        <f>IF(Plan!$I224=1,F221&amp;G221,"")</f>
        <v/>
      </c>
      <c r="N221" s="93" t="str">
        <f>IF(AND(K221&gt;0,Plan!$I224=1),H221&amp;Language!$E$62&amp;I221,"")</f>
        <v/>
      </c>
      <c r="O221" s="352">
        <f>IF($H221="",0,Results!$L226)</f>
        <v>0</v>
      </c>
      <c r="P221" s="353">
        <f>IF($I221="",0,Results!$M226)</f>
        <v>0</v>
      </c>
    </row>
    <row r="222" spans="5:16" x14ac:dyDescent="0.2">
      <c r="E222" s="299">
        <v>219</v>
      </c>
      <c r="F222" s="190" t="str">
        <f>Plan!$Q225</f>
        <v/>
      </c>
      <c r="G222" s="191" t="str">
        <f>Plan!$S225</f>
        <v/>
      </c>
      <c r="H222" s="134" t="str">
        <f>IF(AND(Results!$Q$6&gt;0,$E222-1&gt;=Results!$Q$6*Calc!$F$26),"",IF(AND(Results!$I227&lt;&gt;"",Results!$K227&lt;&gt;"",Results!$F227&lt;&gt;Results!$H227,$F222&lt;&gt;"",$G222&lt;&gt;""),Results!$I227,""))</f>
        <v/>
      </c>
      <c r="I222" s="18" t="str">
        <f>IF(AND(Results!$Q$6&gt;0,$E222-1&gt;=Results!$Q$6*Calc!$F$26),"",IF(AND(Results!$I227&lt;&gt;"",Results!$K227&lt;&gt;"",Results!$F227&lt;&gt;Results!$H227,$F222&lt;&gt;"",$G222&lt;&gt;""),Results!$K227,""))</f>
        <v/>
      </c>
      <c r="J222" s="17" t="str">
        <f>IF(Plan!$I225=0,F222&amp;G222,"")</f>
        <v/>
      </c>
      <c r="K222" s="134">
        <f t="shared" si="5"/>
        <v>0</v>
      </c>
      <c r="L222" s="134" t="str">
        <f>IF(AND(K222&gt;0,Plan!$I225=0),H222&amp;Language!$E$62&amp;I222,"")</f>
        <v/>
      </c>
      <c r="M222" s="2" t="str">
        <f>IF(Plan!$I225=1,F222&amp;G222,"")</f>
        <v/>
      </c>
      <c r="N222" s="93" t="str">
        <f>IF(AND(K222&gt;0,Plan!$I225=1),H222&amp;Language!$E$62&amp;I222,"")</f>
        <v/>
      </c>
      <c r="O222" s="352">
        <f>IF($H222="",0,Results!$L227)</f>
        <v>0</v>
      </c>
      <c r="P222" s="353">
        <f>IF($I222="",0,Results!$M227)</f>
        <v>0</v>
      </c>
    </row>
    <row r="223" spans="5:16" x14ac:dyDescent="0.2">
      <c r="E223" s="299">
        <v>220</v>
      </c>
      <c r="F223" s="190" t="str">
        <f>Plan!$Q226</f>
        <v/>
      </c>
      <c r="G223" s="191" t="str">
        <f>Plan!$S226</f>
        <v/>
      </c>
      <c r="H223" s="134" t="str">
        <f>IF(AND(Results!$Q$6&gt;0,$E223-1&gt;=Results!$Q$6*Calc!$F$26),"",IF(AND(Results!$I228&lt;&gt;"",Results!$K228&lt;&gt;"",Results!$F228&lt;&gt;Results!$H228,$F223&lt;&gt;"",$G223&lt;&gt;""),Results!$I228,""))</f>
        <v/>
      </c>
      <c r="I223" s="18" t="str">
        <f>IF(AND(Results!$Q$6&gt;0,$E223-1&gt;=Results!$Q$6*Calc!$F$26),"",IF(AND(Results!$I228&lt;&gt;"",Results!$K228&lt;&gt;"",Results!$F228&lt;&gt;Results!$H228,$F223&lt;&gt;"",$G223&lt;&gt;""),Results!$K228,""))</f>
        <v/>
      </c>
      <c r="J223" s="17" t="str">
        <f>IF(Plan!$I226=0,F223&amp;G223,"")</f>
        <v/>
      </c>
      <c r="K223" s="134">
        <f t="shared" si="5"/>
        <v>0</v>
      </c>
      <c r="L223" s="134" t="str">
        <f>IF(AND(K223&gt;0,Plan!$I226=0),H223&amp;Language!$E$62&amp;I223,"")</f>
        <v/>
      </c>
      <c r="M223" s="2" t="str">
        <f>IF(Plan!$I226=1,F223&amp;G223,"")</f>
        <v/>
      </c>
      <c r="N223" s="93" t="str">
        <f>IF(AND(K223&gt;0,Plan!$I226=1),H223&amp;Language!$E$62&amp;I223,"")</f>
        <v/>
      </c>
      <c r="O223" s="352">
        <f>IF($H223="",0,Results!$L228)</f>
        <v>0</v>
      </c>
      <c r="P223" s="353">
        <f>IF($I223="",0,Results!$M228)</f>
        <v>0</v>
      </c>
    </row>
    <row r="224" spans="5:16" x14ac:dyDescent="0.2">
      <c r="E224" s="299">
        <v>221</v>
      </c>
      <c r="F224" s="190" t="str">
        <f>Plan!$Q227</f>
        <v/>
      </c>
      <c r="G224" s="191" t="str">
        <f>Plan!$S227</f>
        <v/>
      </c>
      <c r="H224" s="134" t="str">
        <f>IF(AND(Results!$Q$6&gt;0,$E224-1&gt;=Results!$Q$6*Calc!$F$26),"",IF(AND(Results!$I229&lt;&gt;"",Results!$K229&lt;&gt;"",Results!$F229&lt;&gt;Results!$H229,$F224&lt;&gt;"",$G224&lt;&gt;""),Results!$I229,""))</f>
        <v/>
      </c>
      <c r="I224" s="18" t="str">
        <f>IF(AND(Results!$Q$6&gt;0,$E224-1&gt;=Results!$Q$6*Calc!$F$26),"",IF(AND(Results!$I229&lt;&gt;"",Results!$K229&lt;&gt;"",Results!$F229&lt;&gt;Results!$H229,$F224&lt;&gt;"",$G224&lt;&gt;""),Results!$K229,""))</f>
        <v/>
      </c>
      <c r="J224" s="17" t="str">
        <f>IF(Plan!$I227=0,F224&amp;G224,"")</f>
        <v/>
      </c>
      <c r="K224" s="134">
        <f t="shared" si="5"/>
        <v>0</v>
      </c>
      <c r="L224" s="134" t="str">
        <f>IF(AND(K224&gt;0,Plan!$I227=0),H224&amp;Language!$E$62&amp;I224,"")</f>
        <v/>
      </c>
      <c r="M224" s="2" t="str">
        <f>IF(Plan!$I227=1,F224&amp;G224,"")</f>
        <v/>
      </c>
      <c r="N224" s="93" t="str">
        <f>IF(AND(K224&gt;0,Plan!$I227=1),H224&amp;Language!$E$62&amp;I224,"")</f>
        <v/>
      </c>
      <c r="O224" s="352">
        <f>IF($H224="",0,Results!$L229)</f>
        <v>0</v>
      </c>
      <c r="P224" s="353">
        <f>IF($I224="",0,Results!$M229)</f>
        <v>0</v>
      </c>
    </row>
    <row r="225" spans="5:16" x14ac:dyDescent="0.2">
      <c r="E225" s="299">
        <v>222</v>
      </c>
      <c r="F225" s="190" t="str">
        <f>Plan!$Q228</f>
        <v/>
      </c>
      <c r="G225" s="191" t="str">
        <f>Plan!$S228</f>
        <v/>
      </c>
      <c r="H225" s="134" t="str">
        <f>IF(AND(Results!$Q$6&gt;0,$E225-1&gt;=Results!$Q$6*Calc!$F$26),"",IF(AND(Results!$I230&lt;&gt;"",Results!$K230&lt;&gt;"",Results!$F230&lt;&gt;Results!$H230,$F225&lt;&gt;"",$G225&lt;&gt;""),Results!$I230,""))</f>
        <v/>
      </c>
      <c r="I225" s="18" t="str">
        <f>IF(AND(Results!$Q$6&gt;0,$E225-1&gt;=Results!$Q$6*Calc!$F$26),"",IF(AND(Results!$I230&lt;&gt;"",Results!$K230&lt;&gt;"",Results!$F230&lt;&gt;Results!$H230,$F225&lt;&gt;"",$G225&lt;&gt;""),Results!$K230,""))</f>
        <v/>
      </c>
      <c r="J225" s="17" t="str">
        <f>IF(Plan!$I228=0,F225&amp;G225,"")</f>
        <v/>
      </c>
      <c r="K225" s="134">
        <f t="shared" si="5"/>
        <v>0</v>
      </c>
      <c r="L225" s="134" t="str">
        <f>IF(AND(K225&gt;0,Plan!$I228=0),H225&amp;Language!$E$62&amp;I225,"")</f>
        <v/>
      </c>
      <c r="M225" s="2" t="str">
        <f>IF(Plan!$I228=1,F225&amp;G225,"")</f>
        <v/>
      </c>
      <c r="N225" s="93" t="str">
        <f>IF(AND(K225&gt;0,Plan!$I228=1),H225&amp;Language!$E$62&amp;I225,"")</f>
        <v/>
      </c>
      <c r="O225" s="352">
        <f>IF($H225="",0,Results!$L230)</f>
        <v>0</v>
      </c>
      <c r="P225" s="353">
        <f>IF($I225="",0,Results!$M230)</f>
        <v>0</v>
      </c>
    </row>
    <row r="226" spans="5:16" x14ac:dyDescent="0.2">
      <c r="E226" s="299">
        <v>223</v>
      </c>
      <c r="F226" s="190" t="str">
        <f>Plan!$Q229</f>
        <v/>
      </c>
      <c r="G226" s="191" t="str">
        <f>Plan!$S229</f>
        <v/>
      </c>
      <c r="H226" s="134" t="str">
        <f>IF(AND(Results!$Q$6&gt;0,$E226-1&gt;=Results!$Q$6*Calc!$F$26),"",IF(AND(Results!$I231&lt;&gt;"",Results!$K231&lt;&gt;"",Results!$F231&lt;&gt;Results!$H231,$F226&lt;&gt;"",$G226&lt;&gt;""),Results!$I231,""))</f>
        <v/>
      </c>
      <c r="I226" s="18" t="str">
        <f>IF(AND(Results!$Q$6&gt;0,$E226-1&gt;=Results!$Q$6*Calc!$F$26),"",IF(AND(Results!$I231&lt;&gt;"",Results!$K231&lt;&gt;"",Results!$F231&lt;&gt;Results!$H231,$F226&lt;&gt;"",$G226&lt;&gt;""),Results!$K231,""))</f>
        <v/>
      </c>
      <c r="J226" s="17" t="str">
        <f>IF(Plan!$I229=0,F226&amp;G226,"")</f>
        <v/>
      </c>
      <c r="K226" s="134">
        <f t="shared" si="5"/>
        <v>0</v>
      </c>
      <c r="L226" s="134" t="str">
        <f>IF(AND(K226&gt;0,Plan!$I229=0),H226&amp;Language!$E$62&amp;I226,"")</f>
        <v/>
      </c>
      <c r="M226" s="2" t="str">
        <f>IF(Plan!$I229=1,F226&amp;G226,"")</f>
        <v/>
      </c>
      <c r="N226" s="93" t="str">
        <f>IF(AND(K226&gt;0,Plan!$I229=1),H226&amp;Language!$E$62&amp;I226,"")</f>
        <v/>
      </c>
      <c r="O226" s="352">
        <f>IF($H226="",0,Results!$L231)</f>
        <v>0</v>
      </c>
      <c r="P226" s="353">
        <f>IF($I226="",0,Results!$M231)</f>
        <v>0</v>
      </c>
    </row>
    <row r="227" spans="5:16" x14ac:dyDescent="0.2">
      <c r="E227" s="299">
        <v>224</v>
      </c>
      <c r="F227" s="190" t="str">
        <f>Plan!$Q230</f>
        <v/>
      </c>
      <c r="G227" s="191" t="str">
        <f>Plan!$S230</f>
        <v/>
      </c>
      <c r="H227" s="134" t="str">
        <f>IF(AND(Results!$Q$6&gt;0,$E227-1&gt;=Results!$Q$6*Calc!$F$26),"",IF(AND(Results!$I232&lt;&gt;"",Results!$K232&lt;&gt;"",Results!$F232&lt;&gt;Results!$H232,$F227&lt;&gt;"",$G227&lt;&gt;""),Results!$I232,""))</f>
        <v/>
      </c>
      <c r="I227" s="18" t="str">
        <f>IF(AND(Results!$Q$6&gt;0,$E227-1&gt;=Results!$Q$6*Calc!$F$26),"",IF(AND(Results!$I232&lt;&gt;"",Results!$K232&lt;&gt;"",Results!$F232&lt;&gt;Results!$H232,$F227&lt;&gt;"",$G227&lt;&gt;""),Results!$K232,""))</f>
        <v/>
      </c>
      <c r="J227" s="17" t="str">
        <f>IF(Plan!$I230=0,F227&amp;G227,"")</f>
        <v/>
      </c>
      <c r="K227" s="134">
        <f t="shared" si="5"/>
        <v>0</v>
      </c>
      <c r="L227" s="134" t="str">
        <f>IF(AND(K227&gt;0,Plan!$I230=0),H227&amp;Language!$E$62&amp;I227,"")</f>
        <v/>
      </c>
      <c r="M227" s="2" t="str">
        <f>IF(Plan!$I230=1,F227&amp;G227,"")</f>
        <v/>
      </c>
      <c r="N227" s="93" t="str">
        <f>IF(AND(K227&gt;0,Plan!$I230=1),H227&amp;Language!$E$62&amp;I227,"")</f>
        <v/>
      </c>
      <c r="O227" s="352">
        <f>IF($H227="",0,Results!$L232)</f>
        <v>0</v>
      </c>
      <c r="P227" s="353">
        <f>IF($I227="",0,Results!$M232)</f>
        <v>0</v>
      </c>
    </row>
    <row r="228" spans="5:16" x14ac:dyDescent="0.2">
      <c r="E228" s="299">
        <v>225</v>
      </c>
      <c r="F228" s="190" t="str">
        <f>Plan!$Q231</f>
        <v/>
      </c>
      <c r="G228" s="191" t="str">
        <f>Plan!$S231</f>
        <v/>
      </c>
      <c r="H228" s="134" t="str">
        <f>IF(AND(Results!$Q$6&gt;0,$E228-1&gt;=Results!$Q$6*Calc!$F$26),"",IF(AND(Results!$I233&lt;&gt;"",Results!$K233&lt;&gt;"",Results!$F233&lt;&gt;Results!$H233,$F228&lt;&gt;"",$G228&lt;&gt;""),Results!$I233,""))</f>
        <v/>
      </c>
      <c r="I228" s="18" t="str">
        <f>IF(AND(Results!$Q$6&gt;0,$E228-1&gt;=Results!$Q$6*Calc!$F$26),"",IF(AND(Results!$I233&lt;&gt;"",Results!$K233&lt;&gt;"",Results!$F233&lt;&gt;Results!$H233,$F228&lt;&gt;"",$G228&lt;&gt;""),Results!$K233,""))</f>
        <v/>
      </c>
      <c r="J228" s="17" t="str">
        <f>IF(Plan!$I231=0,F228&amp;G228,"")</f>
        <v/>
      </c>
      <c r="K228" s="134">
        <f t="shared" si="5"/>
        <v>0</v>
      </c>
      <c r="L228" s="134" t="str">
        <f>IF(AND(K228&gt;0,Plan!$I231=0),H228&amp;Language!$E$62&amp;I228,"")</f>
        <v/>
      </c>
      <c r="M228" s="2" t="str">
        <f>IF(Plan!$I231=1,F228&amp;G228,"")</f>
        <v/>
      </c>
      <c r="N228" s="93" t="str">
        <f>IF(AND(K228&gt;0,Plan!$I231=1),H228&amp;Language!$E$62&amp;I228,"")</f>
        <v/>
      </c>
      <c r="O228" s="352">
        <f>IF($H228="",0,Results!$L233)</f>
        <v>0</v>
      </c>
      <c r="P228" s="353">
        <f>IF($I228="",0,Results!$M233)</f>
        <v>0</v>
      </c>
    </row>
    <row r="229" spans="5:16" x14ac:dyDescent="0.2">
      <c r="E229" s="299">
        <v>226</v>
      </c>
      <c r="F229" s="190" t="str">
        <f>Plan!$Q232</f>
        <v/>
      </c>
      <c r="G229" s="191" t="str">
        <f>Plan!$S232</f>
        <v/>
      </c>
      <c r="H229" s="134" t="str">
        <f>IF(AND(Results!$Q$6&gt;0,$E229-1&gt;=Results!$Q$6*Calc!$F$26),"",IF(AND(Results!$I234&lt;&gt;"",Results!$K234&lt;&gt;"",Results!$F234&lt;&gt;Results!$H234,$F229&lt;&gt;"",$G229&lt;&gt;""),Results!$I234,""))</f>
        <v/>
      </c>
      <c r="I229" s="18" t="str">
        <f>IF(AND(Results!$Q$6&gt;0,$E229-1&gt;=Results!$Q$6*Calc!$F$26),"",IF(AND(Results!$I234&lt;&gt;"",Results!$K234&lt;&gt;"",Results!$F234&lt;&gt;Results!$H234,$F229&lt;&gt;"",$G229&lt;&gt;""),Results!$K234,""))</f>
        <v/>
      </c>
      <c r="J229" s="17" t="str">
        <f>IF(Plan!$I232=0,F229&amp;G229,"")</f>
        <v/>
      </c>
      <c r="K229" s="134">
        <f t="shared" si="5"/>
        <v>0</v>
      </c>
      <c r="L229" s="134" t="str">
        <f>IF(AND(K229&gt;0,Plan!$I232=0),H229&amp;Language!$E$62&amp;I229,"")</f>
        <v/>
      </c>
      <c r="M229" s="2" t="str">
        <f>IF(Plan!$I232=1,F229&amp;G229,"")</f>
        <v/>
      </c>
      <c r="N229" s="93" t="str">
        <f>IF(AND(K229&gt;0,Plan!$I232=1),H229&amp;Language!$E$62&amp;I229,"")</f>
        <v/>
      </c>
      <c r="O229" s="352">
        <f>IF($H229="",0,Results!$L234)</f>
        <v>0</v>
      </c>
      <c r="P229" s="353">
        <f>IF($I229="",0,Results!$M234)</f>
        <v>0</v>
      </c>
    </row>
    <row r="230" spans="5:16" x14ac:dyDescent="0.2">
      <c r="E230" s="299">
        <v>227</v>
      </c>
      <c r="F230" s="190" t="str">
        <f>Plan!$Q233</f>
        <v/>
      </c>
      <c r="G230" s="191" t="str">
        <f>Plan!$S233</f>
        <v/>
      </c>
      <c r="H230" s="134" t="str">
        <f>IF(AND(Results!$Q$6&gt;0,$E230-1&gt;=Results!$Q$6*Calc!$F$26),"",IF(AND(Results!$I235&lt;&gt;"",Results!$K235&lt;&gt;"",Results!$F235&lt;&gt;Results!$H235,$F230&lt;&gt;"",$G230&lt;&gt;""),Results!$I235,""))</f>
        <v/>
      </c>
      <c r="I230" s="18" t="str">
        <f>IF(AND(Results!$Q$6&gt;0,$E230-1&gt;=Results!$Q$6*Calc!$F$26),"",IF(AND(Results!$I235&lt;&gt;"",Results!$K235&lt;&gt;"",Results!$F235&lt;&gt;Results!$H235,$F230&lt;&gt;"",$G230&lt;&gt;""),Results!$K235,""))</f>
        <v/>
      </c>
      <c r="J230" s="17" t="str">
        <f>IF(Plan!$I233=0,F230&amp;G230,"")</f>
        <v/>
      </c>
      <c r="K230" s="134">
        <f t="shared" si="5"/>
        <v>0</v>
      </c>
      <c r="L230" s="134" t="str">
        <f>IF(AND(K230&gt;0,Plan!$I233=0),H230&amp;Language!$E$62&amp;I230,"")</f>
        <v/>
      </c>
      <c r="M230" s="2" t="str">
        <f>IF(Plan!$I233=1,F230&amp;G230,"")</f>
        <v/>
      </c>
      <c r="N230" s="93" t="str">
        <f>IF(AND(K230&gt;0,Plan!$I233=1),H230&amp;Language!$E$62&amp;I230,"")</f>
        <v/>
      </c>
      <c r="O230" s="352">
        <f>IF($H230="",0,Results!$L235)</f>
        <v>0</v>
      </c>
      <c r="P230" s="353">
        <f>IF($I230="",0,Results!$M235)</f>
        <v>0</v>
      </c>
    </row>
    <row r="231" spans="5:16" x14ac:dyDescent="0.2">
      <c r="E231" s="299">
        <v>228</v>
      </c>
      <c r="F231" s="190" t="str">
        <f>Plan!$Q234</f>
        <v/>
      </c>
      <c r="G231" s="191" t="str">
        <f>Plan!$S234</f>
        <v/>
      </c>
      <c r="H231" s="134" t="str">
        <f>IF(AND(Results!$Q$6&gt;0,$E231-1&gt;=Results!$Q$6*Calc!$F$26),"",IF(AND(Results!$I236&lt;&gt;"",Results!$K236&lt;&gt;"",Results!$F236&lt;&gt;Results!$H236,$F231&lt;&gt;"",$G231&lt;&gt;""),Results!$I236,""))</f>
        <v/>
      </c>
      <c r="I231" s="18" t="str">
        <f>IF(AND(Results!$Q$6&gt;0,$E231-1&gt;=Results!$Q$6*Calc!$F$26),"",IF(AND(Results!$I236&lt;&gt;"",Results!$K236&lt;&gt;"",Results!$F236&lt;&gt;Results!$H236,$F231&lt;&gt;"",$G231&lt;&gt;""),Results!$K236,""))</f>
        <v/>
      </c>
      <c r="J231" s="17" t="str">
        <f>IF(Plan!$I234=0,F231&amp;G231,"")</f>
        <v/>
      </c>
      <c r="K231" s="134">
        <f t="shared" si="5"/>
        <v>0</v>
      </c>
      <c r="L231" s="134" t="str">
        <f>IF(AND(K231&gt;0,Plan!$I234=0),H231&amp;Language!$E$62&amp;I231,"")</f>
        <v/>
      </c>
      <c r="M231" s="2" t="str">
        <f>IF(Plan!$I234=1,F231&amp;G231,"")</f>
        <v/>
      </c>
      <c r="N231" s="93" t="str">
        <f>IF(AND(K231&gt;0,Plan!$I234=1),H231&amp;Language!$E$62&amp;I231,"")</f>
        <v/>
      </c>
      <c r="O231" s="352">
        <f>IF($H231="",0,Results!$L236)</f>
        <v>0</v>
      </c>
      <c r="P231" s="353">
        <f>IF($I231="",0,Results!$M236)</f>
        <v>0</v>
      </c>
    </row>
    <row r="232" spans="5:16" x14ac:dyDescent="0.2">
      <c r="E232" s="299">
        <v>229</v>
      </c>
      <c r="F232" s="190" t="str">
        <f>Plan!$Q235</f>
        <v/>
      </c>
      <c r="G232" s="191" t="str">
        <f>Plan!$S235</f>
        <v/>
      </c>
      <c r="H232" s="134" t="str">
        <f>IF(AND(Results!$Q$6&gt;0,$E232-1&gt;=Results!$Q$6*Calc!$F$26),"",IF(AND(Results!$I237&lt;&gt;"",Results!$K237&lt;&gt;"",Results!$F237&lt;&gt;Results!$H237,$F232&lt;&gt;"",$G232&lt;&gt;""),Results!$I237,""))</f>
        <v/>
      </c>
      <c r="I232" s="18" t="str">
        <f>IF(AND(Results!$Q$6&gt;0,$E232-1&gt;=Results!$Q$6*Calc!$F$26),"",IF(AND(Results!$I237&lt;&gt;"",Results!$K237&lt;&gt;"",Results!$F237&lt;&gt;Results!$H237,$F232&lt;&gt;"",$G232&lt;&gt;""),Results!$K237,""))</f>
        <v/>
      </c>
      <c r="J232" s="17" t="str">
        <f>IF(Plan!$I235=0,F232&amp;G232,"")</f>
        <v/>
      </c>
      <c r="K232" s="134">
        <f t="shared" si="5"/>
        <v>0</v>
      </c>
      <c r="L232" s="134" t="str">
        <f>IF(AND(K232&gt;0,Plan!$I235=0),H232&amp;Language!$E$62&amp;I232,"")</f>
        <v/>
      </c>
      <c r="M232" s="2" t="str">
        <f>IF(Plan!$I235=1,F232&amp;G232,"")</f>
        <v/>
      </c>
      <c r="N232" s="93" t="str">
        <f>IF(AND(K232&gt;0,Plan!$I235=1),H232&amp;Language!$E$62&amp;I232,"")</f>
        <v/>
      </c>
      <c r="O232" s="352">
        <f>IF($H232="",0,Results!$L237)</f>
        <v>0</v>
      </c>
      <c r="P232" s="353">
        <f>IF($I232="",0,Results!$M237)</f>
        <v>0</v>
      </c>
    </row>
    <row r="233" spans="5:16" x14ac:dyDescent="0.2">
      <c r="E233" s="299">
        <v>230</v>
      </c>
      <c r="F233" s="190" t="str">
        <f>Plan!$Q236</f>
        <v/>
      </c>
      <c r="G233" s="191" t="str">
        <f>Plan!$S236</f>
        <v/>
      </c>
      <c r="H233" s="134" t="str">
        <f>IF(AND(Results!$Q$6&gt;0,$E233-1&gt;=Results!$Q$6*Calc!$F$26),"",IF(AND(Results!$I238&lt;&gt;"",Results!$K238&lt;&gt;"",Results!$F238&lt;&gt;Results!$H238,$F233&lt;&gt;"",$G233&lt;&gt;""),Results!$I238,""))</f>
        <v/>
      </c>
      <c r="I233" s="18" t="str">
        <f>IF(AND(Results!$Q$6&gt;0,$E233-1&gt;=Results!$Q$6*Calc!$F$26),"",IF(AND(Results!$I238&lt;&gt;"",Results!$K238&lt;&gt;"",Results!$F238&lt;&gt;Results!$H238,$F233&lt;&gt;"",$G233&lt;&gt;""),Results!$K238,""))</f>
        <v/>
      </c>
      <c r="J233" s="17" t="str">
        <f>IF(Plan!$I236=0,F233&amp;G233,"")</f>
        <v/>
      </c>
      <c r="K233" s="134">
        <f t="shared" si="5"/>
        <v>0</v>
      </c>
      <c r="L233" s="134" t="str">
        <f>IF(AND(K233&gt;0,Plan!$I236=0),H233&amp;Language!$E$62&amp;I233,"")</f>
        <v/>
      </c>
      <c r="M233" s="2" t="str">
        <f>IF(Plan!$I236=1,F233&amp;G233,"")</f>
        <v/>
      </c>
      <c r="N233" s="93" t="str">
        <f>IF(AND(K233&gt;0,Plan!$I236=1),H233&amp;Language!$E$62&amp;I233,"")</f>
        <v/>
      </c>
      <c r="O233" s="352">
        <f>IF($H233="",0,Results!$L238)</f>
        <v>0</v>
      </c>
      <c r="P233" s="353">
        <f>IF($I233="",0,Results!$M238)</f>
        <v>0</v>
      </c>
    </row>
    <row r="234" spans="5:16" x14ac:dyDescent="0.2">
      <c r="E234" s="299">
        <v>231</v>
      </c>
      <c r="F234" s="190" t="str">
        <f>Plan!$Q237</f>
        <v/>
      </c>
      <c r="G234" s="191" t="str">
        <f>Plan!$S237</f>
        <v/>
      </c>
      <c r="H234" s="134" t="str">
        <f>IF(AND(Results!$Q$6&gt;0,$E234-1&gt;=Results!$Q$6*Calc!$F$26),"",IF(AND(Results!$I239&lt;&gt;"",Results!$K239&lt;&gt;"",Results!$F239&lt;&gt;Results!$H239,$F234&lt;&gt;"",$G234&lt;&gt;""),Results!$I239,""))</f>
        <v/>
      </c>
      <c r="I234" s="18" t="str">
        <f>IF(AND(Results!$Q$6&gt;0,$E234-1&gt;=Results!$Q$6*Calc!$F$26),"",IF(AND(Results!$I239&lt;&gt;"",Results!$K239&lt;&gt;"",Results!$F239&lt;&gt;Results!$H239,$F234&lt;&gt;"",$G234&lt;&gt;""),Results!$K239,""))</f>
        <v/>
      </c>
      <c r="J234" s="17" t="str">
        <f>IF(Plan!$I237=0,F234&amp;G234,"")</f>
        <v/>
      </c>
      <c r="K234" s="134">
        <f t="shared" si="5"/>
        <v>0</v>
      </c>
      <c r="L234" s="134" t="str">
        <f>IF(AND(K234&gt;0,Plan!$I237=0),H234&amp;Language!$E$62&amp;I234,"")</f>
        <v/>
      </c>
      <c r="M234" s="2" t="str">
        <f>IF(Plan!$I237=1,F234&amp;G234,"")</f>
        <v/>
      </c>
      <c r="N234" s="93" t="str">
        <f>IF(AND(K234&gt;0,Plan!$I237=1),H234&amp;Language!$E$62&amp;I234,"")</f>
        <v/>
      </c>
      <c r="O234" s="352">
        <f>IF($H234="",0,Results!$L239)</f>
        <v>0</v>
      </c>
      <c r="P234" s="353">
        <f>IF($I234="",0,Results!$M239)</f>
        <v>0</v>
      </c>
    </row>
    <row r="235" spans="5:16" x14ac:dyDescent="0.2">
      <c r="E235" s="299">
        <v>232</v>
      </c>
      <c r="F235" s="190" t="str">
        <f>Plan!$Q238</f>
        <v/>
      </c>
      <c r="G235" s="191" t="str">
        <f>Plan!$S238</f>
        <v/>
      </c>
      <c r="H235" s="134" t="str">
        <f>IF(AND(Results!$Q$6&gt;0,$E235-1&gt;=Results!$Q$6*Calc!$F$26),"",IF(AND(Results!$I240&lt;&gt;"",Results!$K240&lt;&gt;"",Results!$F240&lt;&gt;Results!$H240,$F235&lt;&gt;"",$G235&lt;&gt;""),Results!$I240,""))</f>
        <v/>
      </c>
      <c r="I235" s="18" t="str">
        <f>IF(AND(Results!$Q$6&gt;0,$E235-1&gt;=Results!$Q$6*Calc!$F$26),"",IF(AND(Results!$I240&lt;&gt;"",Results!$K240&lt;&gt;"",Results!$F240&lt;&gt;Results!$H240,$F235&lt;&gt;"",$G235&lt;&gt;""),Results!$K240,""))</f>
        <v/>
      </c>
      <c r="J235" s="17" t="str">
        <f>IF(Plan!$I238=0,F235&amp;G235,"")</f>
        <v/>
      </c>
      <c r="K235" s="134">
        <f t="shared" si="5"/>
        <v>0</v>
      </c>
      <c r="L235" s="134" t="str">
        <f>IF(AND(K235&gt;0,Plan!$I238=0),H235&amp;Language!$E$62&amp;I235,"")</f>
        <v/>
      </c>
      <c r="M235" s="2" t="str">
        <f>IF(Plan!$I238=1,F235&amp;G235,"")</f>
        <v/>
      </c>
      <c r="N235" s="93" t="str">
        <f>IF(AND(K235&gt;0,Plan!$I238=1),H235&amp;Language!$E$62&amp;I235,"")</f>
        <v/>
      </c>
      <c r="O235" s="352">
        <f>IF($H235="",0,Results!$L240)</f>
        <v>0</v>
      </c>
      <c r="P235" s="353">
        <f>IF($I235="",0,Results!$M240)</f>
        <v>0</v>
      </c>
    </row>
    <row r="236" spans="5:16" x14ac:dyDescent="0.2">
      <c r="E236" s="299">
        <v>233</v>
      </c>
      <c r="F236" s="190" t="str">
        <f>Plan!$Q239</f>
        <v/>
      </c>
      <c r="G236" s="191" t="str">
        <f>Plan!$S239</f>
        <v/>
      </c>
      <c r="H236" s="134" t="str">
        <f>IF(AND(Results!$Q$6&gt;0,$E236-1&gt;=Results!$Q$6*Calc!$F$26),"",IF(AND(Results!$I241&lt;&gt;"",Results!$K241&lt;&gt;"",Results!$F241&lt;&gt;Results!$H241,$F236&lt;&gt;"",$G236&lt;&gt;""),Results!$I241,""))</f>
        <v/>
      </c>
      <c r="I236" s="18" t="str">
        <f>IF(AND(Results!$Q$6&gt;0,$E236-1&gt;=Results!$Q$6*Calc!$F$26),"",IF(AND(Results!$I241&lt;&gt;"",Results!$K241&lt;&gt;"",Results!$F241&lt;&gt;Results!$H241,$F236&lt;&gt;"",$G236&lt;&gt;""),Results!$K241,""))</f>
        <v/>
      </c>
      <c r="J236" s="17" t="str">
        <f>IF(Plan!$I239=0,F236&amp;G236,"")</f>
        <v/>
      </c>
      <c r="K236" s="134">
        <f t="shared" si="5"/>
        <v>0</v>
      </c>
      <c r="L236" s="134" t="str">
        <f>IF(AND(K236&gt;0,Plan!$I239=0),H236&amp;Language!$E$62&amp;I236,"")</f>
        <v/>
      </c>
      <c r="M236" s="2" t="str">
        <f>IF(Plan!$I239=1,F236&amp;G236,"")</f>
        <v/>
      </c>
      <c r="N236" s="93" t="str">
        <f>IF(AND(K236&gt;0,Plan!$I239=1),H236&amp;Language!$E$62&amp;I236,"")</f>
        <v/>
      </c>
      <c r="O236" s="352">
        <f>IF($H236="",0,Results!$L241)</f>
        <v>0</v>
      </c>
      <c r="P236" s="353">
        <f>IF($I236="",0,Results!$M241)</f>
        <v>0</v>
      </c>
    </row>
    <row r="237" spans="5:16" x14ac:dyDescent="0.2">
      <c r="E237" s="299">
        <v>234</v>
      </c>
      <c r="F237" s="190" t="str">
        <f>Plan!$Q240</f>
        <v/>
      </c>
      <c r="G237" s="191" t="str">
        <f>Plan!$S240</f>
        <v/>
      </c>
      <c r="H237" s="134" t="str">
        <f>IF(AND(Results!$Q$6&gt;0,$E237-1&gt;=Results!$Q$6*Calc!$F$26),"",IF(AND(Results!$I242&lt;&gt;"",Results!$K242&lt;&gt;"",Results!$F242&lt;&gt;Results!$H242,$F237&lt;&gt;"",$G237&lt;&gt;""),Results!$I242,""))</f>
        <v/>
      </c>
      <c r="I237" s="18" t="str">
        <f>IF(AND(Results!$Q$6&gt;0,$E237-1&gt;=Results!$Q$6*Calc!$F$26),"",IF(AND(Results!$I242&lt;&gt;"",Results!$K242&lt;&gt;"",Results!$F242&lt;&gt;Results!$H242,$F237&lt;&gt;"",$G237&lt;&gt;""),Results!$K242,""))</f>
        <v/>
      </c>
      <c r="J237" s="17" t="str">
        <f>IF(Plan!$I240=0,F237&amp;G237,"")</f>
        <v/>
      </c>
      <c r="K237" s="134">
        <f t="shared" si="5"/>
        <v>0</v>
      </c>
      <c r="L237" s="134" t="str">
        <f>IF(AND(K237&gt;0,Plan!$I240=0),H237&amp;Language!$E$62&amp;I237,"")</f>
        <v/>
      </c>
      <c r="M237" s="2" t="str">
        <f>IF(Plan!$I240=1,F237&amp;G237,"")</f>
        <v/>
      </c>
      <c r="N237" s="93" t="str">
        <f>IF(AND(K237&gt;0,Plan!$I240=1),H237&amp;Language!$E$62&amp;I237,"")</f>
        <v/>
      </c>
      <c r="O237" s="352">
        <f>IF($H237="",0,Results!$L242)</f>
        <v>0</v>
      </c>
      <c r="P237" s="353">
        <f>IF($I237="",0,Results!$M242)</f>
        <v>0</v>
      </c>
    </row>
    <row r="238" spans="5:16" x14ac:dyDescent="0.2">
      <c r="E238" s="299">
        <v>235</v>
      </c>
      <c r="F238" s="190" t="str">
        <f>Plan!$Q241</f>
        <v/>
      </c>
      <c r="G238" s="191" t="str">
        <f>Plan!$S241</f>
        <v/>
      </c>
      <c r="H238" s="134" t="str">
        <f>IF(AND(Results!$Q$6&gt;0,$E238-1&gt;=Results!$Q$6*Calc!$F$26),"",IF(AND(Results!$I243&lt;&gt;"",Results!$K243&lt;&gt;"",Results!$F243&lt;&gt;Results!$H243,$F238&lt;&gt;"",$G238&lt;&gt;""),Results!$I243,""))</f>
        <v/>
      </c>
      <c r="I238" s="18" t="str">
        <f>IF(AND(Results!$Q$6&gt;0,$E238-1&gt;=Results!$Q$6*Calc!$F$26),"",IF(AND(Results!$I243&lt;&gt;"",Results!$K243&lt;&gt;"",Results!$F243&lt;&gt;Results!$H243,$F238&lt;&gt;"",$G238&lt;&gt;""),Results!$K243,""))</f>
        <v/>
      </c>
      <c r="J238" s="17" t="str">
        <f>IF(Plan!$I241=0,F238&amp;G238,"")</f>
        <v/>
      </c>
      <c r="K238" s="134">
        <f t="shared" si="5"/>
        <v>0</v>
      </c>
      <c r="L238" s="134" t="str">
        <f>IF(AND(K238&gt;0,Plan!$I241=0),H238&amp;Language!$E$62&amp;I238,"")</f>
        <v/>
      </c>
      <c r="M238" s="2" t="str">
        <f>IF(Plan!$I241=1,F238&amp;G238,"")</f>
        <v/>
      </c>
      <c r="N238" s="93" t="str">
        <f>IF(AND(K238&gt;0,Plan!$I241=1),H238&amp;Language!$E$62&amp;I238,"")</f>
        <v/>
      </c>
      <c r="O238" s="352">
        <f>IF($H238="",0,Results!$L243)</f>
        <v>0</v>
      </c>
      <c r="P238" s="353">
        <f>IF($I238="",0,Results!$M243)</f>
        <v>0</v>
      </c>
    </row>
    <row r="239" spans="5:16" x14ac:dyDescent="0.2">
      <c r="E239" s="299">
        <v>236</v>
      </c>
      <c r="F239" s="190" t="str">
        <f>Plan!$Q242</f>
        <v/>
      </c>
      <c r="G239" s="191" t="str">
        <f>Plan!$S242</f>
        <v/>
      </c>
      <c r="H239" s="134" t="str">
        <f>IF(AND(Results!$Q$6&gt;0,$E239-1&gt;=Results!$Q$6*Calc!$F$26),"",IF(AND(Results!$I244&lt;&gt;"",Results!$K244&lt;&gt;"",Results!$F244&lt;&gt;Results!$H244,$F239&lt;&gt;"",$G239&lt;&gt;""),Results!$I244,""))</f>
        <v/>
      </c>
      <c r="I239" s="18" t="str">
        <f>IF(AND(Results!$Q$6&gt;0,$E239-1&gt;=Results!$Q$6*Calc!$F$26),"",IF(AND(Results!$I244&lt;&gt;"",Results!$K244&lt;&gt;"",Results!$F244&lt;&gt;Results!$H244,$F239&lt;&gt;"",$G239&lt;&gt;""),Results!$K244,""))</f>
        <v/>
      </c>
      <c r="J239" s="17" t="str">
        <f>IF(Plan!$I242=0,F239&amp;G239,"")</f>
        <v/>
      </c>
      <c r="K239" s="134">
        <f t="shared" si="5"/>
        <v>0</v>
      </c>
      <c r="L239" s="134" t="str">
        <f>IF(AND(K239&gt;0,Plan!$I242=0),H239&amp;Language!$E$62&amp;I239,"")</f>
        <v/>
      </c>
      <c r="M239" s="2" t="str">
        <f>IF(Plan!$I242=1,F239&amp;G239,"")</f>
        <v/>
      </c>
      <c r="N239" s="93" t="str">
        <f>IF(AND(K239&gt;0,Plan!$I242=1),H239&amp;Language!$E$62&amp;I239,"")</f>
        <v/>
      </c>
      <c r="O239" s="352">
        <f>IF($H239="",0,Results!$L244)</f>
        <v>0</v>
      </c>
      <c r="P239" s="353">
        <f>IF($I239="",0,Results!$M244)</f>
        <v>0</v>
      </c>
    </row>
    <row r="240" spans="5:16" x14ac:dyDescent="0.2">
      <c r="E240" s="299">
        <v>237</v>
      </c>
      <c r="F240" s="190" t="str">
        <f>Plan!$Q243</f>
        <v/>
      </c>
      <c r="G240" s="191" t="str">
        <f>Plan!$S243</f>
        <v/>
      </c>
      <c r="H240" s="134" t="str">
        <f>IF(AND(Results!$Q$6&gt;0,$E240-1&gt;=Results!$Q$6*Calc!$F$26),"",IF(AND(Results!$I245&lt;&gt;"",Results!$K245&lt;&gt;"",Results!$F245&lt;&gt;Results!$H245,$F240&lt;&gt;"",$G240&lt;&gt;""),Results!$I245,""))</f>
        <v/>
      </c>
      <c r="I240" s="18" t="str">
        <f>IF(AND(Results!$Q$6&gt;0,$E240-1&gt;=Results!$Q$6*Calc!$F$26),"",IF(AND(Results!$I245&lt;&gt;"",Results!$K245&lt;&gt;"",Results!$F245&lt;&gt;Results!$H245,$F240&lt;&gt;"",$G240&lt;&gt;""),Results!$K245,""))</f>
        <v/>
      </c>
      <c r="J240" s="17" t="str">
        <f>IF(Plan!$I243=0,F240&amp;G240,"")</f>
        <v/>
      </c>
      <c r="K240" s="134">
        <f t="shared" si="5"/>
        <v>0</v>
      </c>
      <c r="L240" s="134" t="str">
        <f>IF(AND(K240&gt;0,Plan!$I243=0),H240&amp;Language!$E$62&amp;I240,"")</f>
        <v/>
      </c>
      <c r="M240" s="2" t="str">
        <f>IF(Plan!$I243=1,F240&amp;G240,"")</f>
        <v/>
      </c>
      <c r="N240" s="93" t="str">
        <f>IF(AND(K240&gt;0,Plan!$I243=1),H240&amp;Language!$E$62&amp;I240,"")</f>
        <v/>
      </c>
      <c r="O240" s="352">
        <f>IF($H240="",0,Results!$L245)</f>
        <v>0</v>
      </c>
      <c r="P240" s="353">
        <f>IF($I240="",0,Results!$M245)</f>
        <v>0</v>
      </c>
    </row>
    <row r="241" spans="5:16" x14ac:dyDescent="0.2">
      <c r="E241" s="299">
        <v>238</v>
      </c>
      <c r="F241" s="190" t="str">
        <f>Plan!$Q244</f>
        <v/>
      </c>
      <c r="G241" s="191" t="str">
        <f>Plan!$S244</f>
        <v/>
      </c>
      <c r="H241" s="134" t="str">
        <f>IF(AND(Results!$Q$6&gt;0,$E241-1&gt;=Results!$Q$6*Calc!$F$26),"",IF(AND(Results!$I246&lt;&gt;"",Results!$K246&lt;&gt;"",Results!$F246&lt;&gt;Results!$H246,$F241&lt;&gt;"",$G241&lt;&gt;""),Results!$I246,""))</f>
        <v/>
      </c>
      <c r="I241" s="18" t="str">
        <f>IF(AND(Results!$Q$6&gt;0,$E241-1&gt;=Results!$Q$6*Calc!$F$26),"",IF(AND(Results!$I246&lt;&gt;"",Results!$K246&lt;&gt;"",Results!$F246&lt;&gt;Results!$H246,$F241&lt;&gt;"",$G241&lt;&gt;""),Results!$K246,""))</f>
        <v/>
      </c>
      <c r="J241" s="17" t="str">
        <f>IF(Plan!$I244=0,F241&amp;G241,"")</f>
        <v/>
      </c>
      <c r="K241" s="134">
        <f t="shared" si="5"/>
        <v>0</v>
      </c>
      <c r="L241" s="134" t="str">
        <f>IF(AND(K241&gt;0,Plan!$I244=0),H241&amp;Language!$E$62&amp;I241,"")</f>
        <v/>
      </c>
      <c r="M241" s="2" t="str">
        <f>IF(Plan!$I244=1,F241&amp;G241,"")</f>
        <v/>
      </c>
      <c r="N241" s="93" t="str">
        <f>IF(AND(K241&gt;0,Plan!$I244=1),H241&amp;Language!$E$62&amp;I241,"")</f>
        <v/>
      </c>
      <c r="O241" s="352">
        <f>IF($H241="",0,Results!$L246)</f>
        <v>0</v>
      </c>
      <c r="P241" s="353">
        <f>IF($I241="",0,Results!$M246)</f>
        <v>0</v>
      </c>
    </row>
    <row r="242" spans="5:16" x14ac:dyDescent="0.2">
      <c r="E242" s="299">
        <v>239</v>
      </c>
      <c r="F242" s="190" t="str">
        <f>Plan!$Q245</f>
        <v/>
      </c>
      <c r="G242" s="191" t="str">
        <f>Plan!$S245</f>
        <v/>
      </c>
      <c r="H242" s="134" t="str">
        <f>IF(AND(Results!$Q$6&gt;0,$E242-1&gt;=Results!$Q$6*Calc!$F$26),"",IF(AND(Results!$I247&lt;&gt;"",Results!$K247&lt;&gt;"",Results!$F247&lt;&gt;Results!$H247,$F242&lt;&gt;"",$G242&lt;&gt;""),Results!$I247,""))</f>
        <v/>
      </c>
      <c r="I242" s="18" t="str">
        <f>IF(AND(Results!$Q$6&gt;0,$E242-1&gt;=Results!$Q$6*Calc!$F$26),"",IF(AND(Results!$I247&lt;&gt;"",Results!$K247&lt;&gt;"",Results!$F247&lt;&gt;Results!$H247,$F242&lt;&gt;"",$G242&lt;&gt;""),Results!$K247,""))</f>
        <v/>
      </c>
      <c r="J242" s="17" t="str">
        <f>IF(Plan!$I245=0,F242&amp;G242,"")</f>
        <v/>
      </c>
      <c r="K242" s="134">
        <f t="shared" si="5"/>
        <v>0</v>
      </c>
      <c r="L242" s="134" t="str">
        <f>IF(AND(K242&gt;0,Plan!$I245=0),H242&amp;Language!$E$62&amp;I242,"")</f>
        <v/>
      </c>
      <c r="M242" s="2" t="str">
        <f>IF(Plan!$I245=1,F242&amp;G242,"")</f>
        <v/>
      </c>
      <c r="N242" s="93" t="str">
        <f>IF(AND(K242&gt;0,Plan!$I245=1),H242&amp;Language!$E$62&amp;I242,"")</f>
        <v/>
      </c>
      <c r="O242" s="352">
        <f>IF($H242="",0,Results!$L247)</f>
        <v>0</v>
      </c>
      <c r="P242" s="353">
        <f>IF($I242="",0,Results!$M247)</f>
        <v>0</v>
      </c>
    </row>
    <row r="243" spans="5:16" x14ac:dyDescent="0.2">
      <c r="E243" s="299">
        <v>240</v>
      </c>
      <c r="F243" s="190" t="str">
        <f>Plan!$Q246</f>
        <v/>
      </c>
      <c r="G243" s="191" t="str">
        <f>Plan!$S246</f>
        <v/>
      </c>
      <c r="H243" s="134" t="str">
        <f>IF(AND(Results!$Q$6&gt;0,$E243-1&gt;=Results!$Q$6*Calc!$F$26),"",IF(AND(Results!$I248&lt;&gt;"",Results!$K248&lt;&gt;"",Results!$F248&lt;&gt;Results!$H248,$F243&lt;&gt;"",$G243&lt;&gt;""),Results!$I248,""))</f>
        <v/>
      </c>
      <c r="I243" s="18" t="str">
        <f>IF(AND(Results!$Q$6&gt;0,$E243-1&gt;=Results!$Q$6*Calc!$F$26),"",IF(AND(Results!$I248&lt;&gt;"",Results!$K248&lt;&gt;"",Results!$F248&lt;&gt;Results!$H248,$F243&lt;&gt;"",$G243&lt;&gt;""),Results!$K248,""))</f>
        <v/>
      </c>
      <c r="J243" s="17" t="str">
        <f>IF(Plan!$I246=0,F243&amp;G243,"")</f>
        <v/>
      </c>
      <c r="K243" s="134">
        <f t="shared" si="5"/>
        <v>0</v>
      </c>
      <c r="L243" s="134" t="str">
        <f>IF(AND(K243&gt;0,Plan!$I246=0),H243&amp;Language!$E$62&amp;I243,"")</f>
        <v/>
      </c>
      <c r="M243" s="2" t="str">
        <f>IF(Plan!$I246=1,F243&amp;G243,"")</f>
        <v/>
      </c>
      <c r="N243" s="93" t="str">
        <f>IF(AND(K243&gt;0,Plan!$I246=1),H243&amp;Language!$E$62&amp;I243,"")</f>
        <v/>
      </c>
      <c r="O243" s="352">
        <f>IF($H243="",0,Results!$L248)</f>
        <v>0</v>
      </c>
      <c r="P243" s="353">
        <f>IF($I243="",0,Results!$M248)</f>
        <v>0</v>
      </c>
    </row>
    <row r="244" spans="5:16" x14ac:dyDescent="0.2">
      <c r="E244" s="299">
        <v>241</v>
      </c>
      <c r="F244" s="190" t="str">
        <f>Plan!$Q247</f>
        <v/>
      </c>
      <c r="G244" s="191" t="str">
        <f>Plan!$S247</f>
        <v/>
      </c>
      <c r="H244" s="134" t="str">
        <f>IF(AND(Results!$Q$6&gt;0,$E244-1&gt;=Results!$Q$6*Calc!$F$26),"",IF(AND(Results!$I249&lt;&gt;"",Results!$K249&lt;&gt;"",Results!$F249&lt;&gt;Results!$H249,$F244&lt;&gt;"",$G244&lt;&gt;""),Results!$I249,""))</f>
        <v/>
      </c>
      <c r="I244" s="18" t="str">
        <f>IF(AND(Results!$Q$6&gt;0,$E244-1&gt;=Results!$Q$6*Calc!$F$26),"",IF(AND(Results!$I249&lt;&gt;"",Results!$K249&lt;&gt;"",Results!$F249&lt;&gt;Results!$H249,$F244&lt;&gt;"",$G244&lt;&gt;""),Results!$K249,""))</f>
        <v/>
      </c>
      <c r="J244" s="17" t="str">
        <f>IF(Plan!$I247=0,F244&amp;G244,"")</f>
        <v/>
      </c>
      <c r="K244" s="134">
        <f t="shared" si="5"/>
        <v>0</v>
      </c>
      <c r="L244" s="134" t="str">
        <f>IF(AND(K244&gt;0,Plan!$I247=0),H244&amp;Language!$E$62&amp;I244,"")</f>
        <v/>
      </c>
      <c r="M244" s="2" t="str">
        <f>IF(Plan!$I247=1,F244&amp;G244,"")</f>
        <v/>
      </c>
      <c r="N244" s="93" t="str">
        <f>IF(AND(K244&gt;0,Plan!$I247=1),H244&amp;Language!$E$62&amp;I244,"")</f>
        <v/>
      </c>
      <c r="O244" s="352">
        <f>IF($H244="",0,Results!$L249)</f>
        <v>0</v>
      </c>
      <c r="P244" s="353">
        <f>IF($I244="",0,Results!$M249)</f>
        <v>0</v>
      </c>
    </row>
    <row r="245" spans="5:16" x14ac:dyDescent="0.2">
      <c r="E245" s="299">
        <v>242</v>
      </c>
      <c r="F245" s="190" t="str">
        <f>Plan!$Q248</f>
        <v/>
      </c>
      <c r="G245" s="191" t="str">
        <f>Plan!$S248</f>
        <v/>
      </c>
      <c r="H245" s="134" t="str">
        <f>IF(AND(Results!$Q$6&gt;0,$E245-1&gt;=Results!$Q$6*Calc!$F$26),"",IF(AND(Results!$I250&lt;&gt;"",Results!$K250&lt;&gt;"",Results!$F250&lt;&gt;Results!$H250,$F245&lt;&gt;"",$G245&lt;&gt;""),Results!$I250,""))</f>
        <v/>
      </c>
      <c r="I245" s="18" t="str">
        <f>IF(AND(Results!$Q$6&gt;0,$E245-1&gt;=Results!$Q$6*Calc!$F$26),"",IF(AND(Results!$I250&lt;&gt;"",Results!$K250&lt;&gt;"",Results!$F250&lt;&gt;Results!$H250,$F245&lt;&gt;"",$G245&lt;&gt;""),Results!$K250,""))</f>
        <v/>
      </c>
      <c r="J245" s="17" t="str">
        <f>IF(Plan!$I248=0,F245&amp;G245,"")</f>
        <v/>
      </c>
      <c r="K245" s="134">
        <f t="shared" si="5"/>
        <v>0</v>
      </c>
      <c r="L245" s="134" t="str">
        <f>IF(AND(K245&gt;0,Plan!$I248=0),H245&amp;Language!$E$62&amp;I245,"")</f>
        <v/>
      </c>
      <c r="M245" s="2" t="str">
        <f>IF(Plan!$I248=1,F245&amp;G245,"")</f>
        <v/>
      </c>
      <c r="N245" s="93" t="str">
        <f>IF(AND(K245&gt;0,Plan!$I248=1),H245&amp;Language!$E$62&amp;I245,"")</f>
        <v/>
      </c>
      <c r="O245" s="352">
        <f>IF($H245="",0,Results!$L250)</f>
        <v>0</v>
      </c>
      <c r="P245" s="353">
        <f>IF($I245="",0,Results!$M250)</f>
        <v>0</v>
      </c>
    </row>
    <row r="246" spans="5:16" x14ac:dyDescent="0.2">
      <c r="E246" s="299">
        <v>243</v>
      </c>
      <c r="F246" s="190" t="str">
        <f>Plan!$Q249</f>
        <v/>
      </c>
      <c r="G246" s="191" t="str">
        <f>Plan!$S249</f>
        <v/>
      </c>
      <c r="H246" s="134" t="str">
        <f>IF(AND(Results!$Q$6&gt;0,$E246-1&gt;=Results!$Q$6*Calc!$F$26),"",IF(AND(Results!$I251&lt;&gt;"",Results!$K251&lt;&gt;"",Results!$F251&lt;&gt;Results!$H251,$F246&lt;&gt;"",$G246&lt;&gt;""),Results!$I251,""))</f>
        <v/>
      </c>
      <c r="I246" s="18" t="str">
        <f>IF(AND(Results!$Q$6&gt;0,$E246-1&gt;=Results!$Q$6*Calc!$F$26),"",IF(AND(Results!$I251&lt;&gt;"",Results!$K251&lt;&gt;"",Results!$F251&lt;&gt;Results!$H251,$F246&lt;&gt;"",$G246&lt;&gt;""),Results!$K251,""))</f>
        <v/>
      </c>
      <c r="J246" s="17" t="str">
        <f>IF(Plan!$I249=0,F246&amp;G246,"")</f>
        <v/>
      </c>
      <c r="K246" s="134">
        <f t="shared" si="5"/>
        <v>0</v>
      </c>
      <c r="L246" s="134" t="str">
        <f>IF(AND(K246&gt;0,Plan!$I249=0),H246&amp;Language!$E$62&amp;I246,"")</f>
        <v/>
      </c>
      <c r="M246" s="2" t="str">
        <f>IF(Plan!$I249=1,F246&amp;G246,"")</f>
        <v/>
      </c>
      <c r="N246" s="93" t="str">
        <f>IF(AND(K246&gt;0,Plan!$I249=1),H246&amp;Language!$E$62&amp;I246,"")</f>
        <v/>
      </c>
      <c r="O246" s="352">
        <f>IF($H246="",0,Results!$L251)</f>
        <v>0</v>
      </c>
      <c r="P246" s="353">
        <f>IF($I246="",0,Results!$M251)</f>
        <v>0</v>
      </c>
    </row>
    <row r="247" spans="5:16" x14ac:dyDescent="0.2">
      <c r="E247" s="299">
        <v>244</v>
      </c>
      <c r="F247" s="190" t="str">
        <f>Plan!$Q250</f>
        <v/>
      </c>
      <c r="G247" s="191" t="str">
        <f>Plan!$S250</f>
        <v/>
      </c>
      <c r="H247" s="134" t="str">
        <f>IF(AND(Results!$Q$6&gt;0,$E247-1&gt;=Results!$Q$6*Calc!$F$26),"",IF(AND(Results!$I252&lt;&gt;"",Results!$K252&lt;&gt;"",Results!$F252&lt;&gt;Results!$H252,$F247&lt;&gt;"",$G247&lt;&gt;""),Results!$I252,""))</f>
        <v/>
      </c>
      <c r="I247" s="18" t="str">
        <f>IF(AND(Results!$Q$6&gt;0,$E247-1&gt;=Results!$Q$6*Calc!$F$26),"",IF(AND(Results!$I252&lt;&gt;"",Results!$K252&lt;&gt;"",Results!$F252&lt;&gt;Results!$H252,$F247&lt;&gt;"",$G247&lt;&gt;""),Results!$K252,""))</f>
        <v/>
      </c>
      <c r="J247" s="17" t="str">
        <f>IF(Plan!$I250=0,F247&amp;G247,"")</f>
        <v/>
      </c>
      <c r="K247" s="134">
        <f t="shared" si="5"/>
        <v>0</v>
      </c>
      <c r="L247" s="134" t="str">
        <f>IF(AND(K247&gt;0,Plan!$I250=0),H247&amp;Language!$E$62&amp;I247,"")</f>
        <v/>
      </c>
      <c r="M247" s="2" t="str">
        <f>IF(Plan!$I250=1,F247&amp;G247,"")</f>
        <v/>
      </c>
      <c r="N247" s="93" t="str">
        <f>IF(AND(K247&gt;0,Plan!$I250=1),H247&amp;Language!$E$62&amp;I247,"")</f>
        <v/>
      </c>
      <c r="O247" s="352">
        <f>IF($H247="",0,Results!$L252)</f>
        <v>0</v>
      </c>
      <c r="P247" s="353">
        <f>IF($I247="",0,Results!$M252)</f>
        <v>0</v>
      </c>
    </row>
    <row r="248" spans="5:16" x14ac:dyDescent="0.2">
      <c r="E248" s="299">
        <v>245</v>
      </c>
      <c r="F248" s="190" t="str">
        <f>Plan!$Q251</f>
        <v/>
      </c>
      <c r="G248" s="191" t="str">
        <f>Plan!$S251</f>
        <v/>
      </c>
      <c r="H248" s="134" t="str">
        <f>IF(AND(Results!$Q$6&gt;0,$E248-1&gt;=Results!$Q$6*Calc!$F$26),"",IF(AND(Results!$I253&lt;&gt;"",Results!$K253&lt;&gt;"",Results!$F253&lt;&gt;Results!$H253,$F248&lt;&gt;"",$G248&lt;&gt;""),Results!$I253,""))</f>
        <v/>
      </c>
      <c r="I248" s="18" t="str">
        <f>IF(AND(Results!$Q$6&gt;0,$E248-1&gt;=Results!$Q$6*Calc!$F$26),"",IF(AND(Results!$I253&lt;&gt;"",Results!$K253&lt;&gt;"",Results!$F253&lt;&gt;Results!$H253,$F248&lt;&gt;"",$G248&lt;&gt;""),Results!$K253,""))</f>
        <v/>
      </c>
      <c r="J248" s="17" t="str">
        <f>IF(Plan!$I251=0,F248&amp;G248,"")</f>
        <v/>
      </c>
      <c r="K248" s="134">
        <f t="shared" si="5"/>
        <v>0</v>
      </c>
      <c r="L248" s="134" t="str">
        <f>IF(AND(K248&gt;0,Plan!$I251=0),H248&amp;Language!$E$62&amp;I248,"")</f>
        <v/>
      </c>
      <c r="M248" s="2" t="str">
        <f>IF(Plan!$I251=1,F248&amp;G248,"")</f>
        <v/>
      </c>
      <c r="N248" s="93" t="str">
        <f>IF(AND(K248&gt;0,Plan!$I251=1),H248&amp;Language!$E$62&amp;I248,"")</f>
        <v/>
      </c>
      <c r="O248" s="352">
        <f>IF($H248="",0,Results!$L253)</f>
        <v>0</v>
      </c>
      <c r="P248" s="353">
        <f>IF($I248="",0,Results!$M253)</f>
        <v>0</v>
      </c>
    </row>
    <row r="249" spans="5:16" x14ac:dyDescent="0.2">
      <c r="E249" s="299">
        <v>246</v>
      </c>
      <c r="F249" s="190" t="str">
        <f>Plan!$Q252</f>
        <v/>
      </c>
      <c r="G249" s="191" t="str">
        <f>Plan!$S252</f>
        <v/>
      </c>
      <c r="H249" s="134" t="str">
        <f>IF(AND(Results!$Q$6&gt;0,$E249-1&gt;=Results!$Q$6*Calc!$F$26),"",IF(AND(Results!$I254&lt;&gt;"",Results!$K254&lt;&gt;"",Results!$F254&lt;&gt;Results!$H254,$F249&lt;&gt;"",$G249&lt;&gt;""),Results!$I254,""))</f>
        <v/>
      </c>
      <c r="I249" s="18" t="str">
        <f>IF(AND(Results!$Q$6&gt;0,$E249-1&gt;=Results!$Q$6*Calc!$F$26),"",IF(AND(Results!$I254&lt;&gt;"",Results!$K254&lt;&gt;"",Results!$F254&lt;&gt;Results!$H254,$F249&lt;&gt;"",$G249&lt;&gt;""),Results!$K254,""))</f>
        <v/>
      </c>
      <c r="J249" s="17" t="str">
        <f>IF(Plan!$I252=0,F249&amp;G249,"")</f>
        <v/>
      </c>
      <c r="K249" s="134">
        <f t="shared" si="5"/>
        <v>0</v>
      </c>
      <c r="L249" s="134" t="str">
        <f>IF(AND(K249&gt;0,Plan!$I252=0),H249&amp;Language!$E$62&amp;I249,"")</f>
        <v/>
      </c>
      <c r="M249" s="2" t="str">
        <f>IF(Plan!$I252=1,F249&amp;G249,"")</f>
        <v/>
      </c>
      <c r="N249" s="93" t="str">
        <f>IF(AND(K249&gt;0,Plan!$I252=1),H249&amp;Language!$E$62&amp;I249,"")</f>
        <v/>
      </c>
      <c r="O249" s="352">
        <f>IF($H249="",0,Results!$L254)</f>
        <v>0</v>
      </c>
      <c r="P249" s="353">
        <f>IF($I249="",0,Results!$M254)</f>
        <v>0</v>
      </c>
    </row>
    <row r="250" spans="5:16" x14ac:dyDescent="0.2">
      <c r="E250" s="299">
        <v>247</v>
      </c>
      <c r="F250" s="190" t="str">
        <f>Plan!$Q253</f>
        <v/>
      </c>
      <c r="G250" s="191" t="str">
        <f>Plan!$S253</f>
        <v/>
      </c>
      <c r="H250" s="134" t="str">
        <f>IF(AND(Results!$Q$6&gt;0,$E250-1&gt;=Results!$Q$6*Calc!$F$26),"",IF(AND(Results!$I255&lt;&gt;"",Results!$K255&lt;&gt;"",Results!$F255&lt;&gt;Results!$H255,$F250&lt;&gt;"",$G250&lt;&gt;""),Results!$I255,""))</f>
        <v/>
      </c>
      <c r="I250" s="18" t="str">
        <f>IF(AND(Results!$Q$6&gt;0,$E250-1&gt;=Results!$Q$6*Calc!$F$26),"",IF(AND(Results!$I255&lt;&gt;"",Results!$K255&lt;&gt;"",Results!$F255&lt;&gt;Results!$H255,$F250&lt;&gt;"",$G250&lt;&gt;""),Results!$K255,""))</f>
        <v/>
      </c>
      <c r="J250" s="17" t="str">
        <f>IF(Plan!$I253=0,F250&amp;G250,"")</f>
        <v/>
      </c>
      <c r="K250" s="134">
        <f t="shared" si="5"/>
        <v>0</v>
      </c>
      <c r="L250" s="134" t="str">
        <f>IF(AND(K250&gt;0,Plan!$I253=0),H250&amp;Language!$E$62&amp;I250,"")</f>
        <v/>
      </c>
      <c r="M250" s="2" t="str">
        <f>IF(Plan!$I253=1,F250&amp;G250,"")</f>
        <v/>
      </c>
      <c r="N250" s="93" t="str">
        <f>IF(AND(K250&gt;0,Plan!$I253=1),H250&amp;Language!$E$62&amp;I250,"")</f>
        <v/>
      </c>
      <c r="O250" s="352">
        <f>IF($H250="",0,Results!$L255)</f>
        <v>0</v>
      </c>
      <c r="P250" s="353">
        <f>IF($I250="",0,Results!$M255)</f>
        <v>0</v>
      </c>
    </row>
    <row r="251" spans="5:16" x14ac:dyDescent="0.2">
      <c r="E251" s="299">
        <v>248</v>
      </c>
      <c r="F251" s="190" t="str">
        <f>Plan!$Q254</f>
        <v/>
      </c>
      <c r="G251" s="191" t="str">
        <f>Plan!$S254</f>
        <v/>
      </c>
      <c r="H251" s="134" t="str">
        <f>IF(AND(Results!$Q$6&gt;0,$E251-1&gt;=Results!$Q$6*Calc!$F$26),"",IF(AND(Results!$I256&lt;&gt;"",Results!$K256&lt;&gt;"",Results!$F256&lt;&gt;Results!$H256,$F251&lt;&gt;"",$G251&lt;&gt;""),Results!$I256,""))</f>
        <v/>
      </c>
      <c r="I251" s="18" t="str">
        <f>IF(AND(Results!$Q$6&gt;0,$E251-1&gt;=Results!$Q$6*Calc!$F$26),"",IF(AND(Results!$I256&lt;&gt;"",Results!$K256&lt;&gt;"",Results!$F256&lt;&gt;Results!$H256,$F251&lt;&gt;"",$G251&lt;&gt;""),Results!$K256,""))</f>
        <v/>
      </c>
      <c r="J251" s="17" t="str">
        <f>IF(Plan!$I254=0,F251&amp;G251,"")</f>
        <v/>
      </c>
      <c r="K251" s="134">
        <f t="shared" si="5"/>
        <v>0</v>
      </c>
      <c r="L251" s="134" t="str">
        <f>IF(AND(K251&gt;0,Plan!$I254=0),H251&amp;Language!$E$62&amp;I251,"")</f>
        <v/>
      </c>
      <c r="M251" s="2" t="str">
        <f>IF(Plan!$I254=1,F251&amp;G251,"")</f>
        <v/>
      </c>
      <c r="N251" s="93" t="str">
        <f>IF(AND(K251&gt;0,Plan!$I254=1),H251&amp;Language!$E$62&amp;I251,"")</f>
        <v/>
      </c>
      <c r="O251" s="352">
        <f>IF($H251="",0,Results!$L256)</f>
        <v>0</v>
      </c>
      <c r="P251" s="353">
        <f>IF($I251="",0,Results!$M256)</f>
        <v>0</v>
      </c>
    </row>
    <row r="252" spans="5:16" x14ac:dyDescent="0.2">
      <c r="E252" s="299">
        <v>249</v>
      </c>
      <c r="F252" s="190" t="str">
        <f>Plan!$Q255</f>
        <v/>
      </c>
      <c r="G252" s="191" t="str">
        <f>Plan!$S255</f>
        <v/>
      </c>
      <c r="H252" s="134" t="str">
        <f>IF(AND(Results!$Q$6&gt;0,$E252-1&gt;=Results!$Q$6*Calc!$F$26),"",IF(AND(Results!$I257&lt;&gt;"",Results!$K257&lt;&gt;"",Results!$F257&lt;&gt;Results!$H257,$F252&lt;&gt;"",$G252&lt;&gt;""),Results!$I257,""))</f>
        <v/>
      </c>
      <c r="I252" s="18" t="str">
        <f>IF(AND(Results!$Q$6&gt;0,$E252-1&gt;=Results!$Q$6*Calc!$F$26),"",IF(AND(Results!$I257&lt;&gt;"",Results!$K257&lt;&gt;"",Results!$F257&lt;&gt;Results!$H257,$F252&lt;&gt;"",$G252&lt;&gt;""),Results!$K257,""))</f>
        <v/>
      </c>
      <c r="J252" s="17" t="str">
        <f>IF(Plan!$I255=0,F252&amp;G252,"")</f>
        <v/>
      </c>
      <c r="K252" s="134">
        <f t="shared" si="5"/>
        <v>0</v>
      </c>
      <c r="L252" s="134" t="str">
        <f>IF(AND(K252&gt;0,Plan!$I255=0),H252&amp;Language!$E$62&amp;I252,"")</f>
        <v/>
      </c>
      <c r="M252" s="2" t="str">
        <f>IF(Plan!$I255=1,F252&amp;G252,"")</f>
        <v/>
      </c>
      <c r="N252" s="93" t="str">
        <f>IF(AND(K252&gt;0,Plan!$I255=1),H252&amp;Language!$E$62&amp;I252,"")</f>
        <v/>
      </c>
      <c r="O252" s="352">
        <f>IF($H252="",0,Results!$L257)</f>
        <v>0</v>
      </c>
      <c r="P252" s="353">
        <f>IF($I252="",0,Results!$M257)</f>
        <v>0</v>
      </c>
    </row>
    <row r="253" spans="5:16" x14ac:dyDescent="0.2">
      <c r="E253" s="299">
        <v>250</v>
      </c>
      <c r="F253" s="190" t="str">
        <f>Plan!$Q256</f>
        <v/>
      </c>
      <c r="G253" s="191" t="str">
        <f>Plan!$S256</f>
        <v/>
      </c>
      <c r="H253" s="134" t="str">
        <f>IF(AND(Results!$Q$6&gt;0,$E253-1&gt;=Results!$Q$6*Calc!$F$26),"",IF(AND(Results!$I258&lt;&gt;"",Results!$K258&lt;&gt;"",Results!$F258&lt;&gt;Results!$H258,$F253&lt;&gt;"",$G253&lt;&gt;""),Results!$I258,""))</f>
        <v/>
      </c>
      <c r="I253" s="18" t="str">
        <f>IF(AND(Results!$Q$6&gt;0,$E253-1&gt;=Results!$Q$6*Calc!$F$26),"",IF(AND(Results!$I258&lt;&gt;"",Results!$K258&lt;&gt;"",Results!$F258&lt;&gt;Results!$H258,$F253&lt;&gt;"",$G253&lt;&gt;""),Results!$K258,""))</f>
        <v/>
      </c>
      <c r="J253" s="17" t="str">
        <f>IF(Plan!$I256=0,F253&amp;G253,"")</f>
        <v/>
      </c>
      <c r="K253" s="134">
        <f t="shared" si="5"/>
        <v>0</v>
      </c>
      <c r="L253" s="134" t="str">
        <f>IF(AND(K253&gt;0,Plan!$I256=0),H253&amp;Language!$E$62&amp;I253,"")</f>
        <v/>
      </c>
      <c r="M253" s="2" t="str">
        <f>IF(Plan!$I256=1,F253&amp;G253,"")</f>
        <v/>
      </c>
      <c r="N253" s="93" t="str">
        <f>IF(AND(K253&gt;0,Plan!$I256=1),H253&amp;Language!$E$62&amp;I253,"")</f>
        <v/>
      </c>
      <c r="O253" s="352">
        <f>IF($H253="",0,Results!$L258)</f>
        <v>0</v>
      </c>
      <c r="P253" s="353">
        <f>IF($I253="",0,Results!$M258)</f>
        <v>0</v>
      </c>
    </row>
    <row r="254" spans="5:16" x14ac:dyDescent="0.2">
      <c r="E254" s="299">
        <v>251</v>
      </c>
      <c r="F254" s="190" t="str">
        <f>Plan!$Q257</f>
        <v/>
      </c>
      <c r="G254" s="191" t="str">
        <f>Plan!$S257</f>
        <v/>
      </c>
      <c r="H254" s="134" t="str">
        <f>IF(AND(Results!$Q$6&gt;0,$E254-1&gt;=Results!$Q$6*Calc!$F$26),"",IF(AND(Results!$I259&lt;&gt;"",Results!$K259&lt;&gt;"",Results!$F259&lt;&gt;Results!$H259,$F254&lt;&gt;"",$G254&lt;&gt;""),Results!$I259,""))</f>
        <v/>
      </c>
      <c r="I254" s="18" t="str">
        <f>IF(AND(Results!$Q$6&gt;0,$E254-1&gt;=Results!$Q$6*Calc!$F$26),"",IF(AND(Results!$I259&lt;&gt;"",Results!$K259&lt;&gt;"",Results!$F259&lt;&gt;Results!$H259,$F254&lt;&gt;"",$G254&lt;&gt;""),Results!$K259,""))</f>
        <v/>
      </c>
      <c r="J254" s="17" t="str">
        <f>IF(Plan!$I257=0,F254&amp;G254,"")</f>
        <v/>
      </c>
      <c r="K254" s="134">
        <f t="shared" si="5"/>
        <v>0</v>
      </c>
      <c r="L254" s="134" t="str">
        <f>IF(AND(K254&gt;0,Plan!$I257=0),H254&amp;Language!$E$62&amp;I254,"")</f>
        <v/>
      </c>
      <c r="M254" s="2" t="str">
        <f>IF(Plan!$I257=1,F254&amp;G254,"")</f>
        <v/>
      </c>
      <c r="N254" s="93" t="str">
        <f>IF(AND(K254&gt;0,Plan!$I257=1),H254&amp;Language!$E$62&amp;I254,"")</f>
        <v/>
      </c>
      <c r="O254" s="352">
        <f>IF($H254="",0,Results!$L259)</f>
        <v>0</v>
      </c>
      <c r="P254" s="353">
        <f>IF($I254="",0,Results!$M259)</f>
        <v>0</v>
      </c>
    </row>
    <row r="255" spans="5:16" x14ac:dyDescent="0.2">
      <c r="E255" s="299">
        <v>252</v>
      </c>
      <c r="F255" s="190" t="str">
        <f>Plan!$Q258</f>
        <v/>
      </c>
      <c r="G255" s="191" t="str">
        <f>Plan!$S258</f>
        <v/>
      </c>
      <c r="H255" s="134" t="str">
        <f>IF(AND(Results!$Q$6&gt;0,$E255-1&gt;=Results!$Q$6*Calc!$F$26),"",IF(AND(Results!$I260&lt;&gt;"",Results!$K260&lt;&gt;"",Results!$F260&lt;&gt;Results!$H260,$F255&lt;&gt;"",$G255&lt;&gt;""),Results!$I260,""))</f>
        <v/>
      </c>
      <c r="I255" s="18" t="str">
        <f>IF(AND(Results!$Q$6&gt;0,$E255-1&gt;=Results!$Q$6*Calc!$F$26),"",IF(AND(Results!$I260&lt;&gt;"",Results!$K260&lt;&gt;"",Results!$F260&lt;&gt;Results!$H260,$F255&lt;&gt;"",$G255&lt;&gt;""),Results!$K260,""))</f>
        <v/>
      </c>
      <c r="J255" s="17" t="str">
        <f>IF(Plan!$I258=0,F255&amp;G255,"")</f>
        <v/>
      </c>
      <c r="K255" s="134">
        <f t="shared" si="5"/>
        <v>0</v>
      </c>
      <c r="L255" s="134" t="str">
        <f>IF(AND(K255&gt;0,Plan!$I258=0),H255&amp;Language!$E$62&amp;I255,"")</f>
        <v/>
      </c>
      <c r="M255" s="2" t="str">
        <f>IF(Plan!$I258=1,F255&amp;G255,"")</f>
        <v/>
      </c>
      <c r="N255" s="93" t="str">
        <f>IF(AND(K255&gt;0,Plan!$I258=1),H255&amp;Language!$E$62&amp;I255,"")</f>
        <v/>
      </c>
      <c r="O255" s="352">
        <f>IF($H255="",0,Results!$L260)</f>
        <v>0</v>
      </c>
      <c r="P255" s="353">
        <f>IF($I255="",0,Results!$M260)</f>
        <v>0</v>
      </c>
    </row>
    <row r="256" spans="5:16" x14ac:dyDescent="0.2">
      <c r="E256" s="299">
        <v>253</v>
      </c>
      <c r="F256" s="190" t="str">
        <f>Plan!$Q259</f>
        <v/>
      </c>
      <c r="G256" s="191" t="str">
        <f>Plan!$S259</f>
        <v/>
      </c>
      <c r="H256" s="134" t="str">
        <f>IF(AND(Results!$Q$6&gt;0,$E256-1&gt;=Results!$Q$6*Calc!$F$26),"",IF(AND(Results!$I261&lt;&gt;"",Results!$K261&lt;&gt;"",Results!$F261&lt;&gt;Results!$H261,$F256&lt;&gt;"",$G256&lt;&gt;""),Results!$I261,""))</f>
        <v/>
      </c>
      <c r="I256" s="18" t="str">
        <f>IF(AND(Results!$Q$6&gt;0,$E256-1&gt;=Results!$Q$6*Calc!$F$26),"",IF(AND(Results!$I261&lt;&gt;"",Results!$K261&lt;&gt;"",Results!$F261&lt;&gt;Results!$H261,$F256&lt;&gt;"",$G256&lt;&gt;""),Results!$K261,""))</f>
        <v/>
      </c>
      <c r="J256" s="17" t="str">
        <f>IF(Plan!$I259=0,F256&amp;G256,"")</f>
        <v/>
      </c>
      <c r="K256" s="134">
        <f t="shared" si="5"/>
        <v>0</v>
      </c>
      <c r="L256" s="134" t="str">
        <f>IF(AND(K256&gt;0,Plan!$I259=0),H256&amp;Language!$E$62&amp;I256,"")</f>
        <v/>
      </c>
      <c r="M256" s="2" t="str">
        <f>IF(Plan!$I259=1,F256&amp;G256,"")</f>
        <v/>
      </c>
      <c r="N256" s="93" t="str">
        <f>IF(AND(K256&gt;0,Plan!$I259=1),H256&amp;Language!$E$62&amp;I256,"")</f>
        <v/>
      </c>
      <c r="O256" s="352">
        <f>IF($H256="",0,Results!$L261)</f>
        <v>0</v>
      </c>
      <c r="P256" s="353">
        <f>IF($I256="",0,Results!$M261)</f>
        <v>0</v>
      </c>
    </row>
    <row r="257" spans="5:16" x14ac:dyDescent="0.2">
      <c r="E257" s="299">
        <v>254</v>
      </c>
      <c r="F257" s="190" t="str">
        <f>Plan!$Q260</f>
        <v/>
      </c>
      <c r="G257" s="191" t="str">
        <f>Plan!$S260</f>
        <v/>
      </c>
      <c r="H257" s="134" t="str">
        <f>IF(AND(Results!$Q$6&gt;0,$E257-1&gt;=Results!$Q$6*Calc!$F$26),"",IF(AND(Results!$I262&lt;&gt;"",Results!$K262&lt;&gt;"",Results!$F262&lt;&gt;Results!$H262,$F257&lt;&gt;"",$G257&lt;&gt;""),Results!$I262,""))</f>
        <v/>
      </c>
      <c r="I257" s="18" t="str">
        <f>IF(AND(Results!$Q$6&gt;0,$E257-1&gt;=Results!$Q$6*Calc!$F$26),"",IF(AND(Results!$I262&lt;&gt;"",Results!$K262&lt;&gt;"",Results!$F262&lt;&gt;Results!$H262,$F257&lt;&gt;"",$G257&lt;&gt;""),Results!$K262,""))</f>
        <v/>
      </c>
      <c r="J257" s="17" t="str">
        <f>IF(Plan!$I260=0,F257&amp;G257,"")</f>
        <v/>
      </c>
      <c r="K257" s="134">
        <f t="shared" si="5"/>
        <v>0</v>
      </c>
      <c r="L257" s="134" t="str">
        <f>IF(AND(K257&gt;0,Plan!$I260=0),H257&amp;Language!$E$62&amp;I257,"")</f>
        <v/>
      </c>
      <c r="M257" s="2" t="str">
        <f>IF(Plan!$I260=1,F257&amp;G257,"")</f>
        <v/>
      </c>
      <c r="N257" s="93" t="str">
        <f>IF(AND(K257&gt;0,Plan!$I260=1),H257&amp;Language!$E$62&amp;I257,"")</f>
        <v/>
      </c>
      <c r="O257" s="352">
        <f>IF($H257="",0,Results!$L262)</f>
        <v>0</v>
      </c>
      <c r="P257" s="353">
        <f>IF($I257="",0,Results!$M262)</f>
        <v>0</v>
      </c>
    </row>
    <row r="258" spans="5:16" x14ac:dyDescent="0.2">
      <c r="E258" s="299">
        <v>255</v>
      </c>
      <c r="F258" s="190" t="str">
        <f>Plan!$Q261</f>
        <v/>
      </c>
      <c r="G258" s="191" t="str">
        <f>Plan!$S261</f>
        <v/>
      </c>
      <c r="H258" s="134" t="str">
        <f>IF(AND(Results!$Q$6&gt;0,$E258-1&gt;=Results!$Q$6*Calc!$F$26),"",IF(AND(Results!$I263&lt;&gt;"",Results!$K263&lt;&gt;"",Results!$F263&lt;&gt;Results!$H263,$F258&lt;&gt;"",$G258&lt;&gt;""),Results!$I263,""))</f>
        <v/>
      </c>
      <c r="I258" s="18" t="str">
        <f>IF(AND(Results!$Q$6&gt;0,$E258-1&gt;=Results!$Q$6*Calc!$F$26),"",IF(AND(Results!$I263&lt;&gt;"",Results!$K263&lt;&gt;"",Results!$F263&lt;&gt;Results!$H263,$F258&lt;&gt;"",$G258&lt;&gt;""),Results!$K263,""))</f>
        <v/>
      </c>
      <c r="J258" s="17" t="str">
        <f>IF(Plan!$I261=0,F258&amp;G258,"")</f>
        <v/>
      </c>
      <c r="K258" s="134">
        <f t="shared" si="5"/>
        <v>0</v>
      </c>
      <c r="L258" s="134" t="str">
        <f>IF(AND(K258&gt;0,Plan!$I261=0),H258&amp;Language!$E$62&amp;I258,"")</f>
        <v/>
      </c>
      <c r="M258" s="2" t="str">
        <f>IF(Plan!$I261=1,F258&amp;G258,"")</f>
        <v/>
      </c>
      <c r="N258" s="93" t="str">
        <f>IF(AND(K258&gt;0,Plan!$I261=1),H258&amp;Language!$E$62&amp;I258,"")</f>
        <v/>
      </c>
      <c r="O258" s="352">
        <f>IF($H258="",0,Results!$L263)</f>
        <v>0</v>
      </c>
      <c r="P258" s="353">
        <f>IF($I258="",0,Results!$M263)</f>
        <v>0</v>
      </c>
    </row>
    <row r="259" spans="5:16" x14ac:dyDescent="0.2">
      <c r="E259" s="299">
        <v>256</v>
      </c>
      <c r="F259" s="190" t="str">
        <f>Plan!$Q262</f>
        <v/>
      </c>
      <c r="G259" s="191" t="str">
        <f>Plan!$S262</f>
        <v/>
      </c>
      <c r="H259" s="134" t="str">
        <f>IF(AND(Results!$Q$6&gt;0,$E259-1&gt;=Results!$Q$6*Calc!$F$26),"",IF(AND(Results!$I264&lt;&gt;"",Results!$K264&lt;&gt;"",Results!$F264&lt;&gt;Results!$H264,$F259&lt;&gt;"",$G259&lt;&gt;""),Results!$I264,""))</f>
        <v/>
      </c>
      <c r="I259" s="18" t="str">
        <f>IF(AND(Results!$Q$6&gt;0,$E259-1&gt;=Results!$Q$6*Calc!$F$26),"",IF(AND(Results!$I264&lt;&gt;"",Results!$K264&lt;&gt;"",Results!$F264&lt;&gt;Results!$H264,$F259&lt;&gt;"",$G259&lt;&gt;""),Results!$K264,""))</f>
        <v/>
      </c>
      <c r="J259" s="17" t="str">
        <f>IF(Plan!$I262=0,F259&amp;G259,"")</f>
        <v/>
      </c>
      <c r="K259" s="134">
        <f t="shared" si="5"/>
        <v>0</v>
      </c>
      <c r="L259" s="134" t="str">
        <f>IF(AND(K259&gt;0,Plan!$I262=0),H259&amp;Language!$E$62&amp;I259,"")</f>
        <v/>
      </c>
      <c r="M259" s="2" t="str">
        <f>IF(Plan!$I262=1,F259&amp;G259,"")</f>
        <v/>
      </c>
      <c r="N259" s="93" t="str">
        <f>IF(AND(K259&gt;0,Plan!$I262=1),H259&amp;Language!$E$62&amp;I259,"")</f>
        <v/>
      </c>
      <c r="O259" s="352">
        <f>IF($H259="",0,Results!$L264)</f>
        <v>0</v>
      </c>
      <c r="P259" s="353">
        <f>IF($I259="",0,Results!$M264)</f>
        <v>0</v>
      </c>
    </row>
    <row r="260" spans="5:16" x14ac:dyDescent="0.2">
      <c r="E260" s="299">
        <v>257</v>
      </c>
      <c r="F260" s="190" t="str">
        <f>Plan!$Q263</f>
        <v/>
      </c>
      <c r="G260" s="191" t="str">
        <f>Plan!$S263</f>
        <v/>
      </c>
      <c r="H260" s="134" t="str">
        <f>IF(AND(Results!$Q$6&gt;0,$E260-1&gt;=Results!$Q$6*Calc!$F$26),"",IF(AND(Results!$I265&lt;&gt;"",Results!$K265&lt;&gt;"",Results!$F265&lt;&gt;Results!$H265,$F260&lt;&gt;"",$G260&lt;&gt;""),Results!$I265,""))</f>
        <v/>
      </c>
      <c r="I260" s="18" t="str">
        <f>IF(AND(Results!$Q$6&gt;0,$E260-1&gt;=Results!$Q$6*Calc!$F$26),"",IF(AND(Results!$I265&lt;&gt;"",Results!$K265&lt;&gt;"",Results!$F265&lt;&gt;Results!$H265,$F260&lt;&gt;"",$G260&lt;&gt;""),Results!$K265,""))</f>
        <v/>
      </c>
      <c r="J260" s="17" t="str">
        <f>IF(Plan!$I263=0,F260&amp;G260,"")</f>
        <v/>
      </c>
      <c r="K260" s="134">
        <f t="shared" si="5"/>
        <v>0</v>
      </c>
      <c r="L260" s="134" t="str">
        <f>IF(AND(K260&gt;0,Plan!$I263=0),H260&amp;Language!$E$62&amp;I260,"")</f>
        <v/>
      </c>
      <c r="M260" s="2" t="str">
        <f>IF(Plan!$I263=1,F260&amp;G260,"")</f>
        <v/>
      </c>
      <c r="N260" s="93" t="str">
        <f>IF(AND(K260&gt;0,Plan!$I263=1),H260&amp;Language!$E$62&amp;I260,"")</f>
        <v/>
      </c>
      <c r="O260" s="352">
        <f>IF($H260="",0,Results!$L265)</f>
        <v>0</v>
      </c>
      <c r="P260" s="353">
        <f>IF($I260="",0,Results!$M265)</f>
        <v>0</v>
      </c>
    </row>
    <row r="261" spans="5:16" x14ac:dyDescent="0.2">
      <c r="E261" s="299">
        <v>258</v>
      </c>
      <c r="F261" s="190" t="str">
        <f>Plan!$Q264</f>
        <v/>
      </c>
      <c r="G261" s="191" t="str">
        <f>Plan!$S264</f>
        <v/>
      </c>
      <c r="H261" s="134" t="str">
        <f>IF(AND(Results!$Q$6&gt;0,$E261-1&gt;=Results!$Q$6*Calc!$F$26),"",IF(AND(Results!$I266&lt;&gt;"",Results!$K266&lt;&gt;"",Results!$F266&lt;&gt;Results!$H266,$F261&lt;&gt;"",$G261&lt;&gt;""),Results!$I266,""))</f>
        <v/>
      </c>
      <c r="I261" s="18" t="str">
        <f>IF(AND(Results!$Q$6&gt;0,$E261-1&gt;=Results!$Q$6*Calc!$F$26),"",IF(AND(Results!$I266&lt;&gt;"",Results!$K266&lt;&gt;"",Results!$F266&lt;&gt;Results!$H266,$F261&lt;&gt;"",$G261&lt;&gt;""),Results!$K266,""))</f>
        <v/>
      </c>
      <c r="J261" s="17" t="str">
        <f>IF(Plan!$I264=0,F261&amp;G261,"")</f>
        <v/>
      </c>
      <c r="K261" s="134">
        <f t="shared" si="5"/>
        <v>0</v>
      </c>
      <c r="L261" s="134" t="str">
        <f>IF(AND(K261&gt;0,Plan!$I264=0),H261&amp;Language!$E$62&amp;I261,"")</f>
        <v/>
      </c>
      <c r="M261" s="2" t="str">
        <f>IF(Plan!$I264=1,F261&amp;G261,"")</f>
        <v/>
      </c>
      <c r="N261" s="93" t="str">
        <f>IF(AND(K261&gt;0,Plan!$I264=1),H261&amp;Language!$E$62&amp;I261,"")</f>
        <v/>
      </c>
      <c r="O261" s="352">
        <f>IF($H261="",0,Results!$L266)</f>
        <v>0</v>
      </c>
      <c r="P261" s="353">
        <f>IF($I261="",0,Results!$M266)</f>
        <v>0</v>
      </c>
    </row>
    <row r="262" spans="5:16" x14ac:dyDescent="0.2">
      <c r="E262" s="299">
        <v>259</v>
      </c>
      <c r="F262" s="190" t="str">
        <f>Plan!$Q265</f>
        <v/>
      </c>
      <c r="G262" s="191" t="str">
        <f>Plan!$S265</f>
        <v/>
      </c>
      <c r="H262" s="134" t="str">
        <f>IF(AND(Results!$Q$6&gt;0,$E262-1&gt;=Results!$Q$6*Calc!$F$26),"",IF(AND(Results!$I267&lt;&gt;"",Results!$K267&lt;&gt;"",Results!$F267&lt;&gt;Results!$H267,$F262&lt;&gt;"",$G262&lt;&gt;""),Results!$I267,""))</f>
        <v/>
      </c>
      <c r="I262" s="18" t="str">
        <f>IF(AND(Results!$Q$6&gt;0,$E262-1&gt;=Results!$Q$6*Calc!$F$26),"",IF(AND(Results!$I267&lt;&gt;"",Results!$K267&lt;&gt;"",Results!$F267&lt;&gt;Results!$H267,$F262&lt;&gt;"",$G262&lt;&gt;""),Results!$K267,""))</f>
        <v/>
      </c>
      <c r="J262" s="17" t="str">
        <f>IF(Plan!$I265=0,F262&amp;G262,"")</f>
        <v/>
      </c>
      <c r="K262" s="134">
        <f t="shared" si="5"/>
        <v>0</v>
      </c>
      <c r="L262" s="134" t="str">
        <f>IF(AND(K262&gt;0,Plan!$I265=0),H262&amp;Language!$E$62&amp;I262,"")</f>
        <v/>
      </c>
      <c r="M262" s="2" t="str">
        <f>IF(Plan!$I265=1,F262&amp;G262,"")</f>
        <v/>
      </c>
      <c r="N262" s="93" t="str">
        <f>IF(AND(K262&gt;0,Plan!$I265=1),H262&amp;Language!$E$62&amp;I262,"")</f>
        <v/>
      </c>
      <c r="O262" s="352">
        <f>IF($H262="",0,Results!$L267)</f>
        <v>0</v>
      </c>
      <c r="P262" s="353">
        <f>IF($I262="",0,Results!$M267)</f>
        <v>0</v>
      </c>
    </row>
    <row r="263" spans="5:16" x14ac:dyDescent="0.2">
      <c r="E263" s="299">
        <v>260</v>
      </c>
      <c r="F263" s="190" t="str">
        <f>Plan!$Q266</f>
        <v/>
      </c>
      <c r="G263" s="191" t="str">
        <f>Plan!$S266</f>
        <v/>
      </c>
      <c r="H263" s="134" t="str">
        <f>IF(AND(Results!$Q$6&gt;0,$E263-1&gt;=Results!$Q$6*Calc!$F$26),"",IF(AND(Results!$I268&lt;&gt;"",Results!$K268&lt;&gt;"",Results!$F268&lt;&gt;Results!$H268,$F263&lt;&gt;"",$G263&lt;&gt;""),Results!$I268,""))</f>
        <v/>
      </c>
      <c r="I263" s="18" t="str">
        <f>IF(AND(Results!$Q$6&gt;0,$E263-1&gt;=Results!$Q$6*Calc!$F$26),"",IF(AND(Results!$I268&lt;&gt;"",Results!$K268&lt;&gt;"",Results!$F268&lt;&gt;Results!$H268,$F263&lt;&gt;"",$G263&lt;&gt;""),Results!$K268,""))</f>
        <v/>
      </c>
      <c r="J263" s="17" t="str">
        <f>IF(Plan!$I266=0,F263&amp;G263,"")</f>
        <v/>
      </c>
      <c r="K263" s="134">
        <f t="shared" si="5"/>
        <v>0</v>
      </c>
      <c r="L263" s="134" t="str">
        <f>IF(AND(K263&gt;0,Plan!$I266=0),H263&amp;Language!$E$62&amp;I263,"")</f>
        <v/>
      </c>
      <c r="M263" s="2" t="str">
        <f>IF(Plan!$I266=1,F263&amp;G263,"")</f>
        <v/>
      </c>
      <c r="N263" s="93" t="str">
        <f>IF(AND(K263&gt;0,Plan!$I266=1),H263&amp;Language!$E$62&amp;I263,"")</f>
        <v/>
      </c>
      <c r="O263" s="352">
        <f>IF($H263="",0,Results!$L268)</f>
        <v>0</v>
      </c>
      <c r="P263" s="353">
        <f>IF($I263="",0,Results!$M268)</f>
        <v>0</v>
      </c>
    </row>
    <row r="264" spans="5:16" x14ac:dyDescent="0.2">
      <c r="E264" s="299">
        <v>261</v>
      </c>
      <c r="F264" s="190" t="str">
        <f>Plan!$Q267</f>
        <v/>
      </c>
      <c r="G264" s="191" t="str">
        <f>Plan!$S267</f>
        <v/>
      </c>
      <c r="H264" s="134" t="str">
        <f>IF(AND(Results!$Q$6&gt;0,$E264-1&gt;=Results!$Q$6*Calc!$F$26),"",IF(AND(Results!$I269&lt;&gt;"",Results!$K269&lt;&gt;"",Results!$F269&lt;&gt;Results!$H269,$F264&lt;&gt;"",$G264&lt;&gt;""),Results!$I269,""))</f>
        <v/>
      </c>
      <c r="I264" s="18" t="str">
        <f>IF(AND(Results!$Q$6&gt;0,$E264-1&gt;=Results!$Q$6*Calc!$F$26),"",IF(AND(Results!$I269&lt;&gt;"",Results!$K269&lt;&gt;"",Results!$F269&lt;&gt;Results!$H269,$F264&lt;&gt;"",$G264&lt;&gt;""),Results!$K269,""))</f>
        <v/>
      </c>
      <c r="J264" s="17" t="str">
        <f>IF(Plan!$I267=0,F264&amp;G264,"")</f>
        <v/>
      </c>
      <c r="K264" s="134">
        <f t="shared" si="5"/>
        <v>0</v>
      </c>
      <c r="L264" s="134" t="str">
        <f>IF(AND(K264&gt;0,Plan!$I267=0),H264&amp;Language!$E$62&amp;I264,"")</f>
        <v/>
      </c>
      <c r="M264" s="2" t="str">
        <f>IF(Plan!$I267=1,F264&amp;G264,"")</f>
        <v/>
      </c>
      <c r="N264" s="93" t="str">
        <f>IF(AND(K264&gt;0,Plan!$I267=1),H264&amp;Language!$E$62&amp;I264,"")</f>
        <v/>
      </c>
      <c r="O264" s="352">
        <f>IF($H264="",0,Results!$L269)</f>
        <v>0</v>
      </c>
      <c r="P264" s="353">
        <f>IF($I264="",0,Results!$M269)</f>
        <v>0</v>
      </c>
    </row>
    <row r="265" spans="5:16" x14ac:dyDescent="0.2">
      <c r="E265" s="299">
        <v>262</v>
      </c>
      <c r="F265" s="190" t="str">
        <f>Plan!$Q268</f>
        <v/>
      </c>
      <c r="G265" s="191" t="str">
        <f>Plan!$S268</f>
        <v/>
      </c>
      <c r="H265" s="134" t="str">
        <f>IF(AND(Results!$Q$6&gt;0,$E265-1&gt;=Results!$Q$6*Calc!$F$26),"",IF(AND(Results!$I270&lt;&gt;"",Results!$K270&lt;&gt;"",Results!$F270&lt;&gt;Results!$H270,$F265&lt;&gt;"",$G265&lt;&gt;""),Results!$I270,""))</f>
        <v/>
      </c>
      <c r="I265" s="18" t="str">
        <f>IF(AND(Results!$Q$6&gt;0,$E265-1&gt;=Results!$Q$6*Calc!$F$26),"",IF(AND(Results!$I270&lt;&gt;"",Results!$K270&lt;&gt;"",Results!$F270&lt;&gt;Results!$H270,$F265&lt;&gt;"",$G265&lt;&gt;""),Results!$K270,""))</f>
        <v/>
      </c>
      <c r="J265" s="17" t="str">
        <f>IF(Plan!$I268=0,F265&amp;G265,"")</f>
        <v/>
      </c>
      <c r="K265" s="134">
        <f t="shared" si="5"/>
        <v>0</v>
      </c>
      <c r="L265" s="134" t="str">
        <f>IF(AND(K265&gt;0,Plan!$I268=0),H265&amp;Language!$E$62&amp;I265,"")</f>
        <v/>
      </c>
      <c r="M265" s="2" t="str">
        <f>IF(Plan!$I268=1,F265&amp;G265,"")</f>
        <v/>
      </c>
      <c r="N265" s="93" t="str">
        <f>IF(AND(K265&gt;0,Plan!$I268=1),H265&amp;Language!$E$62&amp;I265,"")</f>
        <v/>
      </c>
      <c r="O265" s="352">
        <f>IF($H265="",0,Results!$L270)</f>
        <v>0</v>
      </c>
      <c r="P265" s="353">
        <f>IF($I265="",0,Results!$M270)</f>
        <v>0</v>
      </c>
    </row>
    <row r="266" spans="5:16" x14ac:dyDescent="0.2">
      <c r="E266" s="299">
        <v>263</v>
      </c>
      <c r="F266" s="190" t="str">
        <f>Plan!$Q269</f>
        <v/>
      </c>
      <c r="G266" s="191" t="str">
        <f>Plan!$S269</f>
        <v/>
      </c>
      <c r="H266" s="134" t="str">
        <f>IF(AND(Results!$Q$6&gt;0,$E266-1&gt;=Results!$Q$6*Calc!$F$26),"",IF(AND(Results!$I271&lt;&gt;"",Results!$K271&lt;&gt;"",Results!$F271&lt;&gt;Results!$H271,$F266&lt;&gt;"",$G266&lt;&gt;""),Results!$I271,""))</f>
        <v/>
      </c>
      <c r="I266" s="18" t="str">
        <f>IF(AND(Results!$Q$6&gt;0,$E266-1&gt;=Results!$Q$6*Calc!$F$26),"",IF(AND(Results!$I271&lt;&gt;"",Results!$K271&lt;&gt;"",Results!$F271&lt;&gt;Results!$H271,$F266&lt;&gt;"",$G266&lt;&gt;""),Results!$K271,""))</f>
        <v/>
      </c>
      <c r="J266" s="17" t="str">
        <f>IF(Plan!$I269=0,F266&amp;G266,"")</f>
        <v/>
      </c>
      <c r="K266" s="134">
        <f t="shared" si="5"/>
        <v>0</v>
      </c>
      <c r="L266" s="134" t="str">
        <f>IF(AND(K266&gt;0,Plan!$I269=0),H266&amp;Language!$E$62&amp;I266,"")</f>
        <v/>
      </c>
      <c r="M266" s="2" t="str">
        <f>IF(Plan!$I269=1,F266&amp;G266,"")</f>
        <v/>
      </c>
      <c r="N266" s="93" t="str">
        <f>IF(AND(K266&gt;0,Plan!$I269=1),H266&amp;Language!$E$62&amp;I266,"")</f>
        <v/>
      </c>
      <c r="O266" s="352">
        <f>IF($H266="",0,Results!$L271)</f>
        <v>0</v>
      </c>
      <c r="P266" s="353">
        <f>IF($I266="",0,Results!$M271)</f>
        <v>0</v>
      </c>
    </row>
    <row r="267" spans="5:16" x14ac:dyDescent="0.2">
      <c r="E267" s="299">
        <v>264</v>
      </c>
      <c r="F267" s="190" t="str">
        <f>Plan!$Q270</f>
        <v/>
      </c>
      <c r="G267" s="191" t="str">
        <f>Plan!$S270</f>
        <v/>
      </c>
      <c r="H267" s="134" t="str">
        <f>IF(AND(Results!$Q$6&gt;0,$E267-1&gt;=Results!$Q$6*Calc!$F$26),"",IF(AND(Results!$I272&lt;&gt;"",Results!$K272&lt;&gt;"",Results!$F272&lt;&gt;Results!$H272,$F267&lt;&gt;"",$G267&lt;&gt;""),Results!$I272,""))</f>
        <v/>
      </c>
      <c r="I267" s="18" t="str">
        <f>IF(AND(Results!$Q$6&gt;0,$E267-1&gt;=Results!$Q$6*Calc!$F$26),"",IF(AND(Results!$I272&lt;&gt;"",Results!$K272&lt;&gt;"",Results!$F272&lt;&gt;Results!$H272,$F267&lt;&gt;"",$G267&lt;&gt;""),Results!$K272,""))</f>
        <v/>
      </c>
      <c r="J267" s="17" t="str">
        <f>IF(Plan!$I270=0,F267&amp;G267,"")</f>
        <v/>
      </c>
      <c r="K267" s="134">
        <f t="shared" ref="K267:K330" si="6">IF(AND(F267&lt;&gt;"",G267&lt;&gt;"",F267&lt;&gt;G267,H267&lt;&gt;"",I267&lt;&gt;""),1,0)</f>
        <v>0</v>
      </c>
      <c r="L267" s="134" t="str">
        <f>IF(AND(K267&gt;0,Plan!$I270=0),H267&amp;Language!$E$62&amp;I267,"")</f>
        <v/>
      </c>
      <c r="M267" s="2" t="str">
        <f>IF(Plan!$I270=1,F267&amp;G267,"")</f>
        <v/>
      </c>
      <c r="N267" s="93" t="str">
        <f>IF(AND(K267&gt;0,Plan!$I270=1),H267&amp;Language!$E$62&amp;I267,"")</f>
        <v/>
      </c>
      <c r="O267" s="352">
        <f>IF($H267="",0,Results!$L272)</f>
        <v>0</v>
      </c>
      <c r="P267" s="353">
        <f>IF($I267="",0,Results!$M272)</f>
        <v>0</v>
      </c>
    </row>
    <row r="268" spans="5:16" x14ac:dyDescent="0.2">
      <c r="E268" s="299">
        <v>265</v>
      </c>
      <c r="F268" s="190" t="str">
        <f>Plan!$Q271</f>
        <v/>
      </c>
      <c r="G268" s="191" t="str">
        <f>Plan!$S271</f>
        <v/>
      </c>
      <c r="H268" s="134" t="str">
        <f>IF(AND(Results!$Q$6&gt;0,$E268-1&gt;=Results!$Q$6*Calc!$F$26),"",IF(AND(Results!$I273&lt;&gt;"",Results!$K273&lt;&gt;"",Results!$F273&lt;&gt;Results!$H273,$F268&lt;&gt;"",$G268&lt;&gt;""),Results!$I273,""))</f>
        <v/>
      </c>
      <c r="I268" s="18" t="str">
        <f>IF(AND(Results!$Q$6&gt;0,$E268-1&gt;=Results!$Q$6*Calc!$F$26),"",IF(AND(Results!$I273&lt;&gt;"",Results!$K273&lt;&gt;"",Results!$F273&lt;&gt;Results!$H273,$F268&lt;&gt;"",$G268&lt;&gt;""),Results!$K273,""))</f>
        <v/>
      </c>
      <c r="J268" s="17" t="str">
        <f>IF(Plan!$I271=0,F268&amp;G268,"")</f>
        <v/>
      </c>
      <c r="K268" s="134">
        <f t="shared" si="6"/>
        <v>0</v>
      </c>
      <c r="L268" s="134" t="str">
        <f>IF(AND(K268&gt;0,Plan!$I271=0),H268&amp;Language!$E$62&amp;I268,"")</f>
        <v/>
      </c>
      <c r="M268" s="2" t="str">
        <f>IF(Plan!$I271=1,F268&amp;G268,"")</f>
        <v/>
      </c>
      <c r="N268" s="93" t="str">
        <f>IF(AND(K268&gt;0,Plan!$I271=1),H268&amp;Language!$E$62&amp;I268,"")</f>
        <v/>
      </c>
      <c r="O268" s="352">
        <f>IF($H268="",0,Results!$L273)</f>
        <v>0</v>
      </c>
      <c r="P268" s="353">
        <f>IF($I268="",0,Results!$M273)</f>
        <v>0</v>
      </c>
    </row>
    <row r="269" spans="5:16" x14ac:dyDescent="0.2">
      <c r="E269" s="299">
        <v>266</v>
      </c>
      <c r="F269" s="190" t="str">
        <f>Plan!$Q272</f>
        <v/>
      </c>
      <c r="G269" s="191" t="str">
        <f>Plan!$S272</f>
        <v/>
      </c>
      <c r="H269" s="134" t="str">
        <f>IF(AND(Results!$Q$6&gt;0,$E269-1&gt;=Results!$Q$6*Calc!$F$26),"",IF(AND(Results!$I274&lt;&gt;"",Results!$K274&lt;&gt;"",Results!$F274&lt;&gt;Results!$H274,$F269&lt;&gt;"",$G269&lt;&gt;""),Results!$I274,""))</f>
        <v/>
      </c>
      <c r="I269" s="18" t="str">
        <f>IF(AND(Results!$Q$6&gt;0,$E269-1&gt;=Results!$Q$6*Calc!$F$26),"",IF(AND(Results!$I274&lt;&gt;"",Results!$K274&lt;&gt;"",Results!$F274&lt;&gt;Results!$H274,$F269&lt;&gt;"",$G269&lt;&gt;""),Results!$K274,""))</f>
        <v/>
      </c>
      <c r="J269" s="17" t="str">
        <f>IF(Plan!$I272=0,F269&amp;G269,"")</f>
        <v/>
      </c>
      <c r="K269" s="134">
        <f t="shared" si="6"/>
        <v>0</v>
      </c>
      <c r="L269" s="134" t="str">
        <f>IF(AND(K269&gt;0,Plan!$I272=0),H269&amp;Language!$E$62&amp;I269,"")</f>
        <v/>
      </c>
      <c r="M269" s="2" t="str">
        <f>IF(Plan!$I272=1,F269&amp;G269,"")</f>
        <v/>
      </c>
      <c r="N269" s="93" t="str">
        <f>IF(AND(K269&gt;0,Plan!$I272=1),H269&amp;Language!$E$62&amp;I269,"")</f>
        <v/>
      </c>
      <c r="O269" s="352">
        <f>IF($H269="",0,Results!$L274)</f>
        <v>0</v>
      </c>
      <c r="P269" s="353">
        <f>IF($I269="",0,Results!$M274)</f>
        <v>0</v>
      </c>
    </row>
    <row r="270" spans="5:16" x14ac:dyDescent="0.2">
      <c r="E270" s="299">
        <v>267</v>
      </c>
      <c r="F270" s="190" t="str">
        <f>Plan!$Q273</f>
        <v/>
      </c>
      <c r="G270" s="191" t="str">
        <f>Plan!$S273</f>
        <v/>
      </c>
      <c r="H270" s="134" t="str">
        <f>IF(AND(Results!$Q$6&gt;0,$E270-1&gt;=Results!$Q$6*Calc!$F$26),"",IF(AND(Results!$I275&lt;&gt;"",Results!$K275&lt;&gt;"",Results!$F275&lt;&gt;Results!$H275,$F270&lt;&gt;"",$G270&lt;&gt;""),Results!$I275,""))</f>
        <v/>
      </c>
      <c r="I270" s="18" t="str">
        <f>IF(AND(Results!$Q$6&gt;0,$E270-1&gt;=Results!$Q$6*Calc!$F$26),"",IF(AND(Results!$I275&lt;&gt;"",Results!$K275&lt;&gt;"",Results!$F275&lt;&gt;Results!$H275,$F270&lt;&gt;"",$G270&lt;&gt;""),Results!$K275,""))</f>
        <v/>
      </c>
      <c r="J270" s="17" t="str">
        <f>IF(Plan!$I273=0,F270&amp;G270,"")</f>
        <v/>
      </c>
      <c r="K270" s="134">
        <f t="shared" si="6"/>
        <v>0</v>
      </c>
      <c r="L270" s="134" t="str">
        <f>IF(AND(K270&gt;0,Plan!$I273=0),H270&amp;Language!$E$62&amp;I270,"")</f>
        <v/>
      </c>
      <c r="M270" s="2" t="str">
        <f>IF(Plan!$I273=1,F270&amp;G270,"")</f>
        <v/>
      </c>
      <c r="N270" s="93" t="str">
        <f>IF(AND(K270&gt;0,Plan!$I273=1),H270&amp;Language!$E$62&amp;I270,"")</f>
        <v/>
      </c>
      <c r="O270" s="352">
        <f>IF($H270="",0,Results!$L275)</f>
        <v>0</v>
      </c>
      <c r="P270" s="353">
        <f>IF($I270="",0,Results!$M275)</f>
        <v>0</v>
      </c>
    </row>
    <row r="271" spans="5:16" x14ac:dyDescent="0.2">
      <c r="E271" s="299">
        <v>268</v>
      </c>
      <c r="F271" s="190" t="str">
        <f>Plan!$Q274</f>
        <v/>
      </c>
      <c r="G271" s="191" t="str">
        <f>Plan!$S274</f>
        <v/>
      </c>
      <c r="H271" s="134" t="str">
        <f>IF(AND(Results!$Q$6&gt;0,$E271-1&gt;=Results!$Q$6*Calc!$F$26),"",IF(AND(Results!$I276&lt;&gt;"",Results!$K276&lt;&gt;"",Results!$F276&lt;&gt;Results!$H276,$F271&lt;&gt;"",$G271&lt;&gt;""),Results!$I276,""))</f>
        <v/>
      </c>
      <c r="I271" s="18" t="str">
        <f>IF(AND(Results!$Q$6&gt;0,$E271-1&gt;=Results!$Q$6*Calc!$F$26),"",IF(AND(Results!$I276&lt;&gt;"",Results!$K276&lt;&gt;"",Results!$F276&lt;&gt;Results!$H276,$F271&lt;&gt;"",$G271&lt;&gt;""),Results!$K276,""))</f>
        <v/>
      </c>
      <c r="J271" s="17" t="str">
        <f>IF(Plan!$I274=0,F271&amp;G271,"")</f>
        <v/>
      </c>
      <c r="K271" s="134">
        <f t="shared" si="6"/>
        <v>0</v>
      </c>
      <c r="L271" s="134" t="str">
        <f>IF(AND(K271&gt;0,Plan!$I274=0),H271&amp;Language!$E$62&amp;I271,"")</f>
        <v/>
      </c>
      <c r="M271" s="2" t="str">
        <f>IF(Plan!$I274=1,F271&amp;G271,"")</f>
        <v/>
      </c>
      <c r="N271" s="93" t="str">
        <f>IF(AND(K271&gt;0,Plan!$I274=1),H271&amp;Language!$E$62&amp;I271,"")</f>
        <v/>
      </c>
      <c r="O271" s="352">
        <f>IF($H271="",0,Results!$L276)</f>
        <v>0</v>
      </c>
      <c r="P271" s="353">
        <f>IF($I271="",0,Results!$M276)</f>
        <v>0</v>
      </c>
    </row>
    <row r="272" spans="5:16" x14ac:dyDescent="0.2">
      <c r="E272" s="299">
        <v>269</v>
      </c>
      <c r="F272" s="190" t="str">
        <f>Plan!$Q275</f>
        <v/>
      </c>
      <c r="G272" s="191" t="str">
        <f>Plan!$S275</f>
        <v/>
      </c>
      <c r="H272" s="134" t="str">
        <f>IF(AND(Results!$Q$6&gt;0,$E272-1&gt;=Results!$Q$6*Calc!$F$26),"",IF(AND(Results!$I277&lt;&gt;"",Results!$K277&lt;&gt;"",Results!$F277&lt;&gt;Results!$H277,$F272&lt;&gt;"",$G272&lt;&gt;""),Results!$I277,""))</f>
        <v/>
      </c>
      <c r="I272" s="18" t="str">
        <f>IF(AND(Results!$Q$6&gt;0,$E272-1&gt;=Results!$Q$6*Calc!$F$26),"",IF(AND(Results!$I277&lt;&gt;"",Results!$K277&lt;&gt;"",Results!$F277&lt;&gt;Results!$H277,$F272&lt;&gt;"",$G272&lt;&gt;""),Results!$K277,""))</f>
        <v/>
      </c>
      <c r="J272" s="17" t="str">
        <f>IF(Plan!$I275=0,F272&amp;G272,"")</f>
        <v/>
      </c>
      <c r="K272" s="134">
        <f t="shared" si="6"/>
        <v>0</v>
      </c>
      <c r="L272" s="134" t="str">
        <f>IF(AND(K272&gt;0,Plan!$I275=0),H272&amp;Language!$E$62&amp;I272,"")</f>
        <v/>
      </c>
      <c r="M272" s="2" t="str">
        <f>IF(Plan!$I275=1,F272&amp;G272,"")</f>
        <v/>
      </c>
      <c r="N272" s="93" t="str">
        <f>IF(AND(K272&gt;0,Plan!$I275=1),H272&amp;Language!$E$62&amp;I272,"")</f>
        <v/>
      </c>
      <c r="O272" s="352">
        <f>IF($H272="",0,Results!$L277)</f>
        <v>0</v>
      </c>
      <c r="P272" s="353">
        <f>IF($I272="",0,Results!$M277)</f>
        <v>0</v>
      </c>
    </row>
    <row r="273" spans="5:16" x14ac:dyDescent="0.2">
      <c r="E273" s="299">
        <v>270</v>
      </c>
      <c r="F273" s="190" t="str">
        <f>Plan!$Q276</f>
        <v/>
      </c>
      <c r="G273" s="191" t="str">
        <f>Plan!$S276</f>
        <v/>
      </c>
      <c r="H273" s="134" t="str">
        <f>IF(AND(Results!$Q$6&gt;0,$E273-1&gt;=Results!$Q$6*Calc!$F$26),"",IF(AND(Results!$I278&lt;&gt;"",Results!$K278&lt;&gt;"",Results!$F278&lt;&gt;Results!$H278,$F273&lt;&gt;"",$G273&lt;&gt;""),Results!$I278,""))</f>
        <v/>
      </c>
      <c r="I273" s="18" t="str">
        <f>IF(AND(Results!$Q$6&gt;0,$E273-1&gt;=Results!$Q$6*Calc!$F$26),"",IF(AND(Results!$I278&lt;&gt;"",Results!$K278&lt;&gt;"",Results!$F278&lt;&gt;Results!$H278,$F273&lt;&gt;"",$G273&lt;&gt;""),Results!$K278,""))</f>
        <v/>
      </c>
      <c r="J273" s="17" t="str">
        <f>IF(Plan!$I276=0,F273&amp;G273,"")</f>
        <v/>
      </c>
      <c r="K273" s="134">
        <f t="shared" si="6"/>
        <v>0</v>
      </c>
      <c r="L273" s="134" t="str">
        <f>IF(AND(K273&gt;0,Plan!$I276=0),H273&amp;Language!$E$62&amp;I273,"")</f>
        <v/>
      </c>
      <c r="M273" s="2" t="str">
        <f>IF(Plan!$I276=1,F273&amp;G273,"")</f>
        <v/>
      </c>
      <c r="N273" s="93" t="str">
        <f>IF(AND(K273&gt;0,Plan!$I276=1),H273&amp;Language!$E$62&amp;I273,"")</f>
        <v/>
      </c>
      <c r="O273" s="352">
        <f>IF($H273="",0,Results!$L278)</f>
        <v>0</v>
      </c>
      <c r="P273" s="353">
        <f>IF($I273="",0,Results!$M278)</f>
        <v>0</v>
      </c>
    </row>
    <row r="274" spans="5:16" x14ac:dyDescent="0.2">
      <c r="E274" s="299">
        <v>271</v>
      </c>
      <c r="F274" s="190" t="str">
        <f>Plan!$Q277</f>
        <v/>
      </c>
      <c r="G274" s="191" t="str">
        <f>Plan!$S277</f>
        <v/>
      </c>
      <c r="H274" s="134" t="str">
        <f>IF(AND(Results!$Q$6&gt;0,$E274-1&gt;=Results!$Q$6*Calc!$F$26),"",IF(AND(Results!$I279&lt;&gt;"",Results!$K279&lt;&gt;"",Results!$F279&lt;&gt;Results!$H279,$F274&lt;&gt;"",$G274&lt;&gt;""),Results!$I279,""))</f>
        <v/>
      </c>
      <c r="I274" s="18" t="str">
        <f>IF(AND(Results!$Q$6&gt;0,$E274-1&gt;=Results!$Q$6*Calc!$F$26),"",IF(AND(Results!$I279&lt;&gt;"",Results!$K279&lt;&gt;"",Results!$F279&lt;&gt;Results!$H279,$F274&lt;&gt;"",$G274&lt;&gt;""),Results!$K279,""))</f>
        <v/>
      </c>
      <c r="J274" s="17" t="str">
        <f>IF(Plan!$I277=0,F274&amp;G274,"")</f>
        <v/>
      </c>
      <c r="K274" s="134">
        <f t="shared" si="6"/>
        <v>0</v>
      </c>
      <c r="L274" s="134" t="str">
        <f>IF(AND(K274&gt;0,Plan!$I277=0),H274&amp;Language!$E$62&amp;I274,"")</f>
        <v/>
      </c>
      <c r="M274" s="2" t="str">
        <f>IF(Plan!$I277=1,F274&amp;G274,"")</f>
        <v/>
      </c>
      <c r="N274" s="93" t="str">
        <f>IF(AND(K274&gt;0,Plan!$I277=1),H274&amp;Language!$E$62&amp;I274,"")</f>
        <v/>
      </c>
      <c r="O274" s="352">
        <f>IF($H274="",0,Results!$L279)</f>
        <v>0</v>
      </c>
      <c r="P274" s="353">
        <f>IF($I274="",0,Results!$M279)</f>
        <v>0</v>
      </c>
    </row>
    <row r="275" spans="5:16" x14ac:dyDescent="0.2">
      <c r="E275" s="299">
        <v>272</v>
      </c>
      <c r="F275" s="190" t="str">
        <f>Plan!$Q278</f>
        <v/>
      </c>
      <c r="G275" s="191" t="str">
        <f>Plan!$S278</f>
        <v/>
      </c>
      <c r="H275" s="134" t="str">
        <f>IF(AND(Results!$Q$6&gt;0,$E275-1&gt;=Results!$Q$6*Calc!$F$26),"",IF(AND(Results!$I280&lt;&gt;"",Results!$K280&lt;&gt;"",Results!$F280&lt;&gt;Results!$H280,$F275&lt;&gt;"",$G275&lt;&gt;""),Results!$I280,""))</f>
        <v/>
      </c>
      <c r="I275" s="18" t="str">
        <f>IF(AND(Results!$Q$6&gt;0,$E275-1&gt;=Results!$Q$6*Calc!$F$26),"",IF(AND(Results!$I280&lt;&gt;"",Results!$K280&lt;&gt;"",Results!$F280&lt;&gt;Results!$H280,$F275&lt;&gt;"",$G275&lt;&gt;""),Results!$K280,""))</f>
        <v/>
      </c>
      <c r="J275" s="17" t="str">
        <f>IF(Plan!$I278=0,F275&amp;G275,"")</f>
        <v/>
      </c>
      <c r="K275" s="134">
        <f t="shared" si="6"/>
        <v>0</v>
      </c>
      <c r="L275" s="134" t="str">
        <f>IF(AND(K275&gt;0,Plan!$I278=0),H275&amp;Language!$E$62&amp;I275,"")</f>
        <v/>
      </c>
      <c r="M275" s="2" t="str">
        <f>IF(Plan!$I278=1,F275&amp;G275,"")</f>
        <v/>
      </c>
      <c r="N275" s="93" t="str">
        <f>IF(AND(K275&gt;0,Plan!$I278=1),H275&amp;Language!$E$62&amp;I275,"")</f>
        <v/>
      </c>
      <c r="O275" s="352">
        <f>IF($H275="",0,Results!$L280)</f>
        <v>0</v>
      </c>
      <c r="P275" s="353">
        <f>IF($I275="",0,Results!$M280)</f>
        <v>0</v>
      </c>
    </row>
    <row r="276" spans="5:16" x14ac:dyDescent="0.2">
      <c r="E276" s="299">
        <v>273</v>
      </c>
      <c r="F276" s="190" t="str">
        <f>Plan!$Q279</f>
        <v/>
      </c>
      <c r="G276" s="191" t="str">
        <f>Plan!$S279</f>
        <v/>
      </c>
      <c r="H276" s="134" t="str">
        <f>IF(AND(Results!$Q$6&gt;0,$E276-1&gt;=Results!$Q$6*Calc!$F$26),"",IF(AND(Results!$I281&lt;&gt;"",Results!$K281&lt;&gt;"",Results!$F281&lt;&gt;Results!$H281,$F276&lt;&gt;"",$G276&lt;&gt;""),Results!$I281,""))</f>
        <v/>
      </c>
      <c r="I276" s="18" t="str">
        <f>IF(AND(Results!$Q$6&gt;0,$E276-1&gt;=Results!$Q$6*Calc!$F$26),"",IF(AND(Results!$I281&lt;&gt;"",Results!$K281&lt;&gt;"",Results!$F281&lt;&gt;Results!$H281,$F276&lt;&gt;"",$G276&lt;&gt;""),Results!$K281,""))</f>
        <v/>
      </c>
      <c r="J276" s="17" t="str">
        <f>IF(Plan!$I279=0,F276&amp;G276,"")</f>
        <v/>
      </c>
      <c r="K276" s="134">
        <f t="shared" si="6"/>
        <v>0</v>
      </c>
      <c r="L276" s="134" t="str">
        <f>IF(AND(K276&gt;0,Plan!$I279=0),H276&amp;Language!$E$62&amp;I276,"")</f>
        <v/>
      </c>
      <c r="M276" s="2" t="str">
        <f>IF(Plan!$I279=1,F276&amp;G276,"")</f>
        <v/>
      </c>
      <c r="N276" s="93" t="str">
        <f>IF(AND(K276&gt;0,Plan!$I279=1),H276&amp;Language!$E$62&amp;I276,"")</f>
        <v/>
      </c>
      <c r="O276" s="352">
        <f>IF($H276="",0,Results!$L281)</f>
        <v>0</v>
      </c>
      <c r="P276" s="353">
        <f>IF($I276="",0,Results!$M281)</f>
        <v>0</v>
      </c>
    </row>
    <row r="277" spans="5:16" x14ac:dyDescent="0.2">
      <c r="E277" s="299">
        <v>274</v>
      </c>
      <c r="F277" s="190" t="str">
        <f>Plan!$Q280</f>
        <v/>
      </c>
      <c r="G277" s="191" t="str">
        <f>Plan!$S280</f>
        <v/>
      </c>
      <c r="H277" s="134" t="str">
        <f>IF(AND(Results!$Q$6&gt;0,$E277-1&gt;=Results!$Q$6*Calc!$F$26),"",IF(AND(Results!$I282&lt;&gt;"",Results!$K282&lt;&gt;"",Results!$F282&lt;&gt;Results!$H282,$F277&lt;&gt;"",$G277&lt;&gt;""),Results!$I282,""))</f>
        <v/>
      </c>
      <c r="I277" s="18" t="str">
        <f>IF(AND(Results!$Q$6&gt;0,$E277-1&gt;=Results!$Q$6*Calc!$F$26),"",IF(AND(Results!$I282&lt;&gt;"",Results!$K282&lt;&gt;"",Results!$F282&lt;&gt;Results!$H282,$F277&lt;&gt;"",$G277&lt;&gt;""),Results!$K282,""))</f>
        <v/>
      </c>
      <c r="J277" s="17" t="str">
        <f>IF(Plan!$I280=0,F277&amp;G277,"")</f>
        <v/>
      </c>
      <c r="K277" s="134">
        <f t="shared" si="6"/>
        <v>0</v>
      </c>
      <c r="L277" s="134" t="str">
        <f>IF(AND(K277&gt;0,Plan!$I280=0),H277&amp;Language!$E$62&amp;I277,"")</f>
        <v/>
      </c>
      <c r="M277" s="2" t="str">
        <f>IF(Plan!$I280=1,F277&amp;G277,"")</f>
        <v/>
      </c>
      <c r="N277" s="93" t="str">
        <f>IF(AND(K277&gt;0,Plan!$I280=1),H277&amp;Language!$E$62&amp;I277,"")</f>
        <v/>
      </c>
      <c r="O277" s="352">
        <f>IF($H277="",0,Results!$L282)</f>
        <v>0</v>
      </c>
      <c r="P277" s="353">
        <f>IF($I277="",0,Results!$M282)</f>
        <v>0</v>
      </c>
    </row>
    <row r="278" spans="5:16" x14ac:dyDescent="0.2">
      <c r="E278" s="299">
        <v>275</v>
      </c>
      <c r="F278" s="190" t="str">
        <f>Plan!$Q281</f>
        <v/>
      </c>
      <c r="G278" s="191" t="str">
        <f>Plan!$S281</f>
        <v/>
      </c>
      <c r="H278" s="134" t="str">
        <f>IF(AND(Results!$Q$6&gt;0,$E278-1&gt;=Results!$Q$6*Calc!$F$26),"",IF(AND(Results!$I283&lt;&gt;"",Results!$K283&lt;&gt;"",Results!$F283&lt;&gt;Results!$H283,$F278&lt;&gt;"",$G278&lt;&gt;""),Results!$I283,""))</f>
        <v/>
      </c>
      <c r="I278" s="18" t="str">
        <f>IF(AND(Results!$Q$6&gt;0,$E278-1&gt;=Results!$Q$6*Calc!$F$26),"",IF(AND(Results!$I283&lt;&gt;"",Results!$K283&lt;&gt;"",Results!$F283&lt;&gt;Results!$H283,$F278&lt;&gt;"",$G278&lt;&gt;""),Results!$K283,""))</f>
        <v/>
      </c>
      <c r="J278" s="17" t="str">
        <f>IF(Plan!$I281=0,F278&amp;G278,"")</f>
        <v/>
      </c>
      <c r="K278" s="134">
        <f t="shared" si="6"/>
        <v>0</v>
      </c>
      <c r="L278" s="134" t="str">
        <f>IF(AND(K278&gt;0,Plan!$I281=0),H278&amp;Language!$E$62&amp;I278,"")</f>
        <v/>
      </c>
      <c r="M278" s="2" t="str">
        <f>IF(Plan!$I281=1,F278&amp;G278,"")</f>
        <v/>
      </c>
      <c r="N278" s="93" t="str">
        <f>IF(AND(K278&gt;0,Plan!$I281=1),H278&amp;Language!$E$62&amp;I278,"")</f>
        <v/>
      </c>
      <c r="O278" s="352">
        <f>IF($H278="",0,Results!$L283)</f>
        <v>0</v>
      </c>
      <c r="P278" s="353">
        <f>IF($I278="",0,Results!$M283)</f>
        <v>0</v>
      </c>
    </row>
    <row r="279" spans="5:16" x14ac:dyDescent="0.2">
      <c r="E279" s="299">
        <v>276</v>
      </c>
      <c r="F279" s="190" t="str">
        <f>Plan!$Q282</f>
        <v/>
      </c>
      <c r="G279" s="191" t="str">
        <f>Plan!$S282</f>
        <v/>
      </c>
      <c r="H279" s="134" t="str">
        <f>IF(AND(Results!$Q$6&gt;0,$E279-1&gt;=Results!$Q$6*Calc!$F$26),"",IF(AND(Results!$I284&lt;&gt;"",Results!$K284&lt;&gt;"",Results!$F284&lt;&gt;Results!$H284,$F279&lt;&gt;"",$G279&lt;&gt;""),Results!$I284,""))</f>
        <v/>
      </c>
      <c r="I279" s="18" t="str">
        <f>IF(AND(Results!$Q$6&gt;0,$E279-1&gt;=Results!$Q$6*Calc!$F$26),"",IF(AND(Results!$I284&lt;&gt;"",Results!$K284&lt;&gt;"",Results!$F284&lt;&gt;Results!$H284,$F279&lt;&gt;"",$G279&lt;&gt;""),Results!$K284,""))</f>
        <v/>
      </c>
      <c r="J279" s="17" t="str">
        <f>IF(Plan!$I282=0,F279&amp;G279,"")</f>
        <v/>
      </c>
      <c r="K279" s="134">
        <f t="shared" si="6"/>
        <v>0</v>
      </c>
      <c r="L279" s="134" t="str">
        <f>IF(AND(K279&gt;0,Plan!$I282=0),H279&amp;Language!$E$62&amp;I279,"")</f>
        <v/>
      </c>
      <c r="M279" s="2" t="str">
        <f>IF(Plan!$I282=1,F279&amp;G279,"")</f>
        <v/>
      </c>
      <c r="N279" s="93" t="str">
        <f>IF(AND(K279&gt;0,Plan!$I282=1),H279&amp;Language!$E$62&amp;I279,"")</f>
        <v/>
      </c>
      <c r="O279" s="352">
        <f>IF($H279="",0,Results!$L284)</f>
        <v>0</v>
      </c>
      <c r="P279" s="353">
        <f>IF($I279="",0,Results!$M284)</f>
        <v>0</v>
      </c>
    </row>
    <row r="280" spans="5:16" x14ac:dyDescent="0.2">
      <c r="E280" s="299">
        <v>277</v>
      </c>
      <c r="F280" s="190" t="str">
        <f>Plan!$Q283</f>
        <v/>
      </c>
      <c r="G280" s="191" t="str">
        <f>Plan!$S283</f>
        <v/>
      </c>
      <c r="H280" s="134" t="str">
        <f>IF(AND(Results!$Q$6&gt;0,$E280-1&gt;=Results!$Q$6*Calc!$F$26),"",IF(AND(Results!$I285&lt;&gt;"",Results!$K285&lt;&gt;"",Results!$F285&lt;&gt;Results!$H285,$F280&lt;&gt;"",$G280&lt;&gt;""),Results!$I285,""))</f>
        <v/>
      </c>
      <c r="I280" s="18" t="str">
        <f>IF(AND(Results!$Q$6&gt;0,$E280-1&gt;=Results!$Q$6*Calc!$F$26),"",IF(AND(Results!$I285&lt;&gt;"",Results!$K285&lt;&gt;"",Results!$F285&lt;&gt;Results!$H285,$F280&lt;&gt;"",$G280&lt;&gt;""),Results!$K285,""))</f>
        <v/>
      </c>
      <c r="J280" s="17" t="str">
        <f>IF(Plan!$I283=0,F280&amp;G280,"")</f>
        <v/>
      </c>
      <c r="K280" s="134">
        <f t="shared" si="6"/>
        <v>0</v>
      </c>
      <c r="L280" s="134" t="str">
        <f>IF(AND(K280&gt;0,Plan!$I283=0),H280&amp;Language!$E$62&amp;I280,"")</f>
        <v/>
      </c>
      <c r="M280" s="2" t="str">
        <f>IF(Plan!$I283=1,F280&amp;G280,"")</f>
        <v/>
      </c>
      <c r="N280" s="93" t="str">
        <f>IF(AND(K280&gt;0,Plan!$I283=1),H280&amp;Language!$E$62&amp;I280,"")</f>
        <v/>
      </c>
      <c r="O280" s="352">
        <f>IF($H280="",0,Results!$L285)</f>
        <v>0</v>
      </c>
      <c r="P280" s="353">
        <f>IF($I280="",0,Results!$M285)</f>
        <v>0</v>
      </c>
    </row>
    <row r="281" spans="5:16" x14ac:dyDescent="0.2">
      <c r="E281" s="299">
        <v>278</v>
      </c>
      <c r="F281" s="190" t="str">
        <f>Plan!$Q284</f>
        <v/>
      </c>
      <c r="G281" s="191" t="str">
        <f>Plan!$S284</f>
        <v/>
      </c>
      <c r="H281" s="134" t="str">
        <f>IF(AND(Results!$Q$6&gt;0,$E281-1&gt;=Results!$Q$6*Calc!$F$26),"",IF(AND(Results!$I286&lt;&gt;"",Results!$K286&lt;&gt;"",Results!$F286&lt;&gt;Results!$H286,$F281&lt;&gt;"",$G281&lt;&gt;""),Results!$I286,""))</f>
        <v/>
      </c>
      <c r="I281" s="18" t="str">
        <f>IF(AND(Results!$Q$6&gt;0,$E281-1&gt;=Results!$Q$6*Calc!$F$26),"",IF(AND(Results!$I286&lt;&gt;"",Results!$K286&lt;&gt;"",Results!$F286&lt;&gt;Results!$H286,$F281&lt;&gt;"",$G281&lt;&gt;""),Results!$K286,""))</f>
        <v/>
      </c>
      <c r="J281" s="17" t="str">
        <f>IF(Plan!$I284=0,F281&amp;G281,"")</f>
        <v/>
      </c>
      <c r="K281" s="134">
        <f t="shared" si="6"/>
        <v>0</v>
      </c>
      <c r="L281" s="134" t="str">
        <f>IF(AND(K281&gt;0,Plan!$I284=0),H281&amp;Language!$E$62&amp;I281,"")</f>
        <v/>
      </c>
      <c r="M281" s="2" t="str">
        <f>IF(Plan!$I284=1,F281&amp;G281,"")</f>
        <v/>
      </c>
      <c r="N281" s="93" t="str">
        <f>IF(AND(K281&gt;0,Plan!$I284=1),H281&amp;Language!$E$62&amp;I281,"")</f>
        <v/>
      </c>
      <c r="O281" s="352">
        <f>IF($H281="",0,Results!$L286)</f>
        <v>0</v>
      </c>
      <c r="P281" s="353">
        <f>IF($I281="",0,Results!$M286)</f>
        <v>0</v>
      </c>
    </row>
    <row r="282" spans="5:16" x14ac:dyDescent="0.2">
      <c r="E282" s="299">
        <v>279</v>
      </c>
      <c r="F282" s="190" t="str">
        <f>Plan!$Q285</f>
        <v/>
      </c>
      <c r="G282" s="191" t="str">
        <f>Plan!$S285</f>
        <v/>
      </c>
      <c r="H282" s="134" t="str">
        <f>IF(AND(Results!$Q$6&gt;0,$E282-1&gt;=Results!$Q$6*Calc!$F$26),"",IF(AND(Results!$I287&lt;&gt;"",Results!$K287&lt;&gt;"",Results!$F287&lt;&gt;Results!$H287,$F282&lt;&gt;"",$G282&lt;&gt;""),Results!$I287,""))</f>
        <v/>
      </c>
      <c r="I282" s="18" t="str">
        <f>IF(AND(Results!$Q$6&gt;0,$E282-1&gt;=Results!$Q$6*Calc!$F$26),"",IF(AND(Results!$I287&lt;&gt;"",Results!$K287&lt;&gt;"",Results!$F287&lt;&gt;Results!$H287,$F282&lt;&gt;"",$G282&lt;&gt;""),Results!$K287,""))</f>
        <v/>
      </c>
      <c r="J282" s="17" t="str">
        <f>IF(Plan!$I285=0,F282&amp;G282,"")</f>
        <v/>
      </c>
      <c r="K282" s="134">
        <f t="shared" si="6"/>
        <v>0</v>
      </c>
      <c r="L282" s="134" t="str">
        <f>IF(AND(K282&gt;0,Plan!$I285=0),H282&amp;Language!$E$62&amp;I282,"")</f>
        <v/>
      </c>
      <c r="M282" s="2" t="str">
        <f>IF(Plan!$I285=1,F282&amp;G282,"")</f>
        <v/>
      </c>
      <c r="N282" s="93" t="str">
        <f>IF(AND(K282&gt;0,Plan!$I285=1),H282&amp;Language!$E$62&amp;I282,"")</f>
        <v/>
      </c>
      <c r="O282" s="352">
        <f>IF($H282="",0,Results!$L287)</f>
        <v>0</v>
      </c>
      <c r="P282" s="353">
        <f>IF($I282="",0,Results!$M287)</f>
        <v>0</v>
      </c>
    </row>
    <row r="283" spans="5:16" x14ac:dyDescent="0.2">
      <c r="E283" s="299">
        <v>280</v>
      </c>
      <c r="F283" s="190" t="str">
        <f>Plan!$Q286</f>
        <v/>
      </c>
      <c r="G283" s="191" t="str">
        <f>Plan!$S286</f>
        <v/>
      </c>
      <c r="H283" s="134" t="str">
        <f>IF(AND(Results!$Q$6&gt;0,$E283-1&gt;=Results!$Q$6*Calc!$F$26),"",IF(AND(Results!$I288&lt;&gt;"",Results!$K288&lt;&gt;"",Results!$F288&lt;&gt;Results!$H288,$F283&lt;&gt;"",$G283&lt;&gt;""),Results!$I288,""))</f>
        <v/>
      </c>
      <c r="I283" s="18" t="str">
        <f>IF(AND(Results!$Q$6&gt;0,$E283-1&gt;=Results!$Q$6*Calc!$F$26),"",IF(AND(Results!$I288&lt;&gt;"",Results!$K288&lt;&gt;"",Results!$F288&lt;&gt;Results!$H288,$F283&lt;&gt;"",$G283&lt;&gt;""),Results!$K288,""))</f>
        <v/>
      </c>
      <c r="J283" s="17" t="str">
        <f>IF(Plan!$I286=0,F283&amp;G283,"")</f>
        <v/>
      </c>
      <c r="K283" s="134">
        <f t="shared" si="6"/>
        <v>0</v>
      </c>
      <c r="L283" s="134" t="str">
        <f>IF(AND(K283&gt;0,Plan!$I286=0),H283&amp;Language!$E$62&amp;I283,"")</f>
        <v/>
      </c>
      <c r="M283" s="2" t="str">
        <f>IF(Plan!$I286=1,F283&amp;G283,"")</f>
        <v/>
      </c>
      <c r="N283" s="93" t="str">
        <f>IF(AND(K283&gt;0,Plan!$I286=1),H283&amp;Language!$E$62&amp;I283,"")</f>
        <v/>
      </c>
      <c r="O283" s="352">
        <f>IF($H283="",0,Results!$L288)</f>
        <v>0</v>
      </c>
      <c r="P283" s="353">
        <f>IF($I283="",0,Results!$M288)</f>
        <v>0</v>
      </c>
    </row>
    <row r="284" spans="5:16" x14ac:dyDescent="0.2">
      <c r="E284" s="299">
        <v>281</v>
      </c>
      <c r="F284" s="190" t="str">
        <f>Plan!$Q287</f>
        <v/>
      </c>
      <c r="G284" s="191" t="str">
        <f>Plan!$S287</f>
        <v/>
      </c>
      <c r="H284" s="134" t="str">
        <f>IF(AND(Results!$Q$6&gt;0,$E284-1&gt;=Results!$Q$6*Calc!$F$26),"",IF(AND(Results!$I289&lt;&gt;"",Results!$K289&lt;&gt;"",Results!$F289&lt;&gt;Results!$H289,$F284&lt;&gt;"",$G284&lt;&gt;""),Results!$I289,""))</f>
        <v/>
      </c>
      <c r="I284" s="18" t="str">
        <f>IF(AND(Results!$Q$6&gt;0,$E284-1&gt;=Results!$Q$6*Calc!$F$26),"",IF(AND(Results!$I289&lt;&gt;"",Results!$K289&lt;&gt;"",Results!$F289&lt;&gt;Results!$H289,$F284&lt;&gt;"",$G284&lt;&gt;""),Results!$K289,""))</f>
        <v/>
      </c>
      <c r="J284" s="17" t="str">
        <f>IF(Plan!$I287=0,F284&amp;G284,"")</f>
        <v/>
      </c>
      <c r="K284" s="134">
        <f t="shared" si="6"/>
        <v>0</v>
      </c>
      <c r="L284" s="134" t="str">
        <f>IF(AND(K284&gt;0,Plan!$I287=0),H284&amp;Language!$E$62&amp;I284,"")</f>
        <v/>
      </c>
      <c r="M284" s="2" t="str">
        <f>IF(Plan!$I287=1,F284&amp;G284,"")</f>
        <v/>
      </c>
      <c r="N284" s="93" t="str">
        <f>IF(AND(K284&gt;0,Plan!$I287=1),H284&amp;Language!$E$62&amp;I284,"")</f>
        <v/>
      </c>
      <c r="O284" s="352">
        <f>IF($H284="",0,Results!$L289)</f>
        <v>0</v>
      </c>
      <c r="P284" s="353">
        <f>IF($I284="",0,Results!$M289)</f>
        <v>0</v>
      </c>
    </row>
    <row r="285" spans="5:16" x14ac:dyDescent="0.2">
      <c r="E285" s="299">
        <v>282</v>
      </c>
      <c r="F285" s="190" t="str">
        <f>Plan!$Q288</f>
        <v/>
      </c>
      <c r="G285" s="191" t="str">
        <f>Plan!$S288</f>
        <v/>
      </c>
      <c r="H285" s="134" t="str">
        <f>IF(AND(Results!$Q$6&gt;0,$E285-1&gt;=Results!$Q$6*Calc!$F$26),"",IF(AND(Results!$I290&lt;&gt;"",Results!$K290&lt;&gt;"",Results!$F290&lt;&gt;Results!$H290,$F285&lt;&gt;"",$G285&lt;&gt;""),Results!$I290,""))</f>
        <v/>
      </c>
      <c r="I285" s="18" t="str">
        <f>IF(AND(Results!$Q$6&gt;0,$E285-1&gt;=Results!$Q$6*Calc!$F$26),"",IF(AND(Results!$I290&lt;&gt;"",Results!$K290&lt;&gt;"",Results!$F290&lt;&gt;Results!$H290,$F285&lt;&gt;"",$G285&lt;&gt;""),Results!$K290,""))</f>
        <v/>
      </c>
      <c r="J285" s="17" t="str">
        <f>IF(Plan!$I288=0,F285&amp;G285,"")</f>
        <v/>
      </c>
      <c r="K285" s="134">
        <f t="shared" si="6"/>
        <v>0</v>
      </c>
      <c r="L285" s="134" t="str">
        <f>IF(AND(K285&gt;0,Plan!$I288=0),H285&amp;Language!$E$62&amp;I285,"")</f>
        <v/>
      </c>
      <c r="M285" s="2" t="str">
        <f>IF(Plan!$I288=1,F285&amp;G285,"")</f>
        <v/>
      </c>
      <c r="N285" s="93" t="str">
        <f>IF(AND(K285&gt;0,Plan!$I288=1),H285&amp;Language!$E$62&amp;I285,"")</f>
        <v/>
      </c>
      <c r="O285" s="352">
        <f>IF($H285="",0,Results!$L290)</f>
        <v>0</v>
      </c>
      <c r="P285" s="353">
        <f>IF($I285="",0,Results!$M290)</f>
        <v>0</v>
      </c>
    </row>
    <row r="286" spans="5:16" x14ac:dyDescent="0.2">
      <c r="E286" s="299">
        <v>283</v>
      </c>
      <c r="F286" s="190" t="str">
        <f>Plan!$Q289</f>
        <v/>
      </c>
      <c r="G286" s="191" t="str">
        <f>Plan!$S289</f>
        <v/>
      </c>
      <c r="H286" s="134" t="str">
        <f>IF(AND(Results!$Q$6&gt;0,$E286-1&gt;=Results!$Q$6*Calc!$F$26),"",IF(AND(Results!$I291&lt;&gt;"",Results!$K291&lt;&gt;"",Results!$F291&lt;&gt;Results!$H291,$F286&lt;&gt;"",$G286&lt;&gt;""),Results!$I291,""))</f>
        <v/>
      </c>
      <c r="I286" s="18" t="str">
        <f>IF(AND(Results!$Q$6&gt;0,$E286-1&gt;=Results!$Q$6*Calc!$F$26),"",IF(AND(Results!$I291&lt;&gt;"",Results!$K291&lt;&gt;"",Results!$F291&lt;&gt;Results!$H291,$F286&lt;&gt;"",$G286&lt;&gt;""),Results!$K291,""))</f>
        <v/>
      </c>
      <c r="J286" s="17" t="str">
        <f>IF(Plan!$I289=0,F286&amp;G286,"")</f>
        <v/>
      </c>
      <c r="K286" s="134">
        <f t="shared" si="6"/>
        <v>0</v>
      </c>
      <c r="L286" s="134" t="str">
        <f>IF(AND(K286&gt;0,Plan!$I289=0),H286&amp;Language!$E$62&amp;I286,"")</f>
        <v/>
      </c>
      <c r="M286" s="2" t="str">
        <f>IF(Plan!$I289=1,F286&amp;G286,"")</f>
        <v/>
      </c>
      <c r="N286" s="93" t="str">
        <f>IF(AND(K286&gt;0,Plan!$I289=1),H286&amp;Language!$E$62&amp;I286,"")</f>
        <v/>
      </c>
      <c r="O286" s="352">
        <f>IF($H286="",0,Results!$L291)</f>
        <v>0</v>
      </c>
      <c r="P286" s="353">
        <f>IF($I286="",0,Results!$M291)</f>
        <v>0</v>
      </c>
    </row>
    <row r="287" spans="5:16" x14ac:dyDescent="0.2">
      <c r="E287" s="299">
        <v>284</v>
      </c>
      <c r="F287" s="190" t="str">
        <f>Plan!$Q290</f>
        <v/>
      </c>
      <c r="G287" s="191" t="str">
        <f>Plan!$S290</f>
        <v/>
      </c>
      <c r="H287" s="134" t="str">
        <f>IF(AND(Results!$Q$6&gt;0,$E287-1&gt;=Results!$Q$6*Calc!$F$26),"",IF(AND(Results!$I292&lt;&gt;"",Results!$K292&lt;&gt;"",Results!$F292&lt;&gt;Results!$H292,$F287&lt;&gt;"",$G287&lt;&gt;""),Results!$I292,""))</f>
        <v/>
      </c>
      <c r="I287" s="18" t="str">
        <f>IF(AND(Results!$Q$6&gt;0,$E287-1&gt;=Results!$Q$6*Calc!$F$26),"",IF(AND(Results!$I292&lt;&gt;"",Results!$K292&lt;&gt;"",Results!$F292&lt;&gt;Results!$H292,$F287&lt;&gt;"",$G287&lt;&gt;""),Results!$K292,""))</f>
        <v/>
      </c>
      <c r="J287" s="17" t="str">
        <f>IF(Plan!$I290=0,F287&amp;G287,"")</f>
        <v/>
      </c>
      <c r="K287" s="134">
        <f t="shared" si="6"/>
        <v>0</v>
      </c>
      <c r="L287" s="134" t="str">
        <f>IF(AND(K287&gt;0,Plan!$I290=0),H287&amp;Language!$E$62&amp;I287,"")</f>
        <v/>
      </c>
      <c r="M287" s="2" t="str">
        <f>IF(Plan!$I290=1,F287&amp;G287,"")</f>
        <v/>
      </c>
      <c r="N287" s="93" t="str">
        <f>IF(AND(K287&gt;0,Plan!$I290=1),H287&amp;Language!$E$62&amp;I287,"")</f>
        <v/>
      </c>
      <c r="O287" s="352">
        <f>IF($H287="",0,Results!$L292)</f>
        <v>0</v>
      </c>
      <c r="P287" s="353">
        <f>IF($I287="",0,Results!$M292)</f>
        <v>0</v>
      </c>
    </row>
    <row r="288" spans="5:16" x14ac:dyDescent="0.2">
      <c r="E288" s="299">
        <v>285</v>
      </c>
      <c r="F288" s="190" t="str">
        <f>Plan!$Q291</f>
        <v/>
      </c>
      <c r="G288" s="191" t="str">
        <f>Plan!$S291</f>
        <v/>
      </c>
      <c r="H288" s="134" t="str">
        <f>IF(AND(Results!$Q$6&gt;0,$E288-1&gt;=Results!$Q$6*Calc!$F$26),"",IF(AND(Results!$I293&lt;&gt;"",Results!$K293&lt;&gt;"",Results!$F293&lt;&gt;Results!$H293,$F288&lt;&gt;"",$G288&lt;&gt;""),Results!$I293,""))</f>
        <v/>
      </c>
      <c r="I288" s="18" t="str">
        <f>IF(AND(Results!$Q$6&gt;0,$E288-1&gt;=Results!$Q$6*Calc!$F$26),"",IF(AND(Results!$I293&lt;&gt;"",Results!$K293&lt;&gt;"",Results!$F293&lt;&gt;Results!$H293,$F288&lt;&gt;"",$G288&lt;&gt;""),Results!$K293,""))</f>
        <v/>
      </c>
      <c r="J288" s="17" t="str">
        <f>IF(Plan!$I291=0,F288&amp;G288,"")</f>
        <v/>
      </c>
      <c r="K288" s="134">
        <f t="shared" si="6"/>
        <v>0</v>
      </c>
      <c r="L288" s="134" t="str">
        <f>IF(AND(K288&gt;0,Plan!$I291=0),H288&amp;Language!$E$62&amp;I288,"")</f>
        <v/>
      </c>
      <c r="M288" s="2" t="str">
        <f>IF(Plan!$I291=1,F288&amp;G288,"")</f>
        <v/>
      </c>
      <c r="N288" s="93" t="str">
        <f>IF(AND(K288&gt;0,Plan!$I291=1),H288&amp;Language!$E$62&amp;I288,"")</f>
        <v/>
      </c>
      <c r="O288" s="352">
        <f>IF($H288="",0,Results!$L293)</f>
        <v>0</v>
      </c>
      <c r="P288" s="353">
        <f>IF($I288="",0,Results!$M293)</f>
        <v>0</v>
      </c>
    </row>
    <row r="289" spans="5:16" x14ac:dyDescent="0.2">
      <c r="E289" s="299">
        <v>286</v>
      </c>
      <c r="F289" s="190" t="str">
        <f>Plan!$Q292</f>
        <v/>
      </c>
      <c r="G289" s="191" t="str">
        <f>Plan!$S292</f>
        <v/>
      </c>
      <c r="H289" s="134" t="str">
        <f>IF(AND(Results!$Q$6&gt;0,$E289-1&gt;=Results!$Q$6*Calc!$F$26),"",IF(AND(Results!$I294&lt;&gt;"",Results!$K294&lt;&gt;"",Results!$F294&lt;&gt;Results!$H294,$F289&lt;&gt;"",$G289&lt;&gt;""),Results!$I294,""))</f>
        <v/>
      </c>
      <c r="I289" s="18" t="str">
        <f>IF(AND(Results!$Q$6&gt;0,$E289-1&gt;=Results!$Q$6*Calc!$F$26),"",IF(AND(Results!$I294&lt;&gt;"",Results!$K294&lt;&gt;"",Results!$F294&lt;&gt;Results!$H294,$F289&lt;&gt;"",$G289&lt;&gt;""),Results!$K294,""))</f>
        <v/>
      </c>
      <c r="J289" s="17" t="str">
        <f>IF(Plan!$I292=0,F289&amp;G289,"")</f>
        <v/>
      </c>
      <c r="K289" s="134">
        <f t="shared" si="6"/>
        <v>0</v>
      </c>
      <c r="L289" s="134" t="str">
        <f>IF(AND(K289&gt;0,Plan!$I292=0),H289&amp;Language!$E$62&amp;I289,"")</f>
        <v/>
      </c>
      <c r="M289" s="2" t="str">
        <f>IF(Plan!$I292=1,F289&amp;G289,"")</f>
        <v/>
      </c>
      <c r="N289" s="93" t="str">
        <f>IF(AND(K289&gt;0,Plan!$I292=1),H289&amp;Language!$E$62&amp;I289,"")</f>
        <v/>
      </c>
      <c r="O289" s="352">
        <f>IF($H289="",0,Results!$L294)</f>
        <v>0</v>
      </c>
      <c r="P289" s="353">
        <f>IF($I289="",0,Results!$M294)</f>
        <v>0</v>
      </c>
    </row>
    <row r="290" spans="5:16" x14ac:dyDescent="0.2">
      <c r="E290" s="299">
        <v>287</v>
      </c>
      <c r="F290" s="190" t="str">
        <f>Plan!$Q293</f>
        <v/>
      </c>
      <c r="G290" s="191" t="str">
        <f>Plan!$S293</f>
        <v/>
      </c>
      <c r="H290" s="134" t="str">
        <f>IF(AND(Results!$Q$6&gt;0,$E290-1&gt;=Results!$Q$6*Calc!$F$26),"",IF(AND(Results!$I295&lt;&gt;"",Results!$K295&lt;&gt;"",Results!$F295&lt;&gt;Results!$H295,$F290&lt;&gt;"",$G290&lt;&gt;""),Results!$I295,""))</f>
        <v/>
      </c>
      <c r="I290" s="18" t="str">
        <f>IF(AND(Results!$Q$6&gt;0,$E290-1&gt;=Results!$Q$6*Calc!$F$26),"",IF(AND(Results!$I295&lt;&gt;"",Results!$K295&lt;&gt;"",Results!$F295&lt;&gt;Results!$H295,$F290&lt;&gt;"",$G290&lt;&gt;""),Results!$K295,""))</f>
        <v/>
      </c>
      <c r="J290" s="17" t="str">
        <f>IF(Plan!$I293=0,F290&amp;G290,"")</f>
        <v/>
      </c>
      <c r="K290" s="134">
        <f t="shared" si="6"/>
        <v>0</v>
      </c>
      <c r="L290" s="134" t="str">
        <f>IF(AND(K290&gt;0,Plan!$I293=0),H290&amp;Language!$E$62&amp;I290,"")</f>
        <v/>
      </c>
      <c r="M290" s="2" t="str">
        <f>IF(Plan!$I293=1,F290&amp;G290,"")</f>
        <v/>
      </c>
      <c r="N290" s="93" t="str">
        <f>IF(AND(K290&gt;0,Plan!$I293=1),H290&amp;Language!$E$62&amp;I290,"")</f>
        <v/>
      </c>
      <c r="O290" s="352">
        <f>IF($H290="",0,Results!$L295)</f>
        <v>0</v>
      </c>
      <c r="P290" s="353">
        <f>IF($I290="",0,Results!$M295)</f>
        <v>0</v>
      </c>
    </row>
    <row r="291" spans="5:16" x14ac:dyDescent="0.2">
      <c r="E291" s="299">
        <v>288</v>
      </c>
      <c r="F291" s="190" t="str">
        <f>Plan!$Q294</f>
        <v/>
      </c>
      <c r="G291" s="191" t="str">
        <f>Plan!$S294</f>
        <v/>
      </c>
      <c r="H291" s="134" t="str">
        <f>IF(AND(Results!$Q$6&gt;0,$E291-1&gt;=Results!$Q$6*Calc!$F$26),"",IF(AND(Results!$I296&lt;&gt;"",Results!$K296&lt;&gt;"",Results!$F296&lt;&gt;Results!$H296,$F291&lt;&gt;"",$G291&lt;&gt;""),Results!$I296,""))</f>
        <v/>
      </c>
      <c r="I291" s="18" t="str">
        <f>IF(AND(Results!$Q$6&gt;0,$E291-1&gt;=Results!$Q$6*Calc!$F$26),"",IF(AND(Results!$I296&lt;&gt;"",Results!$K296&lt;&gt;"",Results!$F296&lt;&gt;Results!$H296,$F291&lt;&gt;"",$G291&lt;&gt;""),Results!$K296,""))</f>
        <v/>
      </c>
      <c r="J291" s="17" t="str">
        <f>IF(Plan!$I294=0,F291&amp;G291,"")</f>
        <v/>
      </c>
      <c r="K291" s="134">
        <f t="shared" si="6"/>
        <v>0</v>
      </c>
      <c r="L291" s="134" t="str">
        <f>IF(AND(K291&gt;0,Plan!$I294=0),H291&amp;Language!$E$62&amp;I291,"")</f>
        <v/>
      </c>
      <c r="M291" s="2" t="str">
        <f>IF(Plan!$I294=1,F291&amp;G291,"")</f>
        <v/>
      </c>
      <c r="N291" s="93" t="str">
        <f>IF(AND(K291&gt;0,Plan!$I294=1),H291&amp;Language!$E$62&amp;I291,"")</f>
        <v/>
      </c>
      <c r="O291" s="352">
        <f>IF($H291="",0,Results!$L296)</f>
        <v>0</v>
      </c>
      <c r="P291" s="353">
        <f>IF($I291="",0,Results!$M296)</f>
        <v>0</v>
      </c>
    </row>
    <row r="292" spans="5:16" x14ac:dyDescent="0.2">
      <c r="E292" s="299">
        <v>289</v>
      </c>
      <c r="F292" s="190" t="str">
        <f>Plan!$Q295</f>
        <v/>
      </c>
      <c r="G292" s="191" t="str">
        <f>Plan!$S295</f>
        <v/>
      </c>
      <c r="H292" s="134" t="str">
        <f>IF(AND(Results!$Q$6&gt;0,$E292-1&gt;=Results!$Q$6*Calc!$F$26),"",IF(AND(Results!$I297&lt;&gt;"",Results!$K297&lt;&gt;"",Results!$F297&lt;&gt;Results!$H297,$F292&lt;&gt;"",$G292&lt;&gt;""),Results!$I297,""))</f>
        <v/>
      </c>
      <c r="I292" s="18" t="str">
        <f>IF(AND(Results!$Q$6&gt;0,$E292-1&gt;=Results!$Q$6*Calc!$F$26),"",IF(AND(Results!$I297&lt;&gt;"",Results!$K297&lt;&gt;"",Results!$F297&lt;&gt;Results!$H297,$F292&lt;&gt;"",$G292&lt;&gt;""),Results!$K297,""))</f>
        <v/>
      </c>
      <c r="J292" s="17" t="str">
        <f>IF(Plan!$I295=0,F292&amp;G292,"")</f>
        <v/>
      </c>
      <c r="K292" s="134">
        <f t="shared" si="6"/>
        <v>0</v>
      </c>
      <c r="L292" s="134" t="str">
        <f>IF(AND(K292&gt;0,Plan!$I295=0),H292&amp;Language!$E$62&amp;I292,"")</f>
        <v/>
      </c>
      <c r="M292" s="2" t="str">
        <f>IF(Plan!$I295=1,F292&amp;G292,"")</f>
        <v/>
      </c>
      <c r="N292" s="93" t="str">
        <f>IF(AND(K292&gt;0,Plan!$I295=1),H292&amp;Language!$E$62&amp;I292,"")</f>
        <v/>
      </c>
      <c r="O292" s="352">
        <f>IF($H292="",0,Results!$L297)</f>
        <v>0</v>
      </c>
      <c r="P292" s="353">
        <f>IF($I292="",0,Results!$M297)</f>
        <v>0</v>
      </c>
    </row>
    <row r="293" spans="5:16" x14ac:dyDescent="0.2">
      <c r="E293" s="299">
        <v>290</v>
      </c>
      <c r="F293" s="190" t="str">
        <f>Plan!$Q296</f>
        <v/>
      </c>
      <c r="G293" s="191" t="str">
        <f>Plan!$S296</f>
        <v/>
      </c>
      <c r="H293" s="134" t="str">
        <f>IF(AND(Results!$Q$6&gt;0,$E293-1&gt;=Results!$Q$6*Calc!$F$26),"",IF(AND(Results!$I298&lt;&gt;"",Results!$K298&lt;&gt;"",Results!$F298&lt;&gt;Results!$H298,$F293&lt;&gt;"",$G293&lt;&gt;""),Results!$I298,""))</f>
        <v/>
      </c>
      <c r="I293" s="18" t="str">
        <f>IF(AND(Results!$Q$6&gt;0,$E293-1&gt;=Results!$Q$6*Calc!$F$26),"",IF(AND(Results!$I298&lt;&gt;"",Results!$K298&lt;&gt;"",Results!$F298&lt;&gt;Results!$H298,$F293&lt;&gt;"",$G293&lt;&gt;""),Results!$K298,""))</f>
        <v/>
      </c>
      <c r="J293" s="17" t="str">
        <f>IF(Plan!$I296=0,F293&amp;G293,"")</f>
        <v/>
      </c>
      <c r="K293" s="134">
        <f t="shared" si="6"/>
        <v>0</v>
      </c>
      <c r="L293" s="134" t="str">
        <f>IF(AND(K293&gt;0,Plan!$I296=0),H293&amp;Language!$E$62&amp;I293,"")</f>
        <v/>
      </c>
      <c r="M293" s="2" t="str">
        <f>IF(Plan!$I296=1,F293&amp;G293,"")</f>
        <v/>
      </c>
      <c r="N293" s="93" t="str">
        <f>IF(AND(K293&gt;0,Plan!$I296=1),H293&amp;Language!$E$62&amp;I293,"")</f>
        <v/>
      </c>
      <c r="O293" s="352">
        <f>IF($H293="",0,Results!$L298)</f>
        <v>0</v>
      </c>
      <c r="P293" s="353">
        <f>IF($I293="",0,Results!$M298)</f>
        <v>0</v>
      </c>
    </row>
    <row r="294" spans="5:16" x14ac:dyDescent="0.2">
      <c r="E294" s="299">
        <v>291</v>
      </c>
      <c r="F294" s="190" t="str">
        <f>Plan!$Q297</f>
        <v/>
      </c>
      <c r="G294" s="191" t="str">
        <f>Plan!$S297</f>
        <v/>
      </c>
      <c r="H294" s="134" t="str">
        <f>IF(AND(Results!$Q$6&gt;0,$E294-1&gt;=Results!$Q$6*Calc!$F$26),"",IF(AND(Results!$I299&lt;&gt;"",Results!$K299&lt;&gt;"",Results!$F299&lt;&gt;Results!$H299,$F294&lt;&gt;"",$G294&lt;&gt;""),Results!$I299,""))</f>
        <v/>
      </c>
      <c r="I294" s="18" t="str">
        <f>IF(AND(Results!$Q$6&gt;0,$E294-1&gt;=Results!$Q$6*Calc!$F$26),"",IF(AND(Results!$I299&lt;&gt;"",Results!$K299&lt;&gt;"",Results!$F299&lt;&gt;Results!$H299,$F294&lt;&gt;"",$G294&lt;&gt;""),Results!$K299,""))</f>
        <v/>
      </c>
      <c r="J294" s="17" t="str">
        <f>IF(Plan!$I297=0,F294&amp;G294,"")</f>
        <v/>
      </c>
      <c r="K294" s="134">
        <f t="shared" si="6"/>
        <v>0</v>
      </c>
      <c r="L294" s="134" t="str">
        <f>IF(AND(K294&gt;0,Plan!$I297=0),H294&amp;Language!$E$62&amp;I294,"")</f>
        <v/>
      </c>
      <c r="M294" s="2" t="str">
        <f>IF(Plan!$I297=1,F294&amp;G294,"")</f>
        <v/>
      </c>
      <c r="N294" s="93" t="str">
        <f>IF(AND(K294&gt;0,Plan!$I297=1),H294&amp;Language!$E$62&amp;I294,"")</f>
        <v/>
      </c>
      <c r="O294" s="352">
        <f>IF($H294="",0,Results!$L299)</f>
        <v>0</v>
      </c>
      <c r="P294" s="353">
        <f>IF($I294="",0,Results!$M299)</f>
        <v>0</v>
      </c>
    </row>
    <row r="295" spans="5:16" x14ac:dyDescent="0.2">
      <c r="E295" s="299">
        <v>292</v>
      </c>
      <c r="F295" s="190" t="str">
        <f>Plan!$Q298</f>
        <v/>
      </c>
      <c r="G295" s="191" t="str">
        <f>Plan!$S298</f>
        <v/>
      </c>
      <c r="H295" s="134" t="str">
        <f>IF(AND(Results!$Q$6&gt;0,$E295-1&gt;=Results!$Q$6*Calc!$F$26),"",IF(AND(Results!$I300&lt;&gt;"",Results!$K300&lt;&gt;"",Results!$F300&lt;&gt;Results!$H300,$F295&lt;&gt;"",$G295&lt;&gt;""),Results!$I300,""))</f>
        <v/>
      </c>
      <c r="I295" s="18" t="str">
        <f>IF(AND(Results!$Q$6&gt;0,$E295-1&gt;=Results!$Q$6*Calc!$F$26),"",IF(AND(Results!$I300&lt;&gt;"",Results!$K300&lt;&gt;"",Results!$F300&lt;&gt;Results!$H300,$F295&lt;&gt;"",$G295&lt;&gt;""),Results!$K300,""))</f>
        <v/>
      </c>
      <c r="J295" s="17" t="str">
        <f>IF(Plan!$I298=0,F295&amp;G295,"")</f>
        <v/>
      </c>
      <c r="K295" s="134">
        <f t="shared" si="6"/>
        <v>0</v>
      </c>
      <c r="L295" s="134" t="str">
        <f>IF(AND(K295&gt;0,Plan!$I298=0),H295&amp;Language!$E$62&amp;I295,"")</f>
        <v/>
      </c>
      <c r="M295" s="2" t="str">
        <f>IF(Plan!$I298=1,F295&amp;G295,"")</f>
        <v/>
      </c>
      <c r="N295" s="93" t="str">
        <f>IF(AND(K295&gt;0,Plan!$I298=1),H295&amp;Language!$E$62&amp;I295,"")</f>
        <v/>
      </c>
      <c r="O295" s="352">
        <f>IF($H295="",0,Results!$L300)</f>
        <v>0</v>
      </c>
      <c r="P295" s="353">
        <f>IF($I295="",0,Results!$M300)</f>
        <v>0</v>
      </c>
    </row>
    <row r="296" spans="5:16" x14ac:dyDescent="0.2">
      <c r="E296" s="299">
        <v>293</v>
      </c>
      <c r="F296" s="190" t="str">
        <f>Plan!$Q299</f>
        <v/>
      </c>
      <c r="G296" s="191" t="str">
        <f>Plan!$S299</f>
        <v/>
      </c>
      <c r="H296" s="134" t="str">
        <f>IF(AND(Results!$Q$6&gt;0,$E296-1&gt;=Results!$Q$6*Calc!$F$26),"",IF(AND(Results!$I301&lt;&gt;"",Results!$K301&lt;&gt;"",Results!$F301&lt;&gt;Results!$H301,$F296&lt;&gt;"",$G296&lt;&gt;""),Results!$I301,""))</f>
        <v/>
      </c>
      <c r="I296" s="18" t="str">
        <f>IF(AND(Results!$Q$6&gt;0,$E296-1&gt;=Results!$Q$6*Calc!$F$26),"",IF(AND(Results!$I301&lt;&gt;"",Results!$K301&lt;&gt;"",Results!$F301&lt;&gt;Results!$H301,$F296&lt;&gt;"",$G296&lt;&gt;""),Results!$K301,""))</f>
        <v/>
      </c>
      <c r="J296" s="17" t="str">
        <f>IF(Plan!$I299=0,F296&amp;G296,"")</f>
        <v/>
      </c>
      <c r="K296" s="134">
        <f t="shared" si="6"/>
        <v>0</v>
      </c>
      <c r="L296" s="134" t="str">
        <f>IF(AND(K296&gt;0,Plan!$I299=0),H296&amp;Language!$E$62&amp;I296,"")</f>
        <v/>
      </c>
      <c r="M296" s="2" t="str">
        <f>IF(Plan!$I299=1,F296&amp;G296,"")</f>
        <v/>
      </c>
      <c r="N296" s="93" t="str">
        <f>IF(AND(K296&gt;0,Plan!$I299=1),H296&amp;Language!$E$62&amp;I296,"")</f>
        <v/>
      </c>
      <c r="O296" s="352">
        <f>IF($H296="",0,Results!$L301)</f>
        <v>0</v>
      </c>
      <c r="P296" s="353">
        <f>IF($I296="",0,Results!$M301)</f>
        <v>0</v>
      </c>
    </row>
    <row r="297" spans="5:16" x14ac:dyDescent="0.2">
      <c r="E297" s="299">
        <v>294</v>
      </c>
      <c r="F297" s="190" t="str">
        <f>Plan!$Q300</f>
        <v/>
      </c>
      <c r="G297" s="191" t="str">
        <f>Plan!$S300</f>
        <v/>
      </c>
      <c r="H297" s="134" t="str">
        <f>IF(AND(Results!$Q$6&gt;0,$E297-1&gt;=Results!$Q$6*Calc!$F$26),"",IF(AND(Results!$I302&lt;&gt;"",Results!$K302&lt;&gt;"",Results!$F302&lt;&gt;Results!$H302,$F297&lt;&gt;"",$G297&lt;&gt;""),Results!$I302,""))</f>
        <v/>
      </c>
      <c r="I297" s="18" t="str">
        <f>IF(AND(Results!$Q$6&gt;0,$E297-1&gt;=Results!$Q$6*Calc!$F$26),"",IF(AND(Results!$I302&lt;&gt;"",Results!$K302&lt;&gt;"",Results!$F302&lt;&gt;Results!$H302,$F297&lt;&gt;"",$G297&lt;&gt;""),Results!$K302,""))</f>
        <v/>
      </c>
      <c r="J297" s="17" t="str">
        <f>IF(Plan!$I300=0,F297&amp;G297,"")</f>
        <v/>
      </c>
      <c r="K297" s="134">
        <f t="shared" si="6"/>
        <v>0</v>
      </c>
      <c r="L297" s="134" t="str">
        <f>IF(AND(K297&gt;0,Plan!$I300=0),H297&amp;Language!$E$62&amp;I297,"")</f>
        <v/>
      </c>
      <c r="M297" s="2" t="str">
        <f>IF(Plan!$I300=1,F297&amp;G297,"")</f>
        <v/>
      </c>
      <c r="N297" s="93" t="str">
        <f>IF(AND(K297&gt;0,Plan!$I300=1),H297&amp;Language!$E$62&amp;I297,"")</f>
        <v/>
      </c>
      <c r="O297" s="352">
        <f>IF($H297="",0,Results!$L302)</f>
        <v>0</v>
      </c>
      <c r="P297" s="353">
        <f>IF($I297="",0,Results!$M302)</f>
        <v>0</v>
      </c>
    </row>
    <row r="298" spans="5:16" x14ac:dyDescent="0.2">
      <c r="E298" s="299">
        <v>295</v>
      </c>
      <c r="F298" s="190" t="str">
        <f>Plan!$Q301</f>
        <v/>
      </c>
      <c r="G298" s="191" t="str">
        <f>Plan!$S301</f>
        <v/>
      </c>
      <c r="H298" s="134" t="str">
        <f>IF(AND(Results!$Q$6&gt;0,$E298-1&gt;=Results!$Q$6*Calc!$F$26),"",IF(AND(Results!$I303&lt;&gt;"",Results!$K303&lt;&gt;"",Results!$F303&lt;&gt;Results!$H303,$F298&lt;&gt;"",$G298&lt;&gt;""),Results!$I303,""))</f>
        <v/>
      </c>
      <c r="I298" s="18" t="str">
        <f>IF(AND(Results!$Q$6&gt;0,$E298-1&gt;=Results!$Q$6*Calc!$F$26),"",IF(AND(Results!$I303&lt;&gt;"",Results!$K303&lt;&gt;"",Results!$F303&lt;&gt;Results!$H303,$F298&lt;&gt;"",$G298&lt;&gt;""),Results!$K303,""))</f>
        <v/>
      </c>
      <c r="J298" s="17" t="str">
        <f>IF(Plan!$I301=0,F298&amp;G298,"")</f>
        <v/>
      </c>
      <c r="K298" s="134">
        <f t="shared" si="6"/>
        <v>0</v>
      </c>
      <c r="L298" s="134" t="str">
        <f>IF(AND(K298&gt;0,Plan!$I301=0),H298&amp;Language!$E$62&amp;I298,"")</f>
        <v/>
      </c>
      <c r="M298" s="2" t="str">
        <f>IF(Plan!$I301=1,F298&amp;G298,"")</f>
        <v/>
      </c>
      <c r="N298" s="93" t="str">
        <f>IF(AND(K298&gt;0,Plan!$I301=1),H298&amp;Language!$E$62&amp;I298,"")</f>
        <v/>
      </c>
      <c r="O298" s="352">
        <f>IF($H298="",0,Results!$L303)</f>
        <v>0</v>
      </c>
      <c r="P298" s="353">
        <f>IF($I298="",0,Results!$M303)</f>
        <v>0</v>
      </c>
    </row>
    <row r="299" spans="5:16" x14ac:dyDescent="0.2">
      <c r="E299" s="299">
        <v>296</v>
      </c>
      <c r="F299" s="190" t="str">
        <f>Plan!$Q302</f>
        <v/>
      </c>
      <c r="G299" s="191" t="str">
        <f>Plan!$S302</f>
        <v/>
      </c>
      <c r="H299" s="134" t="str">
        <f>IF(AND(Results!$Q$6&gt;0,$E299-1&gt;=Results!$Q$6*Calc!$F$26),"",IF(AND(Results!$I304&lt;&gt;"",Results!$K304&lt;&gt;"",Results!$F304&lt;&gt;Results!$H304,$F299&lt;&gt;"",$G299&lt;&gt;""),Results!$I304,""))</f>
        <v/>
      </c>
      <c r="I299" s="18" t="str">
        <f>IF(AND(Results!$Q$6&gt;0,$E299-1&gt;=Results!$Q$6*Calc!$F$26),"",IF(AND(Results!$I304&lt;&gt;"",Results!$K304&lt;&gt;"",Results!$F304&lt;&gt;Results!$H304,$F299&lt;&gt;"",$G299&lt;&gt;""),Results!$K304,""))</f>
        <v/>
      </c>
      <c r="J299" s="17" t="str">
        <f>IF(Plan!$I302=0,F299&amp;G299,"")</f>
        <v/>
      </c>
      <c r="K299" s="134">
        <f t="shared" si="6"/>
        <v>0</v>
      </c>
      <c r="L299" s="134" t="str">
        <f>IF(AND(K299&gt;0,Plan!$I302=0),H299&amp;Language!$E$62&amp;I299,"")</f>
        <v/>
      </c>
      <c r="M299" s="2" t="str">
        <f>IF(Plan!$I302=1,F299&amp;G299,"")</f>
        <v/>
      </c>
      <c r="N299" s="93" t="str">
        <f>IF(AND(K299&gt;0,Plan!$I302=1),H299&amp;Language!$E$62&amp;I299,"")</f>
        <v/>
      </c>
      <c r="O299" s="352">
        <f>IF($H299="",0,Results!$L304)</f>
        <v>0</v>
      </c>
      <c r="P299" s="353">
        <f>IF($I299="",0,Results!$M304)</f>
        <v>0</v>
      </c>
    </row>
    <row r="300" spans="5:16" x14ac:dyDescent="0.2">
      <c r="E300" s="299">
        <v>297</v>
      </c>
      <c r="F300" s="190" t="str">
        <f>Plan!$Q303</f>
        <v/>
      </c>
      <c r="G300" s="191" t="str">
        <f>Plan!$S303</f>
        <v/>
      </c>
      <c r="H300" s="134" t="str">
        <f>IF(AND(Results!$Q$6&gt;0,$E300-1&gt;=Results!$Q$6*Calc!$F$26),"",IF(AND(Results!$I305&lt;&gt;"",Results!$K305&lt;&gt;"",Results!$F305&lt;&gt;Results!$H305,$F300&lt;&gt;"",$G300&lt;&gt;""),Results!$I305,""))</f>
        <v/>
      </c>
      <c r="I300" s="18" t="str">
        <f>IF(AND(Results!$Q$6&gt;0,$E300-1&gt;=Results!$Q$6*Calc!$F$26),"",IF(AND(Results!$I305&lt;&gt;"",Results!$K305&lt;&gt;"",Results!$F305&lt;&gt;Results!$H305,$F300&lt;&gt;"",$G300&lt;&gt;""),Results!$K305,""))</f>
        <v/>
      </c>
      <c r="J300" s="17" t="str">
        <f>IF(Plan!$I303=0,F300&amp;G300,"")</f>
        <v/>
      </c>
      <c r="K300" s="134">
        <f t="shared" si="6"/>
        <v>0</v>
      </c>
      <c r="L300" s="134" t="str">
        <f>IF(AND(K300&gt;0,Plan!$I303=0),H300&amp;Language!$E$62&amp;I300,"")</f>
        <v/>
      </c>
      <c r="M300" s="2" t="str">
        <f>IF(Plan!$I303=1,F300&amp;G300,"")</f>
        <v/>
      </c>
      <c r="N300" s="93" t="str">
        <f>IF(AND(K300&gt;0,Plan!$I303=1),H300&amp;Language!$E$62&amp;I300,"")</f>
        <v/>
      </c>
      <c r="O300" s="352">
        <f>IF($H300="",0,Results!$L305)</f>
        <v>0</v>
      </c>
      <c r="P300" s="353">
        <f>IF($I300="",0,Results!$M305)</f>
        <v>0</v>
      </c>
    </row>
    <row r="301" spans="5:16" x14ac:dyDescent="0.2">
      <c r="E301" s="299">
        <v>298</v>
      </c>
      <c r="F301" s="190" t="str">
        <f>Plan!$Q304</f>
        <v/>
      </c>
      <c r="G301" s="191" t="str">
        <f>Plan!$S304</f>
        <v/>
      </c>
      <c r="H301" s="134" t="str">
        <f>IF(AND(Results!$Q$6&gt;0,$E301-1&gt;=Results!$Q$6*Calc!$F$26),"",IF(AND(Results!$I306&lt;&gt;"",Results!$K306&lt;&gt;"",Results!$F306&lt;&gt;Results!$H306,$F301&lt;&gt;"",$G301&lt;&gt;""),Results!$I306,""))</f>
        <v/>
      </c>
      <c r="I301" s="18" t="str">
        <f>IF(AND(Results!$Q$6&gt;0,$E301-1&gt;=Results!$Q$6*Calc!$F$26),"",IF(AND(Results!$I306&lt;&gt;"",Results!$K306&lt;&gt;"",Results!$F306&lt;&gt;Results!$H306,$F301&lt;&gt;"",$G301&lt;&gt;""),Results!$K306,""))</f>
        <v/>
      </c>
      <c r="J301" s="17" t="str">
        <f>IF(Plan!$I304=0,F301&amp;G301,"")</f>
        <v/>
      </c>
      <c r="K301" s="134">
        <f t="shared" si="6"/>
        <v>0</v>
      </c>
      <c r="L301" s="134" t="str">
        <f>IF(AND(K301&gt;0,Plan!$I304=0),H301&amp;Language!$E$62&amp;I301,"")</f>
        <v/>
      </c>
      <c r="M301" s="2" t="str">
        <f>IF(Plan!$I304=1,F301&amp;G301,"")</f>
        <v/>
      </c>
      <c r="N301" s="93" t="str">
        <f>IF(AND(K301&gt;0,Plan!$I304=1),H301&amp;Language!$E$62&amp;I301,"")</f>
        <v/>
      </c>
      <c r="O301" s="352">
        <f>IF($H301="",0,Results!$L306)</f>
        <v>0</v>
      </c>
      <c r="P301" s="353">
        <f>IF($I301="",0,Results!$M306)</f>
        <v>0</v>
      </c>
    </row>
    <row r="302" spans="5:16" x14ac:dyDescent="0.2">
      <c r="E302" s="299">
        <v>299</v>
      </c>
      <c r="F302" s="190" t="str">
        <f>Plan!$Q305</f>
        <v/>
      </c>
      <c r="G302" s="191" t="str">
        <f>Plan!$S305</f>
        <v/>
      </c>
      <c r="H302" s="134" t="str">
        <f>IF(AND(Results!$Q$6&gt;0,$E302-1&gt;=Results!$Q$6*Calc!$F$26),"",IF(AND(Results!$I307&lt;&gt;"",Results!$K307&lt;&gt;"",Results!$F307&lt;&gt;Results!$H307,$F302&lt;&gt;"",$G302&lt;&gt;""),Results!$I307,""))</f>
        <v/>
      </c>
      <c r="I302" s="18" t="str">
        <f>IF(AND(Results!$Q$6&gt;0,$E302-1&gt;=Results!$Q$6*Calc!$F$26),"",IF(AND(Results!$I307&lt;&gt;"",Results!$K307&lt;&gt;"",Results!$F307&lt;&gt;Results!$H307,$F302&lt;&gt;"",$G302&lt;&gt;""),Results!$K307,""))</f>
        <v/>
      </c>
      <c r="J302" s="17" t="str">
        <f>IF(Plan!$I305=0,F302&amp;G302,"")</f>
        <v/>
      </c>
      <c r="K302" s="134">
        <f t="shared" si="6"/>
        <v>0</v>
      </c>
      <c r="L302" s="134" t="str">
        <f>IF(AND(K302&gt;0,Plan!$I305=0),H302&amp;Language!$E$62&amp;I302,"")</f>
        <v/>
      </c>
      <c r="M302" s="2" t="str">
        <f>IF(Plan!$I305=1,F302&amp;G302,"")</f>
        <v/>
      </c>
      <c r="N302" s="93" t="str">
        <f>IF(AND(K302&gt;0,Plan!$I305=1),H302&amp;Language!$E$62&amp;I302,"")</f>
        <v/>
      </c>
      <c r="O302" s="352">
        <f>IF($H302="",0,Results!$L307)</f>
        <v>0</v>
      </c>
      <c r="P302" s="353">
        <f>IF($I302="",0,Results!$M307)</f>
        <v>0</v>
      </c>
    </row>
    <row r="303" spans="5:16" x14ac:dyDescent="0.2">
      <c r="E303" s="299">
        <v>300</v>
      </c>
      <c r="F303" s="190" t="str">
        <f>Plan!$Q306</f>
        <v/>
      </c>
      <c r="G303" s="191" t="str">
        <f>Plan!$S306</f>
        <v/>
      </c>
      <c r="H303" s="134" t="str">
        <f>IF(AND(Results!$Q$6&gt;0,$E303-1&gt;=Results!$Q$6*Calc!$F$26),"",IF(AND(Results!$I308&lt;&gt;"",Results!$K308&lt;&gt;"",Results!$F308&lt;&gt;Results!$H308,$F303&lt;&gt;"",$G303&lt;&gt;""),Results!$I308,""))</f>
        <v/>
      </c>
      <c r="I303" s="18" t="str">
        <f>IF(AND(Results!$Q$6&gt;0,$E303-1&gt;=Results!$Q$6*Calc!$F$26),"",IF(AND(Results!$I308&lt;&gt;"",Results!$K308&lt;&gt;"",Results!$F308&lt;&gt;Results!$H308,$F303&lt;&gt;"",$G303&lt;&gt;""),Results!$K308,""))</f>
        <v/>
      </c>
      <c r="J303" s="17" t="str">
        <f>IF(Plan!$I306=0,F303&amp;G303,"")</f>
        <v/>
      </c>
      <c r="K303" s="134">
        <f t="shared" si="6"/>
        <v>0</v>
      </c>
      <c r="L303" s="134" t="str">
        <f>IF(AND(K303&gt;0,Plan!$I306=0),H303&amp;Language!$E$62&amp;I303,"")</f>
        <v/>
      </c>
      <c r="M303" s="2" t="str">
        <f>IF(Plan!$I306=1,F303&amp;G303,"")</f>
        <v/>
      </c>
      <c r="N303" s="93" t="str">
        <f>IF(AND(K303&gt;0,Plan!$I306=1),H303&amp;Language!$E$62&amp;I303,"")</f>
        <v/>
      </c>
      <c r="O303" s="352">
        <f>IF($H303="",0,Results!$L308)</f>
        <v>0</v>
      </c>
      <c r="P303" s="353">
        <f>IF($I303="",0,Results!$M308)</f>
        <v>0</v>
      </c>
    </row>
    <row r="304" spans="5:16" x14ac:dyDescent="0.2">
      <c r="E304" s="299">
        <v>301</v>
      </c>
      <c r="F304" s="190" t="str">
        <f>Plan!$Q307</f>
        <v/>
      </c>
      <c r="G304" s="191" t="str">
        <f>Plan!$S307</f>
        <v/>
      </c>
      <c r="H304" s="134" t="str">
        <f>IF(AND(Results!$Q$6&gt;0,$E304-1&gt;=Results!$Q$6*Calc!$F$26),"",IF(AND(Results!$I309&lt;&gt;"",Results!$K309&lt;&gt;"",Results!$F309&lt;&gt;Results!$H309,$F304&lt;&gt;"",$G304&lt;&gt;""),Results!$I309,""))</f>
        <v/>
      </c>
      <c r="I304" s="18" t="str">
        <f>IF(AND(Results!$Q$6&gt;0,$E304-1&gt;=Results!$Q$6*Calc!$F$26),"",IF(AND(Results!$I309&lt;&gt;"",Results!$K309&lt;&gt;"",Results!$F309&lt;&gt;Results!$H309,$F304&lt;&gt;"",$G304&lt;&gt;""),Results!$K309,""))</f>
        <v/>
      </c>
      <c r="J304" s="17" t="str">
        <f>IF(Plan!$I307=0,F304&amp;G304,"")</f>
        <v/>
      </c>
      <c r="K304" s="134">
        <f t="shared" si="6"/>
        <v>0</v>
      </c>
      <c r="L304" s="134" t="str">
        <f>IF(AND(K304&gt;0,Plan!$I307=0),H304&amp;Language!$E$62&amp;I304,"")</f>
        <v/>
      </c>
      <c r="M304" s="2" t="str">
        <f>IF(Plan!$I307=1,F304&amp;G304,"")</f>
        <v/>
      </c>
      <c r="N304" s="93" t="str">
        <f>IF(AND(K304&gt;0,Plan!$I307=1),H304&amp;Language!$E$62&amp;I304,"")</f>
        <v/>
      </c>
      <c r="O304" s="352">
        <f>IF($H304="",0,Results!$L309)</f>
        <v>0</v>
      </c>
      <c r="P304" s="353">
        <f>IF($I304="",0,Results!$M309)</f>
        <v>0</v>
      </c>
    </row>
    <row r="305" spans="5:16" x14ac:dyDescent="0.2">
      <c r="E305" s="299">
        <v>302</v>
      </c>
      <c r="F305" s="190" t="str">
        <f>Plan!$Q308</f>
        <v/>
      </c>
      <c r="G305" s="191" t="str">
        <f>Plan!$S308</f>
        <v/>
      </c>
      <c r="H305" s="134" t="str">
        <f>IF(AND(Results!$Q$6&gt;0,$E305-1&gt;=Results!$Q$6*Calc!$F$26),"",IF(AND(Results!$I310&lt;&gt;"",Results!$K310&lt;&gt;"",Results!$F310&lt;&gt;Results!$H310,$F305&lt;&gt;"",$G305&lt;&gt;""),Results!$I310,""))</f>
        <v/>
      </c>
      <c r="I305" s="18" t="str">
        <f>IF(AND(Results!$Q$6&gt;0,$E305-1&gt;=Results!$Q$6*Calc!$F$26),"",IF(AND(Results!$I310&lt;&gt;"",Results!$K310&lt;&gt;"",Results!$F310&lt;&gt;Results!$H310,$F305&lt;&gt;"",$G305&lt;&gt;""),Results!$K310,""))</f>
        <v/>
      </c>
      <c r="J305" s="17" t="str">
        <f>IF(Plan!$I308=0,F305&amp;G305,"")</f>
        <v/>
      </c>
      <c r="K305" s="134">
        <f t="shared" si="6"/>
        <v>0</v>
      </c>
      <c r="L305" s="134" t="str">
        <f>IF(AND(K305&gt;0,Plan!$I308=0),H305&amp;Language!$E$62&amp;I305,"")</f>
        <v/>
      </c>
      <c r="M305" s="2" t="str">
        <f>IF(Plan!$I308=1,F305&amp;G305,"")</f>
        <v/>
      </c>
      <c r="N305" s="93" t="str">
        <f>IF(AND(K305&gt;0,Plan!$I308=1),H305&amp;Language!$E$62&amp;I305,"")</f>
        <v/>
      </c>
      <c r="O305" s="352">
        <f>IF($H305="",0,Results!$L310)</f>
        <v>0</v>
      </c>
      <c r="P305" s="353">
        <f>IF($I305="",0,Results!$M310)</f>
        <v>0</v>
      </c>
    </row>
    <row r="306" spans="5:16" x14ac:dyDescent="0.2">
      <c r="E306" s="299">
        <v>303</v>
      </c>
      <c r="F306" s="190" t="str">
        <f>Plan!$Q309</f>
        <v/>
      </c>
      <c r="G306" s="191" t="str">
        <f>Plan!$S309</f>
        <v/>
      </c>
      <c r="H306" s="134" t="str">
        <f>IF(AND(Results!$Q$6&gt;0,$E306-1&gt;=Results!$Q$6*Calc!$F$26),"",IF(AND(Results!$I311&lt;&gt;"",Results!$K311&lt;&gt;"",Results!$F311&lt;&gt;Results!$H311,$F306&lt;&gt;"",$G306&lt;&gt;""),Results!$I311,""))</f>
        <v/>
      </c>
      <c r="I306" s="18" t="str">
        <f>IF(AND(Results!$Q$6&gt;0,$E306-1&gt;=Results!$Q$6*Calc!$F$26),"",IF(AND(Results!$I311&lt;&gt;"",Results!$K311&lt;&gt;"",Results!$F311&lt;&gt;Results!$H311,$F306&lt;&gt;"",$G306&lt;&gt;""),Results!$K311,""))</f>
        <v/>
      </c>
      <c r="J306" s="17" t="str">
        <f>IF(Plan!$I309=0,F306&amp;G306,"")</f>
        <v/>
      </c>
      <c r="K306" s="134">
        <f t="shared" si="6"/>
        <v>0</v>
      </c>
      <c r="L306" s="134" t="str">
        <f>IF(AND(K306&gt;0,Plan!$I309=0),H306&amp;Language!$E$62&amp;I306,"")</f>
        <v/>
      </c>
      <c r="M306" s="2" t="str">
        <f>IF(Plan!$I309=1,F306&amp;G306,"")</f>
        <v/>
      </c>
      <c r="N306" s="93" t="str">
        <f>IF(AND(K306&gt;0,Plan!$I309=1),H306&amp;Language!$E$62&amp;I306,"")</f>
        <v/>
      </c>
      <c r="O306" s="352">
        <f>IF($H306="",0,Results!$L311)</f>
        <v>0</v>
      </c>
      <c r="P306" s="353">
        <f>IF($I306="",0,Results!$M311)</f>
        <v>0</v>
      </c>
    </row>
    <row r="307" spans="5:16" x14ac:dyDescent="0.2">
      <c r="E307" s="299">
        <v>304</v>
      </c>
      <c r="F307" s="190" t="str">
        <f>Plan!$Q310</f>
        <v/>
      </c>
      <c r="G307" s="191" t="str">
        <f>Plan!$S310</f>
        <v/>
      </c>
      <c r="H307" s="134" t="str">
        <f>IF(AND(Results!$Q$6&gt;0,$E307-1&gt;=Results!$Q$6*Calc!$F$26),"",IF(AND(Results!$I312&lt;&gt;"",Results!$K312&lt;&gt;"",Results!$F312&lt;&gt;Results!$H312,$F307&lt;&gt;"",$G307&lt;&gt;""),Results!$I312,""))</f>
        <v/>
      </c>
      <c r="I307" s="18" t="str">
        <f>IF(AND(Results!$Q$6&gt;0,$E307-1&gt;=Results!$Q$6*Calc!$F$26),"",IF(AND(Results!$I312&lt;&gt;"",Results!$K312&lt;&gt;"",Results!$F312&lt;&gt;Results!$H312,$F307&lt;&gt;"",$G307&lt;&gt;""),Results!$K312,""))</f>
        <v/>
      </c>
      <c r="J307" s="17" t="str">
        <f>IF(Plan!$I310=0,F307&amp;G307,"")</f>
        <v/>
      </c>
      <c r="K307" s="134">
        <f t="shared" si="6"/>
        <v>0</v>
      </c>
      <c r="L307" s="134" t="str">
        <f>IF(AND(K307&gt;0,Plan!$I310=0),H307&amp;Language!$E$62&amp;I307,"")</f>
        <v/>
      </c>
      <c r="M307" s="2" t="str">
        <f>IF(Plan!$I310=1,F307&amp;G307,"")</f>
        <v/>
      </c>
      <c r="N307" s="93" t="str">
        <f>IF(AND(K307&gt;0,Plan!$I310=1),H307&amp;Language!$E$62&amp;I307,"")</f>
        <v/>
      </c>
      <c r="O307" s="352">
        <f>IF($H307="",0,Results!$L312)</f>
        <v>0</v>
      </c>
      <c r="P307" s="353">
        <f>IF($I307="",0,Results!$M312)</f>
        <v>0</v>
      </c>
    </row>
    <row r="308" spans="5:16" x14ac:dyDescent="0.2">
      <c r="E308" s="299">
        <v>305</v>
      </c>
      <c r="F308" s="190" t="str">
        <f>Plan!$Q311</f>
        <v/>
      </c>
      <c r="G308" s="191" t="str">
        <f>Plan!$S311</f>
        <v/>
      </c>
      <c r="H308" s="134" t="str">
        <f>IF(AND(Results!$Q$6&gt;0,$E308-1&gt;=Results!$Q$6*Calc!$F$26),"",IF(AND(Results!$I313&lt;&gt;"",Results!$K313&lt;&gt;"",Results!$F313&lt;&gt;Results!$H313,$F308&lt;&gt;"",$G308&lt;&gt;""),Results!$I313,""))</f>
        <v/>
      </c>
      <c r="I308" s="18" t="str">
        <f>IF(AND(Results!$Q$6&gt;0,$E308-1&gt;=Results!$Q$6*Calc!$F$26),"",IF(AND(Results!$I313&lt;&gt;"",Results!$K313&lt;&gt;"",Results!$F313&lt;&gt;Results!$H313,$F308&lt;&gt;"",$G308&lt;&gt;""),Results!$K313,""))</f>
        <v/>
      </c>
      <c r="J308" s="17" t="str">
        <f>IF(Plan!$I311=0,F308&amp;G308,"")</f>
        <v/>
      </c>
      <c r="K308" s="134">
        <f t="shared" si="6"/>
        <v>0</v>
      </c>
      <c r="L308" s="134" t="str">
        <f>IF(AND(K308&gt;0,Plan!$I311=0),H308&amp;Language!$E$62&amp;I308,"")</f>
        <v/>
      </c>
      <c r="M308" s="2" t="str">
        <f>IF(Plan!$I311=1,F308&amp;G308,"")</f>
        <v/>
      </c>
      <c r="N308" s="93" t="str">
        <f>IF(AND(K308&gt;0,Plan!$I311=1),H308&amp;Language!$E$62&amp;I308,"")</f>
        <v/>
      </c>
      <c r="O308" s="352">
        <f>IF($H308="",0,Results!$L313)</f>
        <v>0</v>
      </c>
      <c r="P308" s="353">
        <f>IF($I308="",0,Results!$M313)</f>
        <v>0</v>
      </c>
    </row>
    <row r="309" spans="5:16" x14ac:dyDescent="0.2">
      <c r="E309" s="299">
        <v>306</v>
      </c>
      <c r="F309" s="190" t="str">
        <f>Plan!$Q312</f>
        <v/>
      </c>
      <c r="G309" s="191" t="str">
        <f>Plan!$S312</f>
        <v/>
      </c>
      <c r="H309" s="134" t="str">
        <f>IF(AND(Results!$Q$6&gt;0,$E309-1&gt;=Results!$Q$6*Calc!$F$26),"",IF(AND(Results!$I314&lt;&gt;"",Results!$K314&lt;&gt;"",Results!$F314&lt;&gt;Results!$H314,$F309&lt;&gt;"",$G309&lt;&gt;""),Results!$I314,""))</f>
        <v/>
      </c>
      <c r="I309" s="18" t="str">
        <f>IF(AND(Results!$Q$6&gt;0,$E309-1&gt;=Results!$Q$6*Calc!$F$26),"",IF(AND(Results!$I314&lt;&gt;"",Results!$K314&lt;&gt;"",Results!$F314&lt;&gt;Results!$H314,$F309&lt;&gt;"",$G309&lt;&gt;""),Results!$K314,""))</f>
        <v/>
      </c>
      <c r="J309" s="17" t="str">
        <f>IF(Plan!$I312=0,F309&amp;G309,"")</f>
        <v/>
      </c>
      <c r="K309" s="134">
        <f t="shared" si="6"/>
        <v>0</v>
      </c>
      <c r="L309" s="134" t="str">
        <f>IF(AND(K309&gt;0,Plan!$I312=0),H309&amp;Language!$E$62&amp;I309,"")</f>
        <v/>
      </c>
      <c r="M309" s="2" t="str">
        <f>IF(Plan!$I312=1,F309&amp;G309,"")</f>
        <v/>
      </c>
      <c r="N309" s="93" t="str">
        <f>IF(AND(K309&gt;0,Plan!$I312=1),H309&amp;Language!$E$62&amp;I309,"")</f>
        <v/>
      </c>
      <c r="O309" s="352">
        <f>IF($H309="",0,Results!$L314)</f>
        <v>0</v>
      </c>
      <c r="P309" s="353">
        <f>IF($I309="",0,Results!$M314)</f>
        <v>0</v>
      </c>
    </row>
    <row r="310" spans="5:16" x14ac:dyDescent="0.2">
      <c r="E310" s="299">
        <v>307</v>
      </c>
      <c r="F310" s="190" t="str">
        <f>Plan!$Q313</f>
        <v/>
      </c>
      <c r="G310" s="191" t="str">
        <f>Plan!$S313</f>
        <v/>
      </c>
      <c r="H310" s="134" t="str">
        <f>IF(AND(Results!$Q$6&gt;0,$E310-1&gt;=Results!$Q$6*Calc!$F$26),"",IF(AND(Results!$I315&lt;&gt;"",Results!$K315&lt;&gt;"",Results!$F315&lt;&gt;Results!$H315,$F310&lt;&gt;"",$G310&lt;&gt;""),Results!$I315,""))</f>
        <v/>
      </c>
      <c r="I310" s="18" t="str">
        <f>IF(AND(Results!$Q$6&gt;0,$E310-1&gt;=Results!$Q$6*Calc!$F$26),"",IF(AND(Results!$I315&lt;&gt;"",Results!$K315&lt;&gt;"",Results!$F315&lt;&gt;Results!$H315,$F310&lt;&gt;"",$G310&lt;&gt;""),Results!$K315,""))</f>
        <v/>
      </c>
      <c r="J310" s="17" t="str">
        <f>IF(Plan!$I313=0,F310&amp;G310,"")</f>
        <v/>
      </c>
      <c r="K310" s="134">
        <f t="shared" si="6"/>
        <v>0</v>
      </c>
      <c r="L310" s="134" t="str">
        <f>IF(AND(K310&gt;0,Plan!$I313=0),H310&amp;Language!$E$62&amp;I310,"")</f>
        <v/>
      </c>
      <c r="M310" s="2" t="str">
        <f>IF(Plan!$I313=1,F310&amp;G310,"")</f>
        <v/>
      </c>
      <c r="N310" s="93" t="str">
        <f>IF(AND(K310&gt;0,Plan!$I313=1),H310&amp;Language!$E$62&amp;I310,"")</f>
        <v/>
      </c>
      <c r="O310" s="352">
        <f>IF($H310="",0,Results!$L315)</f>
        <v>0</v>
      </c>
      <c r="P310" s="353">
        <f>IF($I310="",0,Results!$M315)</f>
        <v>0</v>
      </c>
    </row>
    <row r="311" spans="5:16" x14ac:dyDescent="0.2">
      <c r="E311" s="299">
        <v>308</v>
      </c>
      <c r="F311" s="190" t="str">
        <f>Plan!$Q314</f>
        <v/>
      </c>
      <c r="G311" s="191" t="str">
        <f>Plan!$S314</f>
        <v/>
      </c>
      <c r="H311" s="134" t="str">
        <f>IF(AND(Results!$Q$6&gt;0,$E311-1&gt;=Results!$Q$6*Calc!$F$26),"",IF(AND(Results!$I316&lt;&gt;"",Results!$K316&lt;&gt;"",Results!$F316&lt;&gt;Results!$H316,$F311&lt;&gt;"",$G311&lt;&gt;""),Results!$I316,""))</f>
        <v/>
      </c>
      <c r="I311" s="18" t="str">
        <f>IF(AND(Results!$Q$6&gt;0,$E311-1&gt;=Results!$Q$6*Calc!$F$26),"",IF(AND(Results!$I316&lt;&gt;"",Results!$K316&lt;&gt;"",Results!$F316&lt;&gt;Results!$H316,$F311&lt;&gt;"",$G311&lt;&gt;""),Results!$K316,""))</f>
        <v/>
      </c>
      <c r="J311" s="17" t="str">
        <f>IF(Plan!$I314=0,F311&amp;G311,"")</f>
        <v/>
      </c>
      <c r="K311" s="134">
        <f t="shared" si="6"/>
        <v>0</v>
      </c>
      <c r="L311" s="134" t="str">
        <f>IF(AND(K311&gt;0,Plan!$I314=0),H311&amp;Language!$E$62&amp;I311,"")</f>
        <v/>
      </c>
      <c r="M311" s="2" t="str">
        <f>IF(Plan!$I314=1,F311&amp;G311,"")</f>
        <v/>
      </c>
      <c r="N311" s="93" t="str">
        <f>IF(AND(K311&gt;0,Plan!$I314=1),H311&amp;Language!$E$62&amp;I311,"")</f>
        <v/>
      </c>
      <c r="O311" s="352">
        <f>IF($H311="",0,Results!$L316)</f>
        <v>0</v>
      </c>
      <c r="P311" s="353">
        <f>IF($I311="",0,Results!$M316)</f>
        <v>0</v>
      </c>
    </row>
    <row r="312" spans="5:16" x14ac:dyDescent="0.2">
      <c r="E312" s="299">
        <v>309</v>
      </c>
      <c r="F312" s="190" t="str">
        <f>Plan!$Q315</f>
        <v/>
      </c>
      <c r="G312" s="191" t="str">
        <f>Plan!$S315</f>
        <v/>
      </c>
      <c r="H312" s="134" t="str">
        <f>IF(AND(Results!$Q$6&gt;0,$E312-1&gt;=Results!$Q$6*Calc!$F$26),"",IF(AND(Results!$I317&lt;&gt;"",Results!$K317&lt;&gt;"",Results!$F317&lt;&gt;Results!$H317,$F312&lt;&gt;"",$G312&lt;&gt;""),Results!$I317,""))</f>
        <v/>
      </c>
      <c r="I312" s="18" t="str">
        <f>IF(AND(Results!$Q$6&gt;0,$E312-1&gt;=Results!$Q$6*Calc!$F$26),"",IF(AND(Results!$I317&lt;&gt;"",Results!$K317&lt;&gt;"",Results!$F317&lt;&gt;Results!$H317,$F312&lt;&gt;"",$G312&lt;&gt;""),Results!$K317,""))</f>
        <v/>
      </c>
      <c r="J312" s="17" t="str">
        <f>IF(Plan!$I315=0,F312&amp;G312,"")</f>
        <v/>
      </c>
      <c r="K312" s="134">
        <f t="shared" si="6"/>
        <v>0</v>
      </c>
      <c r="L312" s="134" t="str">
        <f>IF(AND(K312&gt;0,Plan!$I315=0),H312&amp;Language!$E$62&amp;I312,"")</f>
        <v/>
      </c>
      <c r="M312" s="2" t="str">
        <f>IF(Plan!$I315=1,F312&amp;G312,"")</f>
        <v/>
      </c>
      <c r="N312" s="93" t="str">
        <f>IF(AND(K312&gt;0,Plan!$I315=1),H312&amp;Language!$E$62&amp;I312,"")</f>
        <v/>
      </c>
      <c r="O312" s="352">
        <f>IF($H312="",0,Results!$L317)</f>
        <v>0</v>
      </c>
      <c r="P312" s="353">
        <f>IF($I312="",0,Results!$M317)</f>
        <v>0</v>
      </c>
    </row>
    <row r="313" spans="5:16" x14ac:dyDescent="0.2">
      <c r="E313" s="299">
        <v>310</v>
      </c>
      <c r="F313" s="190" t="str">
        <f>Plan!$Q316</f>
        <v/>
      </c>
      <c r="G313" s="191" t="str">
        <f>Plan!$S316</f>
        <v/>
      </c>
      <c r="H313" s="134" t="str">
        <f>IF(AND(Results!$Q$6&gt;0,$E313-1&gt;=Results!$Q$6*Calc!$F$26),"",IF(AND(Results!$I318&lt;&gt;"",Results!$K318&lt;&gt;"",Results!$F318&lt;&gt;Results!$H318,$F313&lt;&gt;"",$G313&lt;&gt;""),Results!$I318,""))</f>
        <v/>
      </c>
      <c r="I313" s="18" t="str">
        <f>IF(AND(Results!$Q$6&gt;0,$E313-1&gt;=Results!$Q$6*Calc!$F$26),"",IF(AND(Results!$I318&lt;&gt;"",Results!$K318&lt;&gt;"",Results!$F318&lt;&gt;Results!$H318,$F313&lt;&gt;"",$G313&lt;&gt;""),Results!$K318,""))</f>
        <v/>
      </c>
      <c r="J313" s="17" t="str">
        <f>IF(Plan!$I316=0,F313&amp;G313,"")</f>
        <v/>
      </c>
      <c r="K313" s="134">
        <f t="shared" si="6"/>
        <v>0</v>
      </c>
      <c r="L313" s="134" t="str">
        <f>IF(AND(K313&gt;0,Plan!$I316=0),H313&amp;Language!$E$62&amp;I313,"")</f>
        <v/>
      </c>
      <c r="M313" s="2" t="str">
        <f>IF(Plan!$I316=1,F313&amp;G313,"")</f>
        <v/>
      </c>
      <c r="N313" s="93" t="str">
        <f>IF(AND(K313&gt;0,Plan!$I316=1),H313&amp;Language!$E$62&amp;I313,"")</f>
        <v/>
      </c>
      <c r="O313" s="352">
        <f>IF($H313="",0,Results!$L318)</f>
        <v>0</v>
      </c>
      <c r="P313" s="353">
        <f>IF($I313="",0,Results!$M318)</f>
        <v>0</v>
      </c>
    </row>
    <row r="314" spans="5:16" x14ac:dyDescent="0.2">
      <c r="E314" s="299">
        <v>311</v>
      </c>
      <c r="F314" s="190" t="str">
        <f>Plan!$Q317</f>
        <v/>
      </c>
      <c r="G314" s="191" t="str">
        <f>Plan!$S317</f>
        <v/>
      </c>
      <c r="H314" s="134" t="str">
        <f>IF(AND(Results!$Q$6&gt;0,$E314-1&gt;=Results!$Q$6*Calc!$F$26),"",IF(AND(Results!$I319&lt;&gt;"",Results!$K319&lt;&gt;"",Results!$F319&lt;&gt;Results!$H319,$F314&lt;&gt;"",$G314&lt;&gt;""),Results!$I319,""))</f>
        <v/>
      </c>
      <c r="I314" s="18" t="str">
        <f>IF(AND(Results!$Q$6&gt;0,$E314-1&gt;=Results!$Q$6*Calc!$F$26),"",IF(AND(Results!$I319&lt;&gt;"",Results!$K319&lt;&gt;"",Results!$F319&lt;&gt;Results!$H319,$F314&lt;&gt;"",$G314&lt;&gt;""),Results!$K319,""))</f>
        <v/>
      </c>
      <c r="J314" s="17" t="str">
        <f>IF(Plan!$I317=0,F314&amp;G314,"")</f>
        <v/>
      </c>
      <c r="K314" s="134">
        <f t="shared" si="6"/>
        <v>0</v>
      </c>
      <c r="L314" s="134" t="str">
        <f>IF(AND(K314&gt;0,Plan!$I317=0),H314&amp;Language!$E$62&amp;I314,"")</f>
        <v/>
      </c>
      <c r="M314" s="2" t="str">
        <f>IF(Plan!$I317=1,F314&amp;G314,"")</f>
        <v/>
      </c>
      <c r="N314" s="93" t="str">
        <f>IF(AND(K314&gt;0,Plan!$I317=1),H314&amp;Language!$E$62&amp;I314,"")</f>
        <v/>
      </c>
      <c r="O314" s="352">
        <f>IF($H314="",0,Results!$L319)</f>
        <v>0</v>
      </c>
      <c r="P314" s="353">
        <f>IF($I314="",0,Results!$M319)</f>
        <v>0</v>
      </c>
    </row>
    <row r="315" spans="5:16" x14ac:dyDescent="0.2">
      <c r="E315" s="299">
        <v>312</v>
      </c>
      <c r="F315" s="190" t="str">
        <f>Plan!$Q318</f>
        <v/>
      </c>
      <c r="G315" s="191" t="str">
        <f>Plan!$S318</f>
        <v/>
      </c>
      <c r="H315" s="134" t="str">
        <f>IF(AND(Results!$Q$6&gt;0,$E315-1&gt;=Results!$Q$6*Calc!$F$26),"",IF(AND(Results!$I320&lt;&gt;"",Results!$K320&lt;&gt;"",Results!$F320&lt;&gt;Results!$H320,$F315&lt;&gt;"",$G315&lt;&gt;""),Results!$I320,""))</f>
        <v/>
      </c>
      <c r="I315" s="18" t="str">
        <f>IF(AND(Results!$Q$6&gt;0,$E315-1&gt;=Results!$Q$6*Calc!$F$26),"",IF(AND(Results!$I320&lt;&gt;"",Results!$K320&lt;&gt;"",Results!$F320&lt;&gt;Results!$H320,$F315&lt;&gt;"",$G315&lt;&gt;""),Results!$K320,""))</f>
        <v/>
      </c>
      <c r="J315" s="17" t="str">
        <f>IF(Plan!$I318=0,F315&amp;G315,"")</f>
        <v/>
      </c>
      <c r="K315" s="134">
        <f t="shared" si="6"/>
        <v>0</v>
      </c>
      <c r="L315" s="134" t="str">
        <f>IF(AND(K315&gt;0,Plan!$I318=0),H315&amp;Language!$E$62&amp;I315,"")</f>
        <v/>
      </c>
      <c r="M315" s="2" t="str">
        <f>IF(Plan!$I318=1,F315&amp;G315,"")</f>
        <v/>
      </c>
      <c r="N315" s="93" t="str">
        <f>IF(AND(K315&gt;0,Plan!$I318=1),H315&amp;Language!$E$62&amp;I315,"")</f>
        <v/>
      </c>
      <c r="O315" s="352">
        <f>IF($H315="",0,Results!$L320)</f>
        <v>0</v>
      </c>
      <c r="P315" s="353">
        <f>IF($I315="",0,Results!$M320)</f>
        <v>0</v>
      </c>
    </row>
    <row r="316" spans="5:16" x14ac:dyDescent="0.2">
      <c r="E316" s="299">
        <v>313</v>
      </c>
      <c r="F316" s="190" t="str">
        <f>Plan!$Q319</f>
        <v/>
      </c>
      <c r="G316" s="191" t="str">
        <f>Plan!$S319</f>
        <v/>
      </c>
      <c r="H316" s="134" t="str">
        <f>IF(AND(Results!$Q$6&gt;0,$E316-1&gt;=Results!$Q$6*Calc!$F$26),"",IF(AND(Results!$I321&lt;&gt;"",Results!$K321&lt;&gt;"",Results!$F321&lt;&gt;Results!$H321,$F316&lt;&gt;"",$G316&lt;&gt;""),Results!$I321,""))</f>
        <v/>
      </c>
      <c r="I316" s="18" t="str">
        <f>IF(AND(Results!$Q$6&gt;0,$E316-1&gt;=Results!$Q$6*Calc!$F$26),"",IF(AND(Results!$I321&lt;&gt;"",Results!$K321&lt;&gt;"",Results!$F321&lt;&gt;Results!$H321,$F316&lt;&gt;"",$G316&lt;&gt;""),Results!$K321,""))</f>
        <v/>
      </c>
      <c r="J316" s="17" t="str">
        <f>IF(Plan!$I319=0,F316&amp;G316,"")</f>
        <v/>
      </c>
      <c r="K316" s="134">
        <f t="shared" si="6"/>
        <v>0</v>
      </c>
      <c r="L316" s="134" t="str">
        <f>IF(AND(K316&gt;0,Plan!$I319=0),H316&amp;Language!$E$62&amp;I316,"")</f>
        <v/>
      </c>
      <c r="M316" s="2" t="str">
        <f>IF(Plan!$I319=1,F316&amp;G316,"")</f>
        <v/>
      </c>
      <c r="N316" s="93" t="str">
        <f>IF(AND(K316&gt;0,Plan!$I319=1),H316&amp;Language!$E$62&amp;I316,"")</f>
        <v/>
      </c>
      <c r="O316" s="352">
        <f>IF($H316="",0,Results!$L321)</f>
        <v>0</v>
      </c>
      <c r="P316" s="353">
        <f>IF($I316="",0,Results!$M321)</f>
        <v>0</v>
      </c>
    </row>
    <row r="317" spans="5:16" x14ac:dyDescent="0.2">
      <c r="E317" s="299">
        <v>314</v>
      </c>
      <c r="F317" s="190" t="str">
        <f>Plan!$Q320</f>
        <v/>
      </c>
      <c r="G317" s="191" t="str">
        <f>Plan!$S320</f>
        <v/>
      </c>
      <c r="H317" s="134" t="str">
        <f>IF(AND(Results!$Q$6&gt;0,$E317-1&gt;=Results!$Q$6*Calc!$F$26),"",IF(AND(Results!$I322&lt;&gt;"",Results!$K322&lt;&gt;"",Results!$F322&lt;&gt;Results!$H322,$F317&lt;&gt;"",$G317&lt;&gt;""),Results!$I322,""))</f>
        <v/>
      </c>
      <c r="I317" s="18" t="str">
        <f>IF(AND(Results!$Q$6&gt;0,$E317-1&gt;=Results!$Q$6*Calc!$F$26),"",IF(AND(Results!$I322&lt;&gt;"",Results!$K322&lt;&gt;"",Results!$F322&lt;&gt;Results!$H322,$F317&lt;&gt;"",$G317&lt;&gt;""),Results!$K322,""))</f>
        <v/>
      </c>
      <c r="J317" s="17" t="str">
        <f>IF(Plan!$I320=0,F317&amp;G317,"")</f>
        <v/>
      </c>
      <c r="K317" s="134">
        <f t="shared" si="6"/>
        <v>0</v>
      </c>
      <c r="L317" s="134" t="str">
        <f>IF(AND(K317&gt;0,Plan!$I320=0),H317&amp;Language!$E$62&amp;I317,"")</f>
        <v/>
      </c>
      <c r="M317" s="2" t="str">
        <f>IF(Plan!$I320=1,F317&amp;G317,"")</f>
        <v/>
      </c>
      <c r="N317" s="93" t="str">
        <f>IF(AND(K317&gt;0,Plan!$I320=1),H317&amp;Language!$E$62&amp;I317,"")</f>
        <v/>
      </c>
      <c r="O317" s="352">
        <f>IF($H317="",0,Results!$L322)</f>
        <v>0</v>
      </c>
      <c r="P317" s="353">
        <f>IF($I317="",0,Results!$M322)</f>
        <v>0</v>
      </c>
    </row>
    <row r="318" spans="5:16" x14ac:dyDescent="0.2">
      <c r="E318" s="299">
        <v>315</v>
      </c>
      <c r="F318" s="190" t="str">
        <f>Plan!$Q321</f>
        <v/>
      </c>
      <c r="G318" s="191" t="str">
        <f>Plan!$S321</f>
        <v/>
      </c>
      <c r="H318" s="134" t="str">
        <f>IF(AND(Results!$Q$6&gt;0,$E318-1&gt;=Results!$Q$6*Calc!$F$26),"",IF(AND(Results!$I323&lt;&gt;"",Results!$K323&lt;&gt;"",Results!$F323&lt;&gt;Results!$H323,$F318&lt;&gt;"",$G318&lt;&gt;""),Results!$I323,""))</f>
        <v/>
      </c>
      <c r="I318" s="18" t="str">
        <f>IF(AND(Results!$Q$6&gt;0,$E318-1&gt;=Results!$Q$6*Calc!$F$26),"",IF(AND(Results!$I323&lt;&gt;"",Results!$K323&lt;&gt;"",Results!$F323&lt;&gt;Results!$H323,$F318&lt;&gt;"",$G318&lt;&gt;""),Results!$K323,""))</f>
        <v/>
      </c>
      <c r="J318" s="17" t="str">
        <f>IF(Plan!$I321=0,F318&amp;G318,"")</f>
        <v/>
      </c>
      <c r="K318" s="134">
        <f t="shared" si="6"/>
        <v>0</v>
      </c>
      <c r="L318" s="134" t="str">
        <f>IF(AND(K318&gt;0,Plan!$I321=0),H318&amp;Language!$E$62&amp;I318,"")</f>
        <v/>
      </c>
      <c r="M318" s="2" t="str">
        <f>IF(Plan!$I321=1,F318&amp;G318,"")</f>
        <v/>
      </c>
      <c r="N318" s="93" t="str">
        <f>IF(AND(K318&gt;0,Plan!$I321=1),H318&amp;Language!$E$62&amp;I318,"")</f>
        <v/>
      </c>
      <c r="O318" s="352">
        <f>IF($H318="",0,Results!$L323)</f>
        <v>0</v>
      </c>
      <c r="P318" s="353">
        <f>IF($I318="",0,Results!$M323)</f>
        <v>0</v>
      </c>
    </row>
    <row r="319" spans="5:16" x14ac:dyDescent="0.2">
      <c r="E319" s="299">
        <v>316</v>
      </c>
      <c r="F319" s="190" t="str">
        <f>Plan!$Q322</f>
        <v/>
      </c>
      <c r="G319" s="191" t="str">
        <f>Plan!$S322</f>
        <v/>
      </c>
      <c r="H319" s="134" t="str">
        <f>IF(AND(Results!$Q$6&gt;0,$E319-1&gt;=Results!$Q$6*Calc!$F$26),"",IF(AND(Results!$I324&lt;&gt;"",Results!$K324&lt;&gt;"",Results!$F324&lt;&gt;Results!$H324,$F319&lt;&gt;"",$G319&lt;&gt;""),Results!$I324,""))</f>
        <v/>
      </c>
      <c r="I319" s="18" t="str">
        <f>IF(AND(Results!$Q$6&gt;0,$E319-1&gt;=Results!$Q$6*Calc!$F$26),"",IF(AND(Results!$I324&lt;&gt;"",Results!$K324&lt;&gt;"",Results!$F324&lt;&gt;Results!$H324,$F319&lt;&gt;"",$G319&lt;&gt;""),Results!$K324,""))</f>
        <v/>
      </c>
      <c r="J319" s="17" t="str">
        <f>IF(Plan!$I322=0,F319&amp;G319,"")</f>
        <v/>
      </c>
      <c r="K319" s="134">
        <f t="shared" si="6"/>
        <v>0</v>
      </c>
      <c r="L319" s="134" t="str">
        <f>IF(AND(K319&gt;0,Plan!$I322=0),H319&amp;Language!$E$62&amp;I319,"")</f>
        <v/>
      </c>
      <c r="M319" s="2" t="str">
        <f>IF(Plan!$I322=1,F319&amp;G319,"")</f>
        <v/>
      </c>
      <c r="N319" s="93" t="str">
        <f>IF(AND(K319&gt;0,Plan!$I322=1),H319&amp;Language!$E$62&amp;I319,"")</f>
        <v/>
      </c>
      <c r="O319" s="352">
        <f>IF($H319="",0,Results!$L324)</f>
        <v>0</v>
      </c>
      <c r="P319" s="353">
        <f>IF($I319="",0,Results!$M324)</f>
        <v>0</v>
      </c>
    </row>
    <row r="320" spans="5:16" x14ac:dyDescent="0.2">
      <c r="E320" s="299">
        <v>317</v>
      </c>
      <c r="F320" s="190" t="str">
        <f>Plan!$Q323</f>
        <v/>
      </c>
      <c r="G320" s="191" t="str">
        <f>Plan!$S323</f>
        <v/>
      </c>
      <c r="H320" s="134" t="str">
        <f>IF(AND(Results!$Q$6&gt;0,$E320-1&gt;=Results!$Q$6*Calc!$F$26),"",IF(AND(Results!$I325&lt;&gt;"",Results!$K325&lt;&gt;"",Results!$F325&lt;&gt;Results!$H325,$F320&lt;&gt;"",$G320&lt;&gt;""),Results!$I325,""))</f>
        <v/>
      </c>
      <c r="I320" s="18" t="str">
        <f>IF(AND(Results!$Q$6&gt;0,$E320-1&gt;=Results!$Q$6*Calc!$F$26),"",IF(AND(Results!$I325&lt;&gt;"",Results!$K325&lt;&gt;"",Results!$F325&lt;&gt;Results!$H325,$F320&lt;&gt;"",$G320&lt;&gt;""),Results!$K325,""))</f>
        <v/>
      </c>
      <c r="J320" s="17" t="str">
        <f>IF(Plan!$I323=0,F320&amp;G320,"")</f>
        <v/>
      </c>
      <c r="K320" s="134">
        <f t="shared" si="6"/>
        <v>0</v>
      </c>
      <c r="L320" s="134" t="str">
        <f>IF(AND(K320&gt;0,Plan!$I323=0),H320&amp;Language!$E$62&amp;I320,"")</f>
        <v/>
      </c>
      <c r="M320" s="2" t="str">
        <f>IF(Plan!$I323=1,F320&amp;G320,"")</f>
        <v/>
      </c>
      <c r="N320" s="93" t="str">
        <f>IF(AND(K320&gt;0,Plan!$I323=1),H320&amp;Language!$E$62&amp;I320,"")</f>
        <v/>
      </c>
      <c r="O320" s="352">
        <f>IF($H320="",0,Results!$L325)</f>
        <v>0</v>
      </c>
      <c r="P320" s="353">
        <f>IF($I320="",0,Results!$M325)</f>
        <v>0</v>
      </c>
    </row>
    <row r="321" spans="5:16" x14ac:dyDescent="0.2">
      <c r="E321" s="299">
        <v>318</v>
      </c>
      <c r="F321" s="190" t="str">
        <f>Plan!$Q324</f>
        <v/>
      </c>
      <c r="G321" s="191" t="str">
        <f>Plan!$S324</f>
        <v/>
      </c>
      <c r="H321" s="134" t="str">
        <f>IF(AND(Results!$Q$6&gt;0,$E321-1&gt;=Results!$Q$6*Calc!$F$26),"",IF(AND(Results!$I326&lt;&gt;"",Results!$K326&lt;&gt;"",Results!$F326&lt;&gt;Results!$H326,$F321&lt;&gt;"",$G321&lt;&gt;""),Results!$I326,""))</f>
        <v/>
      </c>
      <c r="I321" s="18" t="str">
        <f>IF(AND(Results!$Q$6&gt;0,$E321-1&gt;=Results!$Q$6*Calc!$F$26),"",IF(AND(Results!$I326&lt;&gt;"",Results!$K326&lt;&gt;"",Results!$F326&lt;&gt;Results!$H326,$F321&lt;&gt;"",$G321&lt;&gt;""),Results!$K326,""))</f>
        <v/>
      </c>
      <c r="J321" s="17" t="str">
        <f>IF(Plan!$I324=0,F321&amp;G321,"")</f>
        <v/>
      </c>
      <c r="K321" s="134">
        <f t="shared" si="6"/>
        <v>0</v>
      </c>
      <c r="L321" s="134" t="str">
        <f>IF(AND(K321&gt;0,Plan!$I324=0),H321&amp;Language!$E$62&amp;I321,"")</f>
        <v/>
      </c>
      <c r="M321" s="2" t="str">
        <f>IF(Plan!$I324=1,F321&amp;G321,"")</f>
        <v/>
      </c>
      <c r="N321" s="93" t="str">
        <f>IF(AND(K321&gt;0,Plan!$I324=1),H321&amp;Language!$E$62&amp;I321,"")</f>
        <v/>
      </c>
      <c r="O321" s="352">
        <f>IF($H321="",0,Results!$L326)</f>
        <v>0</v>
      </c>
      <c r="P321" s="353">
        <f>IF($I321="",0,Results!$M326)</f>
        <v>0</v>
      </c>
    </row>
    <row r="322" spans="5:16" x14ac:dyDescent="0.2">
      <c r="E322" s="299">
        <v>319</v>
      </c>
      <c r="F322" s="190" t="str">
        <f>Plan!$Q325</f>
        <v/>
      </c>
      <c r="G322" s="191" t="str">
        <f>Plan!$S325</f>
        <v/>
      </c>
      <c r="H322" s="134" t="str">
        <f>IF(AND(Results!$Q$6&gt;0,$E322-1&gt;=Results!$Q$6*Calc!$F$26),"",IF(AND(Results!$I327&lt;&gt;"",Results!$K327&lt;&gt;"",Results!$F327&lt;&gt;Results!$H327,$F322&lt;&gt;"",$G322&lt;&gt;""),Results!$I327,""))</f>
        <v/>
      </c>
      <c r="I322" s="18" t="str">
        <f>IF(AND(Results!$Q$6&gt;0,$E322-1&gt;=Results!$Q$6*Calc!$F$26),"",IF(AND(Results!$I327&lt;&gt;"",Results!$K327&lt;&gt;"",Results!$F327&lt;&gt;Results!$H327,$F322&lt;&gt;"",$G322&lt;&gt;""),Results!$K327,""))</f>
        <v/>
      </c>
      <c r="J322" s="17" t="str">
        <f>IF(Plan!$I325=0,F322&amp;G322,"")</f>
        <v/>
      </c>
      <c r="K322" s="134">
        <f t="shared" si="6"/>
        <v>0</v>
      </c>
      <c r="L322" s="134" t="str">
        <f>IF(AND(K322&gt;0,Plan!$I325=0),H322&amp;Language!$E$62&amp;I322,"")</f>
        <v/>
      </c>
      <c r="M322" s="2" t="str">
        <f>IF(Plan!$I325=1,F322&amp;G322,"")</f>
        <v/>
      </c>
      <c r="N322" s="93" t="str">
        <f>IF(AND(K322&gt;0,Plan!$I325=1),H322&amp;Language!$E$62&amp;I322,"")</f>
        <v/>
      </c>
      <c r="O322" s="352">
        <f>IF($H322="",0,Results!$L327)</f>
        <v>0</v>
      </c>
      <c r="P322" s="353">
        <f>IF($I322="",0,Results!$M327)</f>
        <v>0</v>
      </c>
    </row>
    <row r="323" spans="5:16" x14ac:dyDescent="0.2">
      <c r="E323" s="299">
        <v>320</v>
      </c>
      <c r="F323" s="190" t="str">
        <f>Plan!$Q326</f>
        <v/>
      </c>
      <c r="G323" s="191" t="str">
        <f>Plan!$S326</f>
        <v/>
      </c>
      <c r="H323" s="134" t="str">
        <f>IF(AND(Results!$Q$6&gt;0,$E323-1&gt;=Results!$Q$6*Calc!$F$26),"",IF(AND(Results!$I328&lt;&gt;"",Results!$K328&lt;&gt;"",Results!$F328&lt;&gt;Results!$H328,$F323&lt;&gt;"",$G323&lt;&gt;""),Results!$I328,""))</f>
        <v/>
      </c>
      <c r="I323" s="18" t="str">
        <f>IF(AND(Results!$Q$6&gt;0,$E323-1&gt;=Results!$Q$6*Calc!$F$26),"",IF(AND(Results!$I328&lt;&gt;"",Results!$K328&lt;&gt;"",Results!$F328&lt;&gt;Results!$H328,$F323&lt;&gt;"",$G323&lt;&gt;""),Results!$K328,""))</f>
        <v/>
      </c>
      <c r="J323" s="17" t="str">
        <f>IF(Plan!$I326=0,F323&amp;G323,"")</f>
        <v/>
      </c>
      <c r="K323" s="134">
        <f t="shared" si="6"/>
        <v>0</v>
      </c>
      <c r="L323" s="134" t="str">
        <f>IF(AND(K323&gt;0,Plan!$I326=0),H323&amp;Language!$E$62&amp;I323,"")</f>
        <v/>
      </c>
      <c r="M323" s="2" t="str">
        <f>IF(Plan!$I326=1,F323&amp;G323,"")</f>
        <v/>
      </c>
      <c r="N323" s="93" t="str">
        <f>IF(AND(K323&gt;0,Plan!$I326=1),H323&amp;Language!$E$62&amp;I323,"")</f>
        <v/>
      </c>
      <c r="O323" s="352">
        <f>IF($H323="",0,Results!$L328)</f>
        <v>0</v>
      </c>
      <c r="P323" s="353">
        <f>IF($I323="",0,Results!$M328)</f>
        <v>0</v>
      </c>
    </row>
    <row r="324" spans="5:16" x14ac:dyDescent="0.2">
      <c r="E324" s="299">
        <v>321</v>
      </c>
      <c r="F324" s="190" t="str">
        <f>Plan!$Q327</f>
        <v/>
      </c>
      <c r="G324" s="191" t="str">
        <f>Plan!$S327</f>
        <v/>
      </c>
      <c r="H324" s="134" t="str">
        <f>IF(AND(Results!$Q$6&gt;0,$E324-1&gt;=Results!$Q$6*Calc!$F$26),"",IF(AND(Results!$I329&lt;&gt;"",Results!$K329&lt;&gt;"",Results!$F329&lt;&gt;Results!$H329,$F324&lt;&gt;"",$G324&lt;&gt;""),Results!$I329,""))</f>
        <v/>
      </c>
      <c r="I324" s="18" t="str">
        <f>IF(AND(Results!$Q$6&gt;0,$E324-1&gt;=Results!$Q$6*Calc!$F$26),"",IF(AND(Results!$I329&lt;&gt;"",Results!$K329&lt;&gt;"",Results!$F329&lt;&gt;Results!$H329,$F324&lt;&gt;"",$G324&lt;&gt;""),Results!$K329,""))</f>
        <v/>
      </c>
      <c r="J324" s="17" t="str">
        <f>IF(Plan!$I327=0,F324&amp;G324,"")</f>
        <v/>
      </c>
      <c r="K324" s="134">
        <f t="shared" si="6"/>
        <v>0</v>
      </c>
      <c r="L324" s="134" t="str">
        <f>IF(AND(K324&gt;0,Plan!$I327=0),H324&amp;Language!$E$62&amp;I324,"")</f>
        <v/>
      </c>
      <c r="M324" s="2" t="str">
        <f>IF(Plan!$I327=1,F324&amp;G324,"")</f>
        <v/>
      </c>
      <c r="N324" s="93" t="str">
        <f>IF(AND(K324&gt;0,Plan!$I327=1),H324&amp;Language!$E$62&amp;I324,"")</f>
        <v/>
      </c>
      <c r="O324" s="352">
        <f>IF($H324="",0,Results!$L329)</f>
        <v>0</v>
      </c>
      <c r="P324" s="353">
        <f>IF($I324="",0,Results!$M329)</f>
        <v>0</v>
      </c>
    </row>
    <row r="325" spans="5:16" x14ac:dyDescent="0.2">
      <c r="E325" s="299">
        <v>322</v>
      </c>
      <c r="F325" s="190" t="str">
        <f>Plan!$Q328</f>
        <v/>
      </c>
      <c r="G325" s="191" t="str">
        <f>Plan!$S328</f>
        <v/>
      </c>
      <c r="H325" s="134" t="str">
        <f>IF(AND(Results!$Q$6&gt;0,$E325-1&gt;=Results!$Q$6*Calc!$F$26),"",IF(AND(Results!$I330&lt;&gt;"",Results!$K330&lt;&gt;"",Results!$F330&lt;&gt;Results!$H330,$F325&lt;&gt;"",$G325&lt;&gt;""),Results!$I330,""))</f>
        <v/>
      </c>
      <c r="I325" s="18" t="str">
        <f>IF(AND(Results!$Q$6&gt;0,$E325-1&gt;=Results!$Q$6*Calc!$F$26),"",IF(AND(Results!$I330&lt;&gt;"",Results!$K330&lt;&gt;"",Results!$F330&lt;&gt;Results!$H330,$F325&lt;&gt;"",$G325&lt;&gt;""),Results!$K330,""))</f>
        <v/>
      </c>
      <c r="J325" s="17" t="str">
        <f>IF(Plan!$I328=0,F325&amp;G325,"")</f>
        <v/>
      </c>
      <c r="K325" s="134">
        <f t="shared" si="6"/>
        <v>0</v>
      </c>
      <c r="L325" s="134" t="str">
        <f>IF(AND(K325&gt;0,Plan!$I328=0),H325&amp;Language!$E$62&amp;I325,"")</f>
        <v/>
      </c>
      <c r="M325" s="2" t="str">
        <f>IF(Plan!$I328=1,F325&amp;G325,"")</f>
        <v/>
      </c>
      <c r="N325" s="93" t="str">
        <f>IF(AND(K325&gt;0,Plan!$I328=1),H325&amp;Language!$E$62&amp;I325,"")</f>
        <v/>
      </c>
      <c r="O325" s="352">
        <f>IF($H325="",0,Results!$L330)</f>
        <v>0</v>
      </c>
      <c r="P325" s="353">
        <f>IF($I325="",0,Results!$M330)</f>
        <v>0</v>
      </c>
    </row>
    <row r="326" spans="5:16" x14ac:dyDescent="0.2">
      <c r="E326" s="299">
        <v>323</v>
      </c>
      <c r="F326" s="190" t="str">
        <f>Plan!$Q329</f>
        <v/>
      </c>
      <c r="G326" s="191" t="str">
        <f>Plan!$S329</f>
        <v/>
      </c>
      <c r="H326" s="134" t="str">
        <f>IF(AND(Results!$Q$6&gt;0,$E326-1&gt;=Results!$Q$6*Calc!$F$26),"",IF(AND(Results!$I331&lt;&gt;"",Results!$K331&lt;&gt;"",Results!$F331&lt;&gt;Results!$H331,$F326&lt;&gt;"",$G326&lt;&gt;""),Results!$I331,""))</f>
        <v/>
      </c>
      <c r="I326" s="18" t="str">
        <f>IF(AND(Results!$Q$6&gt;0,$E326-1&gt;=Results!$Q$6*Calc!$F$26),"",IF(AND(Results!$I331&lt;&gt;"",Results!$K331&lt;&gt;"",Results!$F331&lt;&gt;Results!$H331,$F326&lt;&gt;"",$G326&lt;&gt;""),Results!$K331,""))</f>
        <v/>
      </c>
      <c r="J326" s="17" t="str">
        <f>IF(Plan!$I329=0,F326&amp;G326,"")</f>
        <v/>
      </c>
      <c r="K326" s="134">
        <f t="shared" si="6"/>
        <v>0</v>
      </c>
      <c r="L326" s="134" t="str">
        <f>IF(AND(K326&gt;0,Plan!$I329=0),H326&amp;Language!$E$62&amp;I326,"")</f>
        <v/>
      </c>
      <c r="M326" s="2" t="str">
        <f>IF(Plan!$I329=1,F326&amp;G326,"")</f>
        <v/>
      </c>
      <c r="N326" s="93" t="str">
        <f>IF(AND(K326&gt;0,Plan!$I329=1),H326&amp;Language!$E$62&amp;I326,"")</f>
        <v/>
      </c>
      <c r="O326" s="352">
        <f>IF($H326="",0,Results!$L331)</f>
        <v>0</v>
      </c>
      <c r="P326" s="353">
        <f>IF($I326="",0,Results!$M331)</f>
        <v>0</v>
      </c>
    </row>
    <row r="327" spans="5:16" x14ac:dyDescent="0.2">
      <c r="E327" s="299">
        <v>324</v>
      </c>
      <c r="F327" s="190" t="str">
        <f>Plan!$Q330</f>
        <v/>
      </c>
      <c r="G327" s="191" t="str">
        <f>Plan!$S330</f>
        <v/>
      </c>
      <c r="H327" s="134" t="str">
        <f>IF(AND(Results!$Q$6&gt;0,$E327-1&gt;=Results!$Q$6*Calc!$F$26),"",IF(AND(Results!$I332&lt;&gt;"",Results!$K332&lt;&gt;"",Results!$F332&lt;&gt;Results!$H332,$F327&lt;&gt;"",$G327&lt;&gt;""),Results!$I332,""))</f>
        <v/>
      </c>
      <c r="I327" s="18" t="str">
        <f>IF(AND(Results!$Q$6&gt;0,$E327-1&gt;=Results!$Q$6*Calc!$F$26),"",IF(AND(Results!$I332&lt;&gt;"",Results!$K332&lt;&gt;"",Results!$F332&lt;&gt;Results!$H332,$F327&lt;&gt;"",$G327&lt;&gt;""),Results!$K332,""))</f>
        <v/>
      </c>
      <c r="J327" s="17" t="str">
        <f>IF(Plan!$I330=0,F327&amp;G327,"")</f>
        <v/>
      </c>
      <c r="K327" s="134">
        <f t="shared" si="6"/>
        <v>0</v>
      </c>
      <c r="L327" s="134" t="str">
        <f>IF(AND(K327&gt;0,Plan!$I330=0),H327&amp;Language!$E$62&amp;I327,"")</f>
        <v/>
      </c>
      <c r="M327" s="2" t="str">
        <f>IF(Plan!$I330=1,F327&amp;G327,"")</f>
        <v/>
      </c>
      <c r="N327" s="93" t="str">
        <f>IF(AND(K327&gt;0,Plan!$I330=1),H327&amp;Language!$E$62&amp;I327,"")</f>
        <v/>
      </c>
      <c r="O327" s="352">
        <f>IF($H327="",0,Results!$L332)</f>
        <v>0</v>
      </c>
      <c r="P327" s="353">
        <f>IF($I327="",0,Results!$M332)</f>
        <v>0</v>
      </c>
    </row>
    <row r="328" spans="5:16" x14ac:dyDescent="0.2">
      <c r="E328" s="299">
        <v>325</v>
      </c>
      <c r="F328" s="190" t="str">
        <f>Plan!$Q331</f>
        <v/>
      </c>
      <c r="G328" s="191" t="str">
        <f>Plan!$S331</f>
        <v/>
      </c>
      <c r="H328" s="134" t="str">
        <f>IF(AND(Results!$Q$6&gt;0,$E328-1&gt;=Results!$Q$6*Calc!$F$26),"",IF(AND(Results!$I333&lt;&gt;"",Results!$K333&lt;&gt;"",Results!$F333&lt;&gt;Results!$H333,$F328&lt;&gt;"",$G328&lt;&gt;""),Results!$I333,""))</f>
        <v/>
      </c>
      <c r="I328" s="18" t="str">
        <f>IF(AND(Results!$Q$6&gt;0,$E328-1&gt;=Results!$Q$6*Calc!$F$26),"",IF(AND(Results!$I333&lt;&gt;"",Results!$K333&lt;&gt;"",Results!$F333&lt;&gt;Results!$H333,$F328&lt;&gt;"",$G328&lt;&gt;""),Results!$K333,""))</f>
        <v/>
      </c>
      <c r="J328" s="17" t="str">
        <f>IF(Plan!$I331=0,F328&amp;G328,"")</f>
        <v/>
      </c>
      <c r="K328" s="134">
        <f t="shared" si="6"/>
        <v>0</v>
      </c>
      <c r="L328" s="134" t="str">
        <f>IF(AND(K328&gt;0,Plan!$I331=0),H328&amp;Language!$E$62&amp;I328,"")</f>
        <v/>
      </c>
      <c r="M328" s="2" t="str">
        <f>IF(Plan!$I331=1,F328&amp;G328,"")</f>
        <v/>
      </c>
      <c r="N328" s="93" t="str">
        <f>IF(AND(K328&gt;0,Plan!$I331=1),H328&amp;Language!$E$62&amp;I328,"")</f>
        <v/>
      </c>
      <c r="O328" s="352">
        <f>IF($H328="",0,Results!$L333)</f>
        <v>0</v>
      </c>
      <c r="P328" s="353">
        <f>IF($I328="",0,Results!$M333)</f>
        <v>0</v>
      </c>
    </row>
    <row r="329" spans="5:16" x14ac:dyDescent="0.2">
      <c r="E329" s="299">
        <v>326</v>
      </c>
      <c r="F329" s="190" t="str">
        <f>Plan!$Q332</f>
        <v/>
      </c>
      <c r="G329" s="191" t="str">
        <f>Plan!$S332</f>
        <v/>
      </c>
      <c r="H329" s="134" t="str">
        <f>IF(AND(Results!$Q$6&gt;0,$E329-1&gt;=Results!$Q$6*Calc!$F$26),"",IF(AND(Results!$I334&lt;&gt;"",Results!$K334&lt;&gt;"",Results!$F334&lt;&gt;Results!$H334,$F329&lt;&gt;"",$G329&lt;&gt;""),Results!$I334,""))</f>
        <v/>
      </c>
      <c r="I329" s="18" t="str">
        <f>IF(AND(Results!$Q$6&gt;0,$E329-1&gt;=Results!$Q$6*Calc!$F$26),"",IF(AND(Results!$I334&lt;&gt;"",Results!$K334&lt;&gt;"",Results!$F334&lt;&gt;Results!$H334,$F329&lt;&gt;"",$G329&lt;&gt;""),Results!$K334,""))</f>
        <v/>
      </c>
      <c r="J329" s="17" t="str">
        <f>IF(Plan!$I332=0,F329&amp;G329,"")</f>
        <v/>
      </c>
      <c r="K329" s="134">
        <f t="shared" si="6"/>
        <v>0</v>
      </c>
      <c r="L329" s="134" t="str">
        <f>IF(AND(K329&gt;0,Plan!$I332=0),H329&amp;Language!$E$62&amp;I329,"")</f>
        <v/>
      </c>
      <c r="M329" s="2" t="str">
        <f>IF(Plan!$I332=1,F329&amp;G329,"")</f>
        <v/>
      </c>
      <c r="N329" s="93" t="str">
        <f>IF(AND(K329&gt;0,Plan!$I332=1),H329&amp;Language!$E$62&amp;I329,"")</f>
        <v/>
      </c>
      <c r="O329" s="352">
        <f>IF($H329="",0,Results!$L334)</f>
        <v>0</v>
      </c>
      <c r="P329" s="353">
        <f>IF($I329="",0,Results!$M334)</f>
        <v>0</v>
      </c>
    </row>
    <row r="330" spans="5:16" x14ac:dyDescent="0.2">
      <c r="E330" s="299">
        <v>327</v>
      </c>
      <c r="F330" s="190" t="str">
        <f>Plan!$Q333</f>
        <v/>
      </c>
      <c r="G330" s="191" t="str">
        <f>Plan!$S333</f>
        <v/>
      </c>
      <c r="H330" s="134" t="str">
        <f>IF(AND(Results!$Q$6&gt;0,$E330-1&gt;=Results!$Q$6*Calc!$F$26),"",IF(AND(Results!$I335&lt;&gt;"",Results!$K335&lt;&gt;"",Results!$F335&lt;&gt;Results!$H335,$F330&lt;&gt;"",$G330&lt;&gt;""),Results!$I335,""))</f>
        <v/>
      </c>
      <c r="I330" s="18" t="str">
        <f>IF(AND(Results!$Q$6&gt;0,$E330-1&gt;=Results!$Q$6*Calc!$F$26),"",IF(AND(Results!$I335&lt;&gt;"",Results!$K335&lt;&gt;"",Results!$F335&lt;&gt;Results!$H335,$F330&lt;&gt;"",$G330&lt;&gt;""),Results!$K335,""))</f>
        <v/>
      </c>
      <c r="J330" s="17" t="str">
        <f>IF(Plan!$I333=0,F330&amp;G330,"")</f>
        <v/>
      </c>
      <c r="K330" s="134">
        <f t="shared" si="6"/>
        <v>0</v>
      </c>
      <c r="L330" s="134" t="str">
        <f>IF(AND(K330&gt;0,Plan!$I333=0),H330&amp;Language!$E$62&amp;I330,"")</f>
        <v/>
      </c>
      <c r="M330" s="2" t="str">
        <f>IF(Plan!$I333=1,F330&amp;G330,"")</f>
        <v/>
      </c>
      <c r="N330" s="93" t="str">
        <f>IF(AND(K330&gt;0,Plan!$I333=1),H330&amp;Language!$E$62&amp;I330,"")</f>
        <v/>
      </c>
      <c r="O330" s="352">
        <f>IF($H330="",0,Results!$L335)</f>
        <v>0</v>
      </c>
      <c r="P330" s="353">
        <f>IF($I330="",0,Results!$M335)</f>
        <v>0</v>
      </c>
    </row>
    <row r="331" spans="5:16" x14ac:dyDescent="0.2">
      <c r="E331" s="299">
        <v>328</v>
      </c>
      <c r="F331" s="190" t="str">
        <f>Plan!$Q334</f>
        <v/>
      </c>
      <c r="G331" s="191" t="str">
        <f>Plan!$S334</f>
        <v/>
      </c>
      <c r="H331" s="134" t="str">
        <f>IF(AND(Results!$Q$6&gt;0,$E331-1&gt;=Results!$Q$6*Calc!$F$26),"",IF(AND(Results!$I336&lt;&gt;"",Results!$K336&lt;&gt;"",Results!$F336&lt;&gt;Results!$H336,$F331&lt;&gt;"",$G331&lt;&gt;""),Results!$I336,""))</f>
        <v/>
      </c>
      <c r="I331" s="18" t="str">
        <f>IF(AND(Results!$Q$6&gt;0,$E331-1&gt;=Results!$Q$6*Calc!$F$26),"",IF(AND(Results!$I336&lt;&gt;"",Results!$K336&lt;&gt;"",Results!$F336&lt;&gt;Results!$H336,$F331&lt;&gt;"",$G331&lt;&gt;""),Results!$K336,""))</f>
        <v/>
      </c>
      <c r="J331" s="17" t="str">
        <f>IF(Plan!$I334=0,F331&amp;G331,"")</f>
        <v/>
      </c>
      <c r="K331" s="134">
        <f t="shared" ref="K331:K383" si="7">IF(AND(F331&lt;&gt;"",G331&lt;&gt;"",F331&lt;&gt;G331,H331&lt;&gt;"",I331&lt;&gt;""),1,0)</f>
        <v>0</v>
      </c>
      <c r="L331" s="134" t="str">
        <f>IF(AND(K331&gt;0,Plan!$I334=0),H331&amp;Language!$E$62&amp;I331,"")</f>
        <v/>
      </c>
      <c r="M331" s="2" t="str">
        <f>IF(Plan!$I334=1,F331&amp;G331,"")</f>
        <v/>
      </c>
      <c r="N331" s="93" t="str">
        <f>IF(AND(K331&gt;0,Plan!$I334=1),H331&amp;Language!$E$62&amp;I331,"")</f>
        <v/>
      </c>
      <c r="O331" s="352">
        <f>IF($H331="",0,Results!$L336)</f>
        <v>0</v>
      </c>
      <c r="P331" s="353">
        <f>IF($I331="",0,Results!$M336)</f>
        <v>0</v>
      </c>
    </row>
    <row r="332" spans="5:16" x14ac:dyDescent="0.2">
      <c r="E332" s="299">
        <v>329</v>
      </c>
      <c r="F332" s="190" t="str">
        <f>Plan!$Q335</f>
        <v/>
      </c>
      <c r="G332" s="191" t="str">
        <f>Plan!$S335</f>
        <v/>
      </c>
      <c r="H332" s="134" t="str">
        <f>IF(AND(Results!$Q$6&gt;0,$E332-1&gt;=Results!$Q$6*Calc!$F$26),"",IF(AND(Results!$I337&lt;&gt;"",Results!$K337&lt;&gt;"",Results!$F337&lt;&gt;Results!$H337,$F332&lt;&gt;"",$G332&lt;&gt;""),Results!$I337,""))</f>
        <v/>
      </c>
      <c r="I332" s="18" t="str">
        <f>IF(AND(Results!$Q$6&gt;0,$E332-1&gt;=Results!$Q$6*Calc!$F$26),"",IF(AND(Results!$I337&lt;&gt;"",Results!$K337&lt;&gt;"",Results!$F337&lt;&gt;Results!$H337,$F332&lt;&gt;"",$G332&lt;&gt;""),Results!$K337,""))</f>
        <v/>
      </c>
      <c r="J332" s="17" t="str">
        <f>IF(Plan!$I335=0,F332&amp;G332,"")</f>
        <v/>
      </c>
      <c r="K332" s="134">
        <f t="shared" si="7"/>
        <v>0</v>
      </c>
      <c r="L332" s="134" t="str">
        <f>IF(AND(K332&gt;0,Plan!$I335=0),H332&amp;Language!$E$62&amp;I332,"")</f>
        <v/>
      </c>
      <c r="M332" s="2" t="str">
        <f>IF(Plan!$I335=1,F332&amp;G332,"")</f>
        <v/>
      </c>
      <c r="N332" s="93" t="str">
        <f>IF(AND(K332&gt;0,Plan!$I335=1),H332&amp;Language!$E$62&amp;I332,"")</f>
        <v/>
      </c>
      <c r="O332" s="352">
        <f>IF($H332="",0,Results!$L337)</f>
        <v>0</v>
      </c>
      <c r="P332" s="353">
        <f>IF($I332="",0,Results!$M337)</f>
        <v>0</v>
      </c>
    </row>
    <row r="333" spans="5:16" x14ac:dyDescent="0.2">
      <c r="E333" s="299">
        <v>330</v>
      </c>
      <c r="F333" s="190" t="str">
        <f>Plan!$Q336</f>
        <v/>
      </c>
      <c r="G333" s="191" t="str">
        <f>Plan!$S336</f>
        <v/>
      </c>
      <c r="H333" s="134" t="str">
        <f>IF(AND(Results!$Q$6&gt;0,$E333-1&gt;=Results!$Q$6*Calc!$F$26),"",IF(AND(Results!$I338&lt;&gt;"",Results!$K338&lt;&gt;"",Results!$F338&lt;&gt;Results!$H338,$F333&lt;&gt;"",$G333&lt;&gt;""),Results!$I338,""))</f>
        <v/>
      </c>
      <c r="I333" s="18" t="str">
        <f>IF(AND(Results!$Q$6&gt;0,$E333-1&gt;=Results!$Q$6*Calc!$F$26),"",IF(AND(Results!$I338&lt;&gt;"",Results!$K338&lt;&gt;"",Results!$F338&lt;&gt;Results!$H338,$F333&lt;&gt;"",$G333&lt;&gt;""),Results!$K338,""))</f>
        <v/>
      </c>
      <c r="J333" s="17" t="str">
        <f>IF(Plan!$I336=0,F333&amp;G333,"")</f>
        <v/>
      </c>
      <c r="K333" s="134">
        <f t="shared" si="7"/>
        <v>0</v>
      </c>
      <c r="L333" s="134" t="str">
        <f>IF(AND(K333&gt;0,Plan!$I336=0),H333&amp;Language!$E$62&amp;I333,"")</f>
        <v/>
      </c>
      <c r="M333" s="2" t="str">
        <f>IF(Plan!$I336=1,F333&amp;G333,"")</f>
        <v/>
      </c>
      <c r="N333" s="93" t="str">
        <f>IF(AND(K333&gt;0,Plan!$I336=1),H333&amp;Language!$E$62&amp;I333,"")</f>
        <v/>
      </c>
      <c r="O333" s="352">
        <f>IF($H333="",0,Results!$L338)</f>
        <v>0</v>
      </c>
      <c r="P333" s="353">
        <f>IF($I333="",0,Results!$M338)</f>
        <v>0</v>
      </c>
    </row>
    <row r="334" spans="5:16" x14ac:dyDescent="0.2">
      <c r="E334" s="299">
        <v>331</v>
      </c>
      <c r="F334" s="190" t="str">
        <f>Plan!$Q337</f>
        <v/>
      </c>
      <c r="G334" s="191" t="str">
        <f>Plan!$S337</f>
        <v/>
      </c>
      <c r="H334" s="134" t="str">
        <f>IF(AND(Results!$Q$6&gt;0,$E334-1&gt;=Results!$Q$6*Calc!$F$26),"",IF(AND(Results!$I339&lt;&gt;"",Results!$K339&lt;&gt;"",Results!$F339&lt;&gt;Results!$H339,$F334&lt;&gt;"",$G334&lt;&gt;""),Results!$I339,""))</f>
        <v/>
      </c>
      <c r="I334" s="18" t="str">
        <f>IF(AND(Results!$Q$6&gt;0,$E334-1&gt;=Results!$Q$6*Calc!$F$26),"",IF(AND(Results!$I339&lt;&gt;"",Results!$K339&lt;&gt;"",Results!$F339&lt;&gt;Results!$H339,$F334&lt;&gt;"",$G334&lt;&gt;""),Results!$K339,""))</f>
        <v/>
      </c>
      <c r="J334" s="17" t="str">
        <f>IF(Plan!$I337=0,F334&amp;G334,"")</f>
        <v/>
      </c>
      <c r="K334" s="134">
        <f t="shared" si="7"/>
        <v>0</v>
      </c>
      <c r="L334" s="134" t="str">
        <f>IF(AND(K334&gt;0,Plan!$I337=0),H334&amp;Language!$E$62&amp;I334,"")</f>
        <v/>
      </c>
      <c r="M334" s="2" t="str">
        <f>IF(Plan!$I337=1,F334&amp;G334,"")</f>
        <v/>
      </c>
      <c r="N334" s="93" t="str">
        <f>IF(AND(K334&gt;0,Plan!$I337=1),H334&amp;Language!$E$62&amp;I334,"")</f>
        <v/>
      </c>
      <c r="O334" s="352">
        <f>IF($H334="",0,Results!$L339)</f>
        <v>0</v>
      </c>
      <c r="P334" s="353">
        <f>IF($I334="",0,Results!$M339)</f>
        <v>0</v>
      </c>
    </row>
    <row r="335" spans="5:16" x14ac:dyDescent="0.2">
      <c r="E335" s="299">
        <v>332</v>
      </c>
      <c r="F335" s="190" t="str">
        <f>Plan!$Q338</f>
        <v/>
      </c>
      <c r="G335" s="191" t="str">
        <f>Plan!$S338</f>
        <v/>
      </c>
      <c r="H335" s="134" t="str">
        <f>IF(AND(Results!$Q$6&gt;0,$E335-1&gt;=Results!$Q$6*Calc!$F$26),"",IF(AND(Results!$I340&lt;&gt;"",Results!$K340&lt;&gt;"",Results!$F340&lt;&gt;Results!$H340,$F335&lt;&gt;"",$G335&lt;&gt;""),Results!$I340,""))</f>
        <v/>
      </c>
      <c r="I335" s="18" t="str">
        <f>IF(AND(Results!$Q$6&gt;0,$E335-1&gt;=Results!$Q$6*Calc!$F$26),"",IF(AND(Results!$I340&lt;&gt;"",Results!$K340&lt;&gt;"",Results!$F340&lt;&gt;Results!$H340,$F335&lt;&gt;"",$G335&lt;&gt;""),Results!$K340,""))</f>
        <v/>
      </c>
      <c r="J335" s="17" t="str">
        <f>IF(Plan!$I338=0,F335&amp;G335,"")</f>
        <v/>
      </c>
      <c r="K335" s="134">
        <f t="shared" si="7"/>
        <v>0</v>
      </c>
      <c r="L335" s="134" t="str">
        <f>IF(AND(K335&gt;0,Plan!$I338=0),H335&amp;Language!$E$62&amp;I335,"")</f>
        <v/>
      </c>
      <c r="M335" s="2" t="str">
        <f>IF(Plan!$I338=1,F335&amp;G335,"")</f>
        <v/>
      </c>
      <c r="N335" s="93" t="str">
        <f>IF(AND(K335&gt;0,Plan!$I338=1),H335&amp;Language!$E$62&amp;I335,"")</f>
        <v/>
      </c>
      <c r="O335" s="352">
        <f>IF($H335="",0,Results!$L340)</f>
        <v>0</v>
      </c>
      <c r="P335" s="353">
        <f>IF($I335="",0,Results!$M340)</f>
        <v>0</v>
      </c>
    </row>
    <row r="336" spans="5:16" x14ac:dyDescent="0.2">
      <c r="E336" s="299">
        <v>333</v>
      </c>
      <c r="F336" s="190" t="str">
        <f>Plan!$Q339</f>
        <v/>
      </c>
      <c r="G336" s="191" t="str">
        <f>Plan!$S339</f>
        <v/>
      </c>
      <c r="H336" s="134" t="str">
        <f>IF(AND(Results!$Q$6&gt;0,$E336-1&gt;=Results!$Q$6*Calc!$F$26),"",IF(AND(Results!$I341&lt;&gt;"",Results!$K341&lt;&gt;"",Results!$F341&lt;&gt;Results!$H341,$F336&lt;&gt;"",$G336&lt;&gt;""),Results!$I341,""))</f>
        <v/>
      </c>
      <c r="I336" s="18" t="str">
        <f>IF(AND(Results!$Q$6&gt;0,$E336-1&gt;=Results!$Q$6*Calc!$F$26),"",IF(AND(Results!$I341&lt;&gt;"",Results!$K341&lt;&gt;"",Results!$F341&lt;&gt;Results!$H341,$F336&lt;&gt;"",$G336&lt;&gt;""),Results!$K341,""))</f>
        <v/>
      </c>
      <c r="J336" s="17" t="str">
        <f>IF(Plan!$I339=0,F336&amp;G336,"")</f>
        <v/>
      </c>
      <c r="K336" s="134">
        <f t="shared" si="7"/>
        <v>0</v>
      </c>
      <c r="L336" s="134" t="str">
        <f>IF(AND(K336&gt;0,Plan!$I339=0),H336&amp;Language!$E$62&amp;I336,"")</f>
        <v/>
      </c>
      <c r="M336" s="2" t="str">
        <f>IF(Plan!$I339=1,F336&amp;G336,"")</f>
        <v/>
      </c>
      <c r="N336" s="93" t="str">
        <f>IF(AND(K336&gt;0,Plan!$I339=1),H336&amp;Language!$E$62&amp;I336,"")</f>
        <v/>
      </c>
      <c r="O336" s="352">
        <f>IF($H336="",0,Results!$L341)</f>
        <v>0</v>
      </c>
      <c r="P336" s="353">
        <f>IF($I336="",0,Results!$M341)</f>
        <v>0</v>
      </c>
    </row>
    <row r="337" spans="5:16" x14ac:dyDescent="0.2">
      <c r="E337" s="299">
        <v>334</v>
      </c>
      <c r="F337" s="190" t="str">
        <f>Plan!$Q340</f>
        <v/>
      </c>
      <c r="G337" s="191" t="str">
        <f>Plan!$S340</f>
        <v/>
      </c>
      <c r="H337" s="134" t="str">
        <f>IF(AND(Results!$Q$6&gt;0,$E337-1&gt;=Results!$Q$6*Calc!$F$26),"",IF(AND(Results!$I342&lt;&gt;"",Results!$K342&lt;&gt;"",Results!$F342&lt;&gt;Results!$H342,$F337&lt;&gt;"",$G337&lt;&gt;""),Results!$I342,""))</f>
        <v/>
      </c>
      <c r="I337" s="18" t="str">
        <f>IF(AND(Results!$Q$6&gt;0,$E337-1&gt;=Results!$Q$6*Calc!$F$26),"",IF(AND(Results!$I342&lt;&gt;"",Results!$K342&lt;&gt;"",Results!$F342&lt;&gt;Results!$H342,$F337&lt;&gt;"",$G337&lt;&gt;""),Results!$K342,""))</f>
        <v/>
      </c>
      <c r="J337" s="17" t="str">
        <f>IF(Plan!$I340=0,F337&amp;G337,"")</f>
        <v/>
      </c>
      <c r="K337" s="134">
        <f t="shared" si="7"/>
        <v>0</v>
      </c>
      <c r="L337" s="134" t="str">
        <f>IF(AND(K337&gt;0,Plan!$I340=0),H337&amp;Language!$E$62&amp;I337,"")</f>
        <v/>
      </c>
      <c r="M337" s="2" t="str">
        <f>IF(Plan!$I340=1,F337&amp;G337,"")</f>
        <v/>
      </c>
      <c r="N337" s="93" t="str">
        <f>IF(AND(K337&gt;0,Plan!$I340=1),H337&amp;Language!$E$62&amp;I337,"")</f>
        <v/>
      </c>
      <c r="O337" s="352">
        <f>IF($H337="",0,Results!$L342)</f>
        <v>0</v>
      </c>
      <c r="P337" s="353">
        <f>IF($I337="",0,Results!$M342)</f>
        <v>0</v>
      </c>
    </row>
    <row r="338" spans="5:16" x14ac:dyDescent="0.2">
      <c r="E338" s="299">
        <v>335</v>
      </c>
      <c r="F338" s="190" t="str">
        <f>Plan!$Q341</f>
        <v/>
      </c>
      <c r="G338" s="191" t="str">
        <f>Plan!$S341</f>
        <v/>
      </c>
      <c r="H338" s="134" t="str">
        <f>IF(AND(Results!$Q$6&gt;0,$E338-1&gt;=Results!$Q$6*Calc!$F$26),"",IF(AND(Results!$I343&lt;&gt;"",Results!$K343&lt;&gt;"",Results!$F343&lt;&gt;Results!$H343,$F338&lt;&gt;"",$G338&lt;&gt;""),Results!$I343,""))</f>
        <v/>
      </c>
      <c r="I338" s="18" t="str">
        <f>IF(AND(Results!$Q$6&gt;0,$E338-1&gt;=Results!$Q$6*Calc!$F$26),"",IF(AND(Results!$I343&lt;&gt;"",Results!$K343&lt;&gt;"",Results!$F343&lt;&gt;Results!$H343,$F338&lt;&gt;"",$G338&lt;&gt;""),Results!$K343,""))</f>
        <v/>
      </c>
      <c r="J338" s="17" t="str">
        <f>IF(Plan!$I341=0,F338&amp;G338,"")</f>
        <v/>
      </c>
      <c r="K338" s="134">
        <f t="shared" si="7"/>
        <v>0</v>
      </c>
      <c r="L338" s="134" t="str">
        <f>IF(AND(K338&gt;0,Plan!$I341=0),H338&amp;Language!$E$62&amp;I338,"")</f>
        <v/>
      </c>
      <c r="M338" s="2" t="str">
        <f>IF(Plan!$I341=1,F338&amp;G338,"")</f>
        <v/>
      </c>
      <c r="N338" s="93" t="str">
        <f>IF(AND(K338&gt;0,Plan!$I341=1),H338&amp;Language!$E$62&amp;I338,"")</f>
        <v/>
      </c>
      <c r="O338" s="352">
        <f>IF($H338="",0,Results!$L343)</f>
        <v>0</v>
      </c>
      <c r="P338" s="353">
        <f>IF($I338="",0,Results!$M343)</f>
        <v>0</v>
      </c>
    </row>
    <row r="339" spans="5:16" x14ac:dyDescent="0.2">
      <c r="E339" s="299">
        <v>336</v>
      </c>
      <c r="F339" s="190" t="str">
        <f>Plan!$Q342</f>
        <v/>
      </c>
      <c r="G339" s="191" t="str">
        <f>Plan!$S342</f>
        <v/>
      </c>
      <c r="H339" s="134" t="str">
        <f>IF(AND(Results!$Q$6&gt;0,$E339-1&gt;=Results!$Q$6*Calc!$F$26),"",IF(AND(Results!$I344&lt;&gt;"",Results!$K344&lt;&gt;"",Results!$F344&lt;&gt;Results!$H344,$F339&lt;&gt;"",$G339&lt;&gt;""),Results!$I344,""))</f>
        <v/>
      </c>
      <c r="I339" s="18" t="str">
        <f>IF(AND(Results!$Q$6&gt;0,$E339-1&gt;=Results!$Q$6*Calc!$F$26),"",IF(AND(Results!$I344&lt;&gt;"",Results!$K344&lt;&gt;"",Results!$F344&lt;&gt;Results!$H344,$F339&lt;&gt;"",$G339&lt;&gt;""),Results!$K344,""))</f>
        <v/>
      </c>
      <c r="J339" s="17" t="str">
        <f>IF(Plan!$I342=0,F339&amp;G339,"")</f>
        <v/>
      </c>
      <c r="K339" s="134">
        <f t="shared" si="7"/>
        <v>0</v>
      </c>
      <c r="L339" s="134" t="str">
        <f>IF(AND(K339&gt;0,Plan!$I342=0),H339&amp;Language!$E$62&amp;I339,"")</f>
        <v/>
      </c>
      <c r="M339" s="2" t="str">
        <f>IF(Plan!$I342=1,F339&amp;G339,"")</f>
        <v/>
      </c>
      <c r="N339" s="93" t="str">
        <f>IF(AND(K339&gt;0,Plan!$I342=1),H339&amp;Language!$E$62&amp;I339,"")</f>
        <v/>
      </c>
      <c r="O339" s="352">
        <f>IF($H339="",0,Results!$L344)</f>
        <v>0</v>
      </c>
      <c r="P339" s="353">
        <f>IF($I339="",0,Results!$M344)</f>
        <v>0</v>
      </c>
    </row>
    <row r="340" spans="5:16" x14ac:dyDescent="0.2">
      <c r="E340" s="299">
        <v>337</v>
      </c>
      <c r="F340" s="190" t="str">
        <f>Plan!$Q343</f>
        <v/>
      </c>
      <c r="G340" s="191" t="str">
        <f>Plan!$S343</f>
        <v/>
      </c>
      <c r="H340" s="134" t="str">
        <f>IF(AND(Results!$Q$6&gt;0,$E340-1&gt;=Results!$Q$6*Calc!$F$26),"",IF(AND(Results!$I345&lt;&gt;"",Results!$K345&lt;&gt;"",Results!$F345&lt;&gt;Results!$H345,$F340&lt;&gt;"",$G340&lt;&gt;""),Results!$I345,""))</f>
        <v/>
      </c>
      <c r="I340" s="18" t="str">
        <f>IF(AND(Results!$Q$6&gt;0,$E340-1&gt;=Results!$Q$6*Calc!$F$26),"",IF(AND(Results!$I345&lt;&gt;"",Results!$K345&lt;&gt;"",Results!$F345&lt;&gt;Results!$H345,$F340&lt;&gt;"",$G340&lt;&gt;""),Results!$K345,""))</f>
        <v/>
      </c>
      <c r="J340" s="17" t="str">
        <f>IF(Plan!$I343=0,F340&amp;G340,"")</f>
        <v/>
      </c>
      <c r="K340" s="134">
        <f t="shared" si="7"/>
        <v>0</v>
      </c>
      <c r="L340" s="134" t="str">
        <f>IF(AND(K340&gt;0,Plan!$I343=0),H340&amp;Language!$E$62&amp;I340,"")</f>
        <v/>
      </c>
      <c r="M340" s="2" t="str">
        <f>IF(Plan!$I343=1,F340&amp;G340,"")</f>
        <v/>
      </c>
      <c r="N340" s="93" t="str">
        <f>IF(AND(K340&gt;0,Plan!$I343=1),H340&amp;Language!$E$62&amp;I340,"")</f>
        <v/>
      </c>
      <c r="O340" s="352">
        <f>IF($H340="",0,Results!$L345)</f>
        <v>0</v>
      </c>
      <c r="P340" s="353">
        <f>IF($I340="",0,Results!$M345)</f>
        <v>0</v>
      </c>
    </row>
    <row r="341" spans="5:16" x14ac:dyDescent="0.2">
      <c r="E341" s="299">
        <v>338</v>
      </c>
      <c r="F341" s="190" t="str">
        <f>Plan!$Q344</f>
        <v/>
      </c>
      <c r="G341" s="191" t="str">
        <f>Plan!$S344</f>
        <v/>
      </c>
      <c r="H341" s="134" t="str">
        <f>IF(AND(Results!$Q$6&gt;0,$E341-1&gt;=Results!$Q$6*Calc!$F$26),"",IF(AND(Results!$I346&lt;&gt;"",Results!$K346&lt;&gt;"",Results!$F346&lt;&gt;Results!$H346,$F341&lt;&gt;"",$G341&lt;&gt;""),Results!$I346,""))</f>
        <v/>
      </c>
      <c r="I341" s="18" t="str">
        <f>IF(AND(Results!$Q$6&gt;0,$E341-1&gt;=Results!$Q$6*Calc!$F$26),"",IF(AND(Results!$I346&lt;&gt;"",Results!$K346&lt;&gt;"",Results!$F346&lt;&gt;Results!$H346,$F341&lt;&gt;"",$G341&lt;&gt;""),Results!$K346,""))</f>
        <v/>
      </c>
      <c r="J341" s="17" t="str">
        <f>IF(Plan!$I344=0,F341&amp;G341,"")</f>
        <v/>
      </c>
      <c r="K341" s="134">
        <f t="shared" si="7"/>
        <v>0</v>
      </c>
      <c r="L341" s="134" t="str">
        <f>IF(AND(K341&gt;0,Plan!$I344=0),H341&amp;Language!$E$62&amp;I341,"")</f>
        <v/>
      </c>
      <c r="M341" s="2" t="str">
        <f>IF(Plan!$I344=1,F341&amp;G341,"")</f>
        <v/>
      </c>
      <c r="N341" s="93" t="str">
        <f>IF(AND(K341&gt;0,Plan!$I344=1),H341&amp;Language!$E$62&amp;I341,"")</f>
        <v/>
      </c>
      <c r="O341" s="352">
        <f>IF($H341="",0,Results!$L346)</f>
        <v>0</v>
      </c>
      <c r="P341" s="353">
        <f>IF($I341="",0,Results!$M346)</f>
        <v>0</v>
      </c>
    </row>
    <row r="342" spans="5:16" x14ac:dyDescent="0.2">
      <c r="E342" s="299">
        <v>339</v>
      </c>
      <c r="F342" s="190" t="str">
        <f>Plan!$Q345</f>
        <v/>
      </c>
      <c r="G342" s="191" t="str">
        <f>Plan!$S345</f>
        <v/>
      </c>
      <c r="H342" s="134" t="str">
        <f>IF(AND(Results!$Q$6&gt;0,$E342-1&gt;=Results!$Q$6*Calc!$F$26),"",IF(AND(Results!$I347&lt;&gt;"",Results!$K347&lt;&gt;"",Results!$F347&lt;&gt;Results!$H347,$F342&lt;&gt;"",$G342&lt;&gt;""),Results!$I347,""))</f>
        <v/>
      </c>
      <c r="I342" s="18" t="str">
        <f>IF(AND(Results!$Q$6&gt;0,$E342-1&gt;=Results!$Q$6*Calc!$F$26),"",IF(AND(Results!$I347&lt;&gt;"",Results!$K347&lt;&gt;"",Results!$F347&lt;&gt;Results!$H347,$F342&lt;&gt;"",$G342&lt;&gt;""),Results!$K347,""))</f>
        <v/>
      </c>
      <c r="J342" s="17" t="str">
        <f>IF(Plan!$I345=0,F342&amp;G342,"")</f>
        <v/>
      </c>
      <c r="K342" s="134">
        <f t="shared" si="7"/>
        <v>0</v>
      </c>
      <c r="L342" s="134" t="str">
        <f>IF(AND(K342&gt;0,Plan!$I345=0),H342&amp;Language!$E$62&amp;I342,"")</f>
        <v/>
      </c>
      <c r="M342" s="2" t="str">
        <f>IF(Plan!$I345=1,F342&amp;G342,"")</f>
        <v/>
      </c>
      <c r="N342" s="93" t="str">
        <f>IF(AND(K342&gt;0,Plan!$I345=1),H342&amp;Language!$E$62&amp;I342,"")</f>
        <v/>
      </c>
      <c r="O342" s="352">
        <f>IF($H342="",0,Results!$L347)</f>
        <v>0</v>
      </c>
      <c r="P342" s="353">
        <f>IF($I342="",0,Results!$M347)</f>
        <v>0</v>
      </c>
    </row>
    <row r="343" spans="5:16" x14ac:dyDescent="0.2">
      <c r="E343" s="299">
        <v>340</v>
      </c>
      <c r="F343" s="190" t="str">
        <f>Plan!$Q346</f>
        <v/>
      </c>
      <c r="G343" s="191" t="str">
        <f>Plan!$S346</f>
        <v/>
      </c>
      <c r="H343" s="134" t="str">
        <f>IF(AND(Results!$Q$6&gt;0,$E343-1&gt;=Results!$Q$6*Calc!$F$26),"",IF(AND(Results!$I348&lt;&gt;"",Results!$K348&lt;&gt;"",Results!$F348&lt;&gt;Results!$H348,$F343&lt;&gt;"",$G343&lt;&gt;""),Results!$I348,""))</f>
        <v/>
      </c>
      <c r="I343" s="18" t="str">
        <f>IF(AND(Results!$Q$6&gt;0,$E343-1&gt;=Results!$Q$6*Calc!$F$26),"",IF(AND(Results!$I348&lt;&gt;"",Results!$K348&lt;&gt;"",Results!$F348&lt;&gt;Results!$H348,$F343&lt;&gt;"",$G343&lt;&gt;""),Results!$K348,""))</f>
        <v/>
      </c>
      <c r="J343" s="17" t="str">
        <f>IF(Plan!$I346=0,F343&amp;G343,"")</f>
        <v/>
      </c>
      <c r="K343" s="134">
        <f t="shared" si="7"/>
        <v>0</v>
      </c>
      <c r="L343" s="134" t="str">
        <f>IF(AND(K343&gt;0,Plan!$I346=0),H343&amp;Language!$E$62&amp;I343,"")</f>
        <v/>
      </c>
      <c r="M343" s="2" t="str">
        <f>IF(Plan!$I346=1,F343&amp;G343,"")</f>
        <v/>
      </c>
      <c r="N343" s="93" t="str">
        <f>IF(AND(K343&gt;0,Plan!$I346=1),H343&amp;Language!$E$62&amp;I343,"")</f>
        <v/>
      </c>
      <c r="O343" s="352">
        <f>IF($H343="",0,Results!$L348)</f>
        <v>0</v>
      </c>
      <c r="P343" s="353">
        <f>IF($I343="",0,Results!$M348)</f>
        <v>0</v>
      </c>
    </row>
    <row r="344" spans="5:16" x14ac:dyDescent="0.2">
      <c r="E344" s="299">
        <v>341</v>
      </c>
      <c r="F344" s="190" t="str">
        <f>Plan!$Q347</f>
        <v/>
      </c>
      <c r="G344" s="191" t="str">
        <f>Plan!$S347</f>
        <v/>
      </c>
      <c r="H344" s="134" t="str">
        <f>IF(AND(Results!$Q$6&gt;0,$E344-1&gt;=Results!$Q$6*Calc!$F$26),"",IF(AND(Results!$I349&lt;&gt;"",Results!$K349&lt;&gt;"",Results!$F349&lt;&gt;Results!$H349,$F344&lt;&gt;"",$G344&lt;&gt;""),Results!$I349,""))</f>
        <v/>
      </c>
      <c r="I344" s="18" t="str">
        <f>IF(AND(Results!$Q$6&gt;0,$E344-1&gt;=Results!$Q$6*Calc!$F$26),"",IF(AND(Results!$I349&lt;&gt;"",Results!$K349&lt;&gt;"",Results!$F349&lt;&gt;Results!$H349,$F344&lt;&gt;"",$G344&lt;&gt;""),Results!$K349,""))</f>
        <v/>
      </c>
      <c r="J344" s="17" t="str">
        <f>IF(Plan!$I347=0,F344&amp;G344,"")</f>
        <v/>
      </c>
      <c r="K344" s="134">
        <f t="shared" si="7"/>
        <v>0</v>
      </c>
      <c r="L344" s="134" t="str">
        <f>IF(AND(K344&gt;0,Plan!$I347=0),H344&amp;Language!$E$62&amp;I344,"")</f>
        <v/>
      </c>
      <c r="M344" s="2" t="str">
        <f>IF(Plan!$I347=1,F344&amp;G344,"")</f>
        <v/>
      </c>
      <c r="N344" s="93" t="str">
        <f>IF(AND(K344&gt;0,Plan!$I347=1),H344&amp;Language!$E$62&amp;I344,"")</f>
        <v/>
      </c>
      <c r="O344" s="352">
        <f>IF($H344="",0,Results!$L349)</f>
        <v>0</v>
      </c>
      <c r="P344" s="353">
        <f>IF($I344="",0,Results!$M349)</f>
        <v>0</v>
      </c>
    </row>
    <row r="345" spans="5:16" x14ac:dyDescent="0.2">
      <c r="E345" s="299">
        <v>342</v>
      </c>
      <c r="F345" s="190" t="str">
        <f>Plan!$Q348</f>
        <v/>
      </c>
      <c r="G345" s="191" t="str">
        <f>Plan!$S348</f>
        <v/>
      </c>
      <c r="H345" s="134" t="str">
        <f>IF(AND(Results!$Q$6&gt;0,$E345-1&gt;=Results!$Q$6*Calc!$F$26),"",IF(AND(Results!$I350&lt;&gt;"",Results!$K350&lt;&gt;"",Results!$F350&lt;&gt;Results!$H350,$F345&lt;&gt;"",$G345&lt;&gt;""),Results!$I350,""))</f>
        <v/>
      </c>
      <c r="I345" s="18" t="str">
        <f>IF(AND(Results!$Q$6&gt;0,$E345-1&gt;=Results!$Q$6*Calc!$F$26),"",IF(AND(Results!$I350&lt;&gt;"",Results!$K350&lt;&gt;"",Results!$F350&lt;&gt;Results!$H350,$F345&lt;&gt;"",$G345&lt;&gt;""),Results!$K350,""))</f>
        <v/>
      </c>
      <c r="J345" s="17" t="str">
        <f>IF(Plan!$I348=0,F345&amp;G345,"")</f>
        <v/>
      </c>
      <c r="K345" s="134">
        <f t="shared" si="7"/>
        <v>0</v>
      </c>
      <c r="L345" s="134" t="str">
        <f>IF(AND(K345&gt;0,Plan!$I348=0),H345&amp;Language!$E$62&amp;I345,"")</f>
        <v/>
      </c>
      <c r="M345" s="2" t="str">
        <f>IF(Plan!$I348=1,F345&amp;G345,"")</f>
        <v/>
      </c>
      <c r="N345" s="93" t="str">
        <f>IF(AND(K345&gt;0,Plan!$I348=1),H345&amp;Language!$E$62&amp;I345,"")</f>
        <v/>
      </c>
      <c r="O345" s="352">
        <f>IF($H345="",0,Results!$L350)</f>
        <v>0</v>
      </c>
      <c r="P345" s="353">
        <f>IF($I345="",0,Results!$M350)</f>
        <v>0</v>
      </c>
    </row>
    <row r="346" spans="5:16" x14ac:dyDescent="0.2">
      <c r="E346" s="299">
        <v>343</v>
      </c>
      <c r="F346" s="190" t="str">
        <f>Plan!$Q349</f>
        <v/>
      </c>
      <c r="G346" s="191" t="str">
        <f>Plan!$S349</f>
        <v/>
      </c>
      <c r="H346" s="134" t="str">
        <f>IF(AND(Results!$Q$6&gt;0,$E346-1&gt;=Results!$Q$6*Calc!$F$26),"",IF(AND(Results!$I351&lt;&gt;"",Results!$K351&lt;&gt;"",Results!$F351&lt;&gt;Results!$H351,$F346&lt;&gt;"",$G346&lt;&gt;""),Results!$I351,""))</f>
        <v/>
      </c>
      <c r="I346" s="18" t="str">
        <f>IF(AND(Results!$Q$6&gt;0,$E346-1&gt;=Results!$Q$6*Calc!$F$26),"",IF(AND(Results!$I351&lt;&gt;"",Results!$K351&lt;&gt;"",Results!$F351&lt;&gt;Results!$H351,$F346&lt;&gt;"",$G346&lt;&gt;""),Results!$K351,""))</f>
        <v/>
      </c>
      <c r="J346" s="17" t="str">
        <f>IF(Plan!$I349=0,F346&amp;G346,"")</f>
        <v/>
      </c>
      <c r="K346" s="134">
        <f t="shared" si="7"/>
        <v>0</v>
      </c>
      <c r="L346" s="134" t="str">
        <f>IF(AND(K346&gt;0,Plan!$I349=0),H346&amp;Language!$E$62&amp;I346,"")</f>
        <v/>
      </c>
      <c r="M346" s="2" t="str">
        <f>IF(Plan!$I349=1,F346&amp;G346,"")</f>
        <v/>
      </c>
      <c r="N346" s="93" t="str">
        <f>IF(AND(K346&gt;0,Plan!$I349=1),H346&amp;Language!$E$62&amp;I346,"")</f>
        <v/>
      </c>
      <c r="O346" s="352">
        <f>IF($H346="",0,Results!$L351)</f>
        <v>0</v>
      </c>
      <c r="P346" s="353">
        <f>IF($I346="",0,Results!$M351)</f>
        <v>0</v>
      </c>
    </row>
    <row r="347" spans="5:16" x14ac:dyDescent="0.2">
      <c r="E347" s="299">
        <v>344</v>
      </c>
      <c r="F347" s="190" t="str">
        <f>Plan!$Q350</f>
        <v/>
      </c>
      <c r="G347" s="191" t="str">
        <f>Plan!$S350</f>
        <v/>
      </c>
      <c r="H347" s="134" t="str">
        <f>IF(AND(Results!$Q$6&gt;0,$E347-1&gt;=Results!$Q$6*Calc!$F$26),"",IF(AND(Results!$I352&lt;&gt;"",Results!$K352&lt;&gt;"",Results!$F352&lt;&gt;Results!$H352,$F347&lt;&gt;"",$G347&lt;&gt;""),Results!$I352,""))</f>
        <v/>
      </c>
      <c r="I347" s="18" t="str">
        <f>IF(AND(Results!$Q$6&gt;0,$E347-1&gt;=Results!$Q$6*Calc!$F$26),"",IF(AND(Results!$I352&lt;&gt;"",Results!$K352&lt;&gt;"",Results!$F352&lt;&gt;Results!$H352,$F347&lt;&gt;"",$G347&lt;&gt;""),Results!$K352,""))</f>
        <v/>
      </c>
      <c r="J347" s="17" t="str">
        <f>IF(Plan!$I350=0,F347&amp;G347,"")</f>
        <v/>
      </c>
      <c r="K347" s="134">
        <f t="shared" si="7"/>
        <v>0</v>
      </c>
      <c r="L347" s="134" t="str">
        <f>IF(AND(K347&gt;0,Plan!$I350=0),H347&amp;Language!$E$62&amp;I347,"")</f>
        <v/>
      </c>
      <c r="M347" s="2" t="str">
        <f>IF(Plan!$I350=1,F347&amp;G347,"")</f>
        <v/>
      </c>
      <c r="N347" s="93" t="str">
        <f>IF(AND(K347&gt;0,Plan!$I350=1),H347&amp;Language!$E$62&amp;I347,"")</f>
        <v/>
      </c>
      <c r="O347" s="352">
        <f>IF($H347="",0,Results!$L352)</f>
        <v>0</v>
      </c>
      <c r="P347" s="353">
        <f>IF($I347="",0,Results!$M352)</f>
        <v>0</v>
      </c>
    </row>
    <row r="348" spans="5:16" x14ac:dyDescent="0.2">
      <c r="E348" s="299">
        <v>345</v>
      </c>
      <c r="F348" s="190" t="str">
        <f>Plan!$Q351</f>
        <v/>
      </c>
      <c r="G348" s="191" t="str">
        <f>Plan!$S351</f>
        <v/>
      </c>
      <c r="H348" s="134" t="str">
        <f>IF(AND(Results!$Q$6&gt;0,$E348-1&gt;=Results!$Q$6*Calc!$F$26),"",IF(AND(Results!$I353&lt;&gt;"",Results!$K353&lt;&gt;"",Results!$F353&lt;&gt;Results!$H353,$F348&lt;&gt;"",$G348&lt;&gt;""),Results!$I353,""))</f>
        <v/>
      </c>
      <c r="I348" s="18" t="str">
        <f>IF(AND(Results!$Q$6&gt;0,$E348-1&gt;=Results!$Q$6*Calc!$F$26),"",IF(AND(Results!$I353&lt;&gt;"",Results!$K353&lt;&gt;"",Results!$F353&lt;&gt;Results!$H353,$F348&lt;&gt;"",$G348&lt;&gt;""),Results!$K353,""))</f>
        <v/>
      </c>
      <c r="J348" s="17" t="str">
        <f>IF(Plan!$I351=0,F348&amp;G348,"")</f>
        <v/>
      </c>
      <c r="K348" s="134">
        <f t="shared" si="7"/>
        <v>0</v>
      </c>
      <c r="L348" s="134" t="str">
        <f>IF(AND(K348&gt;0,Plan!$I351=0),H348&amp;Language!$E$62&amp;I348,"")</f>
        <v/>
      </c>
      <c r="M348" s="2" t="str">
        <f>IF(Plan!$I351=1,F348&amp;G348,"")</f>
        <v/>
      </c>
      <c r="N348" s="93" t="str">
        <f>IF(AND(K348&gt;0,Plan!$I351=1),H348&amp;Language!$E$62&amp;I348,"")</f>
        <v/>
      </c>
      <c r="O348" s="352">
        <f>IF($H348="",0,Results!$L353)</f>
        <v>0</v>
      </c>
      <c r="P348" s="353">
        <f>IF($I348="",0,Results!$M353)</f>
        <v>0</v>
      </c>
    </row>
    <row r="349" spans="5:16" x14ac:dyDescent="0.2">
      <c r="E349" s="299">
        <v>346</v>
      </c>
      <c r="F349" s="190" t="str">
        <f>Plan!$Q352</f>
        <v/>
      </c>
      <c r="G349" s="191" t="str">
        <f>Plan!$S352</f>
        <v/>
      </c>
      <c r="H349" s="134" t="str">
        <f>IF(AND(Results!$Q$6&gt;0,$E349-1&gt;=Results!$Q$6*Calc!$F$26),"",IF(AND(Results!$I354&lt;&gt;"",Results!$K354&lt;&gt;"",Results!$F354&lt;&gt;Results!$H354,$F349&lt;&gt;"",$G349&lt;&gt;""),Results!$I354,""))</f>
        <v/>
      </c>
      <c r="I349" s="18" t="str">
        <f>IF(AND(Results!$Q$6&gt;0,$E349-1&gt;=Results!$Q$6*Calc!$F$26),"",IF(AND(Results!$I354&lt;&gt;"",Results!$K354&lt;&gt;"",Results!$F354&lt;&gt;Results!$H354,$F349&lt;&gt;"",$G349&lt;&gt;""),Results!$K354,""))</f>
        <v/>
      </c>
      <c r="J349" s="17" t="str">
        <f>IF(Plan!$I352=0,F349&amp;G349,"")</f>
        <v/>
      </c>
      <c r="K349" s="134">
        <f t="shared" si="7"/>
        <v>0</v>
      </c>
      <c r="L349" s="134" t="str">
        <f>IF(AND(K349&gt;0,Plan!$I352=0),H349&amp;Language!$E$62&amp;I349,"")</f>
        <v/>
      </c>
      <c r="M349" s="2" t="str">
        <f>IF(Plan!$I352=1,F349&amp;G349,"")</f>
        <v/>
      </c>
      <c r="N349" s="93" t="str">
        <f>IF(AND(K349&gt;0,Plan!$I352=1),H349&amp;Language!$E$62&amp;I349,"")</f>
        <v/>
      </c>
      <c r="O349" s="352">
        <f>IF($H349="",0,Results!$L354)</f>
        <v>0</v>
      </c>
      <c r="P349" s="353">
        <f>IF($I349="",0,Results!$M354)</f>
        <v>0</v>
      </c>
    </row>
    <row r="350" spans="5:16" x14ac:dyDescent="0.2">
      <c r="E350" s="299">
        <v>347</v>
      </c>
      <c r="F350" s="190" t="str">
        <f>Plan!$Q353</f>
        <v/>
      </c>
      <c r="G350" s="191" t="str">
        <f>Plan!$S353</f>
        <v/>
      </c>
      <c r="H350" s="134" t="str">
        <f>IF(AND(Results!$Q$6&gt;0,$E350-1&gt;=Results!$Q$6*Calc!$F$26),"",IF(AND(Results!$I355&lt;&gt;"",Results!$K355&lt;&gt;"",Results!$F355&lt;&gt;Results!$H355,$F350&lt;&gt;"",$G350&lt;&gt;""),Results!$I355,""))</f>
        <v/>
      </c>
      <c r="I350" s="18" t="str">
        <f>IF(AND(Results!$Q$6&gt;0,$E350-1&gt;=Results!$Q$6*Calc!$F$26),"",IF(AND(Results!$I355&lt;&gt;"",Results!$K355&lt;&gt;"",Results!$F355&lt;&gt;Results!$H355,$F350&lt;&gt;"",$G350&lt;&gt;""),Results!$K355,""))</f>
        <v/>
      </c>
      <c r="J350" s="17" t="str">
        <f>IF(Plan!$I353=0,F350&amp;G350,"")</f>
        <v/>
      </c>
      <c r="K350" s="134">
        <f t="shared" si="7"/>
        <v>0</v>
      </c>
      <c r="L350" s="134" t="str">
        <f>IF(AND(K350&gt;0,Plan!$I353=0),H350&amp;Language!$E$62&amp;I350,"")</f>
        <v/>
      </c>
      <c r="M350" s="2" t="str">
        <f>IF(Plan!$I353=1,F350&amp;G350,"")</f>
        <v/>
      </c>
      <c r="N350" s="93" t="str">
        <f>IF(AND(K350&gt;0,Plan!$I353=1),H350&amp;Language!$E$62&amp;I350,"")</f>
        <v/>
      </c>
      <c r="O350" s="352">
        <f>IF($H350="",0,Results!$L355)</f>
        <v>0</v>
      </c>
      <c r="P350" s="353">
        <f>IF($I350="",0,Results!$M355)</f>
        <v>0</v>
      </c>
    </row>
    <row r="351" spans="5:16" x14ac:dyDescent="0.2">
      <c r="E351" s="299">
        <v>348</v>
      </c>
      <c r="F351" s="190" t="str">
        <f>Plan!$Q354</f>
        <v/>
      </c>
      <c r="G351" s="191" t="str">
        <f>Plan!$S354</f>
        <v/>
      </c>
      <c r="H351" s="134" t="str">
        <f>IF(AND(Results!$Q$6&gt;0,$E351-1&gt;=Results!$Q$6*Calc!$F$26),"",IF(AND(Results!$I356&lt;&gt;"",Results!$K356&lt;&gt;"",Results!$F356&lt;&gt;Results!$H356,$F351&lt;&gt;"",$G351&lt;&gt;""),Results!$I356,""))</f>
        <v/>
      </c>
      <c r="I351" s="18" t="str">
        <f>IF(AND(Results!$Q$6&gt;0,$E351-1&gt;=Results!$Q$6*Calc!$F$26),"",IF(AND(Results!$I356&lt;&gt;"",Results!$K356&lt;&gt;"",Results!$F356&lt;&gt;Results!$H356,$F351&lt;&gt;"",$G351&lt;&gt;""),Results!$K356,""))</f>
        <v/>
      </c>
      <c r="J351" s="17" t="str">
        <f>IF(Plan!$I354=0,F351&amp;G351,"")</f>
        <v/>
      </c>
      <c r="K351" s="134">
        <f t="shared" si="7"/>
        <v>0</v>
      </c>
      <c r="L351" s="134" t="str">
        <f>IF(AND(K351&gt;0,Plan!$I354=0),H351&amp;Language!$E$62&amp;I351,"")</f>
        <v/>
      </c>
      <c r="M351" s="2" t="str">
        <f>IF(Plan!$I354=1,F351&amp;G351,"")</f>
        <v/>
      </c>
      <c r="N351" s="93" t="str">
        <f>IF(AND(K351&gt;0,Plan!$I354=1),H351&amp;Language!$E$62&amp;I351,"")</f>
        <v/>
      </c>
      <c r="O351" s="352">
        <f>IF($H351="",0,Results!$L356)</f>
        <v>0</v>
      </c>
      <c r="P351" s="353">
        <f>IF($I351="",0,Results!$M356)</f>
        <v>0</v>
      </c>
    </row>
    <row r="352" spans="5:16" x14ac:dyDescent="0.2">
      <c r="E352" s="299">
        <v>349</v>
      </c>
      <c r="F352" s="190" t="str">
        <f>Plan!$Q355</f>
        <v/>
      </c>
      <c r="G352" s="191" t="str">
        <f>Plan!$S355</f>
        <v/>
      </c>
      <c r="H352" s="134" t="str">
        <f>IF(AND(Results!$Q$6&gt;0,$E352-1&gt;=Results!$Q$6*Calc!$F$26),"",IF(AND(Results!$I357&lt;&gt;"",Results!$K357&lt;&gt;"",Results!$F357&lt;&gt;Results!$H357,$F352&lt;&gt;"",$G352&lt;&gt;""),Results!$I357,""))</f>
        <v/>
      </c>
      <c r="I352" s="18" t="str">
        <f>IF(AND(Results!$Q$6&gt;0,$E352-1&gt;=Results!$Q$6*Calc!$F$26),"",IF(AND(Results!$I357&lt;&gt;"",Results!$K357&lt;&gt;"",Results!$F357&lt;&gt;Results!$H357,$F352&lt;&gt;"",$G352&lt;&gt;""),Results!$K357,""))</f>
        <v/>
      </c>
      <c r="J352" s="17" t="str">
        <f>IF(Plan!$I355=0,F352&amp;G352,"")</f>
        <v/>
      </c>
      <c r="K352" s="134">
        <f t="shared" si="7"/>
        <v>0</v>
      </c>
      <c r="L352" s="134" t="str">
        <f>IF(AND(K352&gt;0,Plan!$I355=0),H352&amp;Language!$E$62&amp;I352,"")</f>
        <v/>
      </c>
      <c r="M352" s="2" t="str">
        <f>IF(Plan!$I355=1,F352&amp;G352,"")</f>
        <v/>
      </c>
      <c r="N352" s="93" t="str">
        <f>IF(AND(K352&gt;0,Plan!$I355=1),H352&amp;Language!$E$62&amp;I352,"")</f>
        <v/>
      </c>
      <c r="O352" s="352">
        <f>IF($H352="",0,Results!$L357)</f>
        <v>0</v>
      </c>
      <c r="P352" s="353">
        <f>IF($I352="",0,Results!$M357)</f>
        <v>0</v>
      </c>
    </row>
    <row r="353" spans="5:16" x14ac:dyDescent="0.2">
      <c r="E353" s="299">
        <v>350</v>
      </c>
      <c r="F353" s="190" t="str">
        <f>Plan!$Q356</f>
        <v/>
      </c>
      <c r="G353" s="191" t="str">
        <f>Plan!$S356</f>
        <v/>
      </c>
      <c r="H353" s="134" t="str">
        <f>IF(AND(Results!$Q$6&gt;0,$E353-1&gt;=Results!$Q$6*Calc!$F$26),"",IF(AND(Results!$I358&lt;&gt;"",Results!$K358&lt;&gt;"",Results!$F358&lt;&gt;Results!$H358,$F353&lt;&gt;"",$G353&lt;&gt;""),Results!$I358,""))</f>
        <v/>
      </c>
      <c r="I353" s="18" t="str">
        <f>IF(AND(Results!$Q$6&gt;0,$E353-1&gt;=Results!$Q$6*Calc!$F$26),"",IF(AND(Results!$I358&lt;&gt;"",Results!$K358&lt;&gt;"",Results!$F358&lt;&gt;Results!$H358,$F353&lt;&gt;"",$G353&lt;&gt;""),Results!$K358,""))</f>
        <v/>
      </c>
      <c r="J353" s="17" t="str">
        <f>IF(Plan!$I356=0,F353&amp;G353,"")</f>
        <v/>
      </c>
      <c r="K353" s="134">
        <f t="shared" si="7"/>
        <v>0</v>
      </c>
      <c r="L353" s="134" t="str">
        <f>IF(AND(K353&gt;0,Plan!$I356=0),H353&amp;Language!$E$62&amp;I353,"")</f>
        <v/>
      </c>
      <c r="M353" s="2" t="str">
        <f>IF(Plan!$I356=1,F353&amp;G353,"")</f>
        <v/>
      </c>
      <c r="N353" s="93" t="str">
        <f>IF(AND(K353&gt;0,Plan!$I356=1),H353&amp;Language!$E$62&amp;I353,"")</f>
        <v/>
      </c>
      <c r="O353" s="352">
        <f>IF($H353="",0,Results!$L358)</f>
        <v>0</v>
      </c>
      <c r="P353" s="353">
        <f>IF($I353="",0,Results!$M358)</f>
        <v>0</v>
      </c>
    </row>
    <row r="354" spans="5:16" x14ac:dyDescent="0.2">
      <c r="E354" s="299">
        <v>351</v>
      </c>
      <c r="F354" s="190" t="str">
        <f>Plan!$Q357</f>
        <v/>
      </c>
      <c r="G354" s="191" t="str">
        <f>Plan!$S357</f>
        <v/>
      </c>
      <c r="H354" s="134" t="str">
        <f>IF(AND(Results!$Q$6&gt;0,$E354-1&gt;=Results!$Q$6*Calc!$F$26),"",IF(AND(Results!$I359&lt;&gt;"",Results!$K359&lt;&gt;"",Results!$F359&lt;&gt;Results!$H359,$F354&lt;&gt;"",$G354&lt;&gt;""),Results!$I359,""))</f>
        <v/>
      </c>
      <c r="I354" s="18" t="str">
        <f>IF(AND(Results!$Q$6&gt;0,$E354-1&gt;=Results!$Q$6*Calc!$F$26),"",IF(AND(Results!$I359&lt;&gt;"",Results!$K359&lt;&gt;"",Results!$F359&lt;&gt;Results!$H359,$F354&lt;&gt;"",$G354&lt;&gt;""),Results!$K359,""))</f>
        <v/>
      </c>
      <c r="J354" s="17" t="str">
        <f>IF(Plan!$I357=0,F354&amp;G354,"")</f>
        <v/>
      </c>
      <c r="K354" s="134">
        <f t="shared" si="7"/>
        <v>0</v>
      </c>
      <c r="L354" s="134" t="str">
        <f>IF(AND(K354&gt;0,Plan!$I357=0),H354&amp;Language!$E$62&amp;I354,"")</f>
        <v/>
      </c>
      <c r="M354" s="2" t="str">
        <f>IF(Plan!$I357=1,F354&amp;G354,"")</f>
        <v/>
      </c>
      <c r="N354" s="93" t="str">
        <f>IF(AND(K354&gt;0,Plan!$I357=1),H354&amp;Language!$E$62&amp;I354,"")</f>
        <v/>
      </c>
      <c r="O354" s="352">
        <f>IF($H354="",0,Results!$L359)</f>
        <v>0</v>
      </c>
      <c r="P354" s="353">
        <f>IF($I354="",0,Results!$M359)</f>
        <v>0</v>
      </c>
    </row>
    <row r="355" spans="5:16" x14ac:dyDescent="0.2">
      <c r="E355" s="299">
        <v>352</v>
      </c>
      <c r="F355" s="190" t="str">
        <f>Plan!$Q358</f>
        <v/>
      </c>
      <c r="G355" s="191" t="str">
        <f>Plan!$S358</f>
        <v/>
      </c>
      <c r="H355" s="134" t="str">
        <f>IF(AND(Results!$Q$6&gt;0,$E355-1&gt;=Results!$Q$6*Calc!$F$26),"",IF(AND(Results!$I360&lt;&gt;"",Results!$K360&lt;&gt;"",Results!$F360&lt;&gt;Results!$H360,$F355&lt;&gt;"",$G355&lt;&gt;""),Results!$I360,""))</f>
        <v/>
      </c>
      <c r="I355" s="18" t="str">
        <f>IF(AND(Results!$Q$6&gt;0,$E355-1&gt;=Results!$Q$6*Calc!$F$26),"",IF(AND(Results!$I360&lt;&gt;"",Results!$K360&lt;&gt;"",Results!$F360&lt;&gt;Results!$H360,$F355&lt;&gt;"",$G355&lt;&gt;""),Results!$K360,""))</f>
        <v/>
      </c>
      <c r="J355" s="17" t="str">
        <f>IF(Plan!$I358=0,F355&amp;G355,"")</f>
        <v/>
      </c>
      <c r="K355" s="134">
        <f t="shared" si="7"/>
        <v>0</v>
      </c>
      <c r="L355" s="134" t="str">
        <f>IF(AND(K355&gt;0,Plan!$I358=0),H355&amp;Language!$E$62&amp;I355,"")</f>
        <v/>
      </c>
      <c r="M355" s="2" t="str">
        <f>IF(Plan!$I358=1,F355&amp;G355,"")</f>
        <v/>
      </c>
      <c r="N355" s="93" t="str">
        <f>IF(AND(K355&gt;0,Plan!$I358=1),H355&amp;Language!$E$62&amp;I355,"")</f>
        <v/>
      </c>
      <c r="O355" s="352">
        <f>IF($H355="",0,Results!$L360)</f>
        <v>0</v>
      </c>
      <c r="P355" s="353">
        <f>IF($I355="",0,Results!$M360)</f>
        <v>0</v>
      </c>
    </row>
    <row r="356" spans="5:16" x14ac:dyDescent="0.2">
      <c r="E356" s="299">
        <v>353</v>
      </c>
      <c r="F356" s="190" t="str">
        <f>Plan!$Q359</f>
        <v/>
      </c>
      <c r="G356" s="191" t="str">
        <f>Plan!$S359</f>
        <v/>
      </c>
      <c r="H356" s="134" t="str">
        <f>IF(AND(Results!$Q$6&gt;0,$E356-1&gt;=Results!$Q$6*Calc!$F$26),"",IF(AND(Results!$I361&lt;&gt;"",Results!$K361&lt;&gt;"",Results!$F361&lt;&gt;Results!$H361,$F356&lt;&gt;"",$G356&lt;&gt;""),Results!$I361,""))</f>
        <v/>
      </c>
      <c r="I356" s="18" t="str">
        <f>IF(AND(Results!$Q$6&gt;0,$E356-1&gt;=Results!$Q$6*Calc!$F$26),"",IF(AND(Results!$I361&lt;&gt;"",Results!$K361&lt;&gt;"",Results!$F361&lt;&gt;Results!$H361,$F356&lt;&gt;"",$G356&lt;&gt;""),Results!$K361,""))</f>
        <v/>
      </c>
      <c r="J356" s="17" t="str">
        <f>IF(Plan!$I359=0,F356&amp;G356,"")</f>
        <v/>
      </c>
      <c r="K356" s="134">
        <f t="shared" si="7"/>
        <v>0</v>
      </c>
      <c r="L356" s="134" t="str">
        <f>IF(AND(K356&gt;0,Plan!$I359=0),H356&amp;Language!$E$62&amp;I356,"")</f>
        <v/>
      </c>
      <c r="M356" s="2" t="str">
        <f>IF(Plan!$I359=1,F356&amp;G356,"")</f>
        <v/>
      </c>
      <c r="N356" s="93" t="str">
        <f>IF(AND(K356&gt;0,Plan!$I359=1),H356&amp;Language!$E$62&amp;I356,"")</f>
        <v/>
      </c>
      <c r="O356" s="352">
        <f>IF($H356="",0,Results!$L361)</f>
        <v>0</v>
      </c>
      <c r="P356" s="353">
        <f>IF($I356="",0,Results!$M361)</f>
        <v>0</v>
      </c>
    </row>
    <row r="357" spans="5:16" x14ac:dyDescent="0.2">
      <c r="E357" s="299">
        <v>354</v>
      </c>
      <c r="F357" s="190" t="str">
        <f>Plan!$Q360</f>
        <v/>
      </c>
      <c r="G357" s="191" t="str">
        <f>Plan!$S360</f>
        <v/>
      </c>
      <c r="H357" s="134" t="str">
        <f>IF(AND(Results!$Q$6&gt;0,$E357-1&gt;=Results!$Q$6*Calc!$F$26),"",IF(AND(Results!$I362&lt;&gt;"",Results!$K362&lt;&gt;"",Results!$F362&lt;&gt;Results!$H362,$F357&lt;&gt;"",$G357&lt;&gt;""),Results!$I362,""))</f>
        <v/>
      </c>
      <c r="I357" s="18" t="str">
        <f>IF(AND(Results!$Q$6&gt;0,$E357-1&gt;=Results!$Q$6*Calc!$F$26),"",IF(AND(Results!$I362&lt;&gt;"",Results!$K362&lt;&gt;"",Results!$F362&lt;&gt;Results!$H362,$F357&lt;&gt;"",$G357&lt;&gt;""),Results!$K362,""))</f>
        <v/>
      </c>
      <c r="J357" s="17" t="str">
        <f>IF(Plan!$I360=0,F357&amp;G357,"")</f>
        <v/>
      </c>
      <c r="K357" s="134">
        <f t="shared" si="7"/>
        <v>0</v>
      </c>
      <c r="L357" s="134" t="str">
        <f>IF(AND(K357&gt;0,Plan!$I360=0),H357&amp;Language!$E$62&amp;I357,"")</f>
        <v/>
      </c>
      <c r="M357" s="2" t="str">
        <f>IF(Plan!$I360=1,F357&amp;G357,"")</f>
        <v/>
      </c>
      <c r="N357" s="93" t="str">
        <f>IF(AND(K357&gt;0,Plan!$I360=1),H357&amp;Language!$E$62&amp;I357,"")</f>
        <v/>
      </c>
      <c r="O357" s="352">
        <f>IF($H357="",0,Results!$L362)</f>
        <v>0</v>
      </c>
      <c r="P357" s="353">
        <f>IF($I357="",0,Results!$M362)</f>
        <v>0</v>
      </c>
    </row>
    <row r="358" spans="5:16" x14ac:dyDescent="0.2">
      <c r="E358" s="299">
        <v>355</v>
      </c>
      <c r="F358" s="190" t="str">
        <f>Plan!$Q361</f>
        <v/>
      </c>
      <c r="G358" s="191" t="str">
        <f>Plan!$S361</f>
        <v/>
      </c>
      <c r="H358" s="134" t="str">
        <f>IF(AND(Results!$Q$6&gt;0,$E358-1&gt;=Results!$Q$6*Calc!$F$26),"",IF(AND(Results!$I363&lt;&gt;"",Results!$K363&lt;&gt;"",Results!$F363&lt;&gt;Results!$H363,$F358&lt;&gt;"",$G358&lt;&gt;""),Results!$I363,""))</f>
        <v/>
      </c>
      <c r="I358" s="18" t="str">
        <f>IF(AND(Results!$Q$6&gt;0,$E358-1&gt;=Results!$Q$6*Calc!$F$26),"",IF(AND(Results!$I363&lt;&gt;"",Results!$K363&lt;&gt;"",Results!$F363&lt;&gt;Results!$H363,$F358&lt;&gt;"",$G358&lt;&gt;""),Results!$K363,""))</f>
        <v/>
      </c>
      <c r="J358" s="17" t="str">
        <f>IF(Plan!$I361=0,F358&amp;G358,"")</f>
        <v/>
      </c>
      <c r="K358" s="134">
        <f t="shared" si="7"/>
        <v>0</v>
      </c>
      <c r="L358" s="134" t="str">
        <f>IF(AND(K358&gt;0,Plan!$I361=0),H358&amp;Language!$E$62&amp;I358,"")</f>
        <v/>
      </c>
      <c r="M358" s="2" t="str">
        <f>IF(Plan!$I361=1,F358&amp;G358,"")</f>
        <v/>
      </c>
      <c r="N358" s="93" t="str">
        <f>IF(AND(K358&gt;0,Plan!$I361=1),H358&amp;Language!$E$62&amp;I358,"")</f>
        <v/>
      </c>
      <c r="O358" s="352">
        <f>IF($H358="",0,Results!$L363)</f>
        <v>0</v>
      </c>
      <c r="P358" s="353">
        <f>IF($I358="",0,Results!$M363)</f>
        <v>0</v>
      </c>
    </row>
    <row r="359" spans="5:16" x14ac:dyDescent="0.2">
      <c r="E359" s="299">
        <v>356</v>
      </c>
      <c r="F359" s="190" t="str">
        <f>Plan!$Q362</f>
        <v/>
      </c>
      <c r="G359" s="191" t="str">
        <f>Plan!$S362</f>
        <v/>
      </c>
      <c r="H359" s="134" t="str">
        <f>IF(AND(Results!$Q$6&gt;0,$E359-1&gt;=Results!$Q$6*Calc!$F$26),"",IF(AND(Results!$I364&lt;&gt;"",Results!$K364&lt;&gt;"",Results!$F364&lt;&gt;Results!$H364,$F359&lt;&gt;"",$G359&lt;&gt;""),Results!$I364,""))</f>
        <v/>
      </c>
      <c r="I359" s="18" t="str">
        <f>IF(AND(Results!$Q$6&gt;0,$E359-1&gt;=Results!$Q$6*Calc!$F$26),"",IF(AND(Results!$I364&lt;&gt;"",Results!$K364&lt;&gt;"",Results!$F364&lt;&gt;Results!$H364,$F359&lt;&gt;"",$G359&lt;&gt;""),Results!$K364,""))</f>
        <v/>
      </c>
      <c r="J359" s="17" t="str">
        <f>IF(Plan!$I362=0,F359&amp;G359,"")</f>
        <v/>
      </c>
      <c r="K359" s="134">
        <f t="shared" si="7"/>
        <v>0</v>
      </c>
      <c r="L359" s="134" t="str">
        <f>IF(AND(K359&gt;0,Plan!$I362=0),H359&amp;Language!$E$62&amp;I359,"")</f>
        <v/>
      </c>
      <c r="M359" s="2" t="str">
        <f>IF(Plan!$I362=1,F359&amp;G359,"")</f>
        <v/>
      </c>
      <c r="N359" s="93" t="str">
        <f>IF(AND(K359&gt;0,Plan!$I362=1),H359&amp;Language!$E$62&amp;I359,"")</f>
        <v/>
      </c>
      <c r="O359" s="352">
        <f>IF($H359="",0,Results!$L364)</f>
        <v>0</v>
      </c>
      <c r="P359" s="353">
        <f>IF($I359="",0,Results!$M364)</f>
        <v>0</v>
      </c>
    </row>
    <row r="360" spans="5:16" x14ac:dyDescent="0.2">
      <c r="E360" s="299">
        <v>357</v>
      </c>
      <c r="F360" s="190" t="str">
        <f>Plan!$Q363</f>
        <v/>
      </c>
      <c r="G360" s="191" t="str">
        <f>Plan!$S363</f>
        <v/>
      </c>
      <c r="H360" s="134" t="str">
        <f>IF(AND(Results!$Q$6&gt;0,$E360-1&gt;=Results!$Q$6*Calc!$F$26),"",IF(AND(Results!$I365&lt;&gt;"",Results!$K365&lt;&gt;"",Results!$F365&lt;&gt;Results!$H365,$F360&lt;&gt;"",$G360&lt;&gt;""),Results!$I365,""))</f>
        <v/>
      </c>
      <c r="I360" s="18" t="str">
        <f>IF(AND(Results!$Q$6&gt;0,$E360-1&gt;=Results!$Q$6*Calc!$F$26),"",IF(AND(Results!$I365&lt;&gt;"",Results!$K365&lt;&gt;"",Results!$F365&lt;&gt;Results!$H365,$F360&lt;&gt;"",$G360&lt;&gt;""),Results!$K365,""))</f>
        <v/>
      </c>
      <c r="J360" s="17" t="str">
        <f>IF(Plan!$I363=0,F360&amp;G360,"")</f>
        <v/>
      </c>
      <c r="K360" s="134">
        <f t="shared" si="7"/>
        <v>0</v>
      </c>
      <c r="L360" s="134" t="str">
        <f>IF(AND(K360&gt;0,Plan!$I363=0),H360&amp;Language!$E$62&amp;I360,"")</f>
        <v/>
      </c>
      <c r="M360" s="2" t="str">
        <f>IF(Plan!$I363=1,F360&amp;G360,"")</f>
        <v/>
      </c>
      <c r="N360" s="93" t="str">
        <f>IF(AND(K360&gt;0,Plan!$I363=1),H360&amp;Language!$E$62&amp;I360,"")</f>
        <v/>
      </c>
      <c r="O360" s="352">
        <f>IF($H360="",0,Results!$L365)</f>
        <v>0</v>
      </c>
      <c r="P360" s="353">
        <f>IF($I360="",0,Results!$M365)</f>
        <v>0</v>
      </c>
    </row>
    <row r="361" spans="5:16" x14ac:dyDescent="0.2">
      <c r="E361" s="299">
        <v>358</v>
      </c>
      <c r="F361" s="190" t="str">
        <f>Plan!$Q364</f>
        <v/>
      </c>
      <c r="G361" s="191" t="str">
        <f>Plan!$S364</f>
        <v/>
      </c>
      <c r="H361" s="134" t="str">
        <f>IF(AND(Results!$Q$6&gt;0,$E361-1&gt;=Results!$Q$6*Calc!$F$26),"",IF(AND(Results!$I366&lt;&gt;"",Results!$K366&lt;&gt;"",Results!$F366&lt;&gt;Results!$H366,$F361&lt;&gt;"",$G361&lt;&gt;""),Results!$I366,""))</f>
        <v/>
      </c>
      <c r="I361" s="18" t="str">
        <f>IF(AND(Results!$Q$6&gt;0,$E361-1&gt;=Results!$Q$6*Calc!$F$26),"",IF(AND(Results!$I366&lt;&gt;"",Results!$K366&lt;&gt;"",Results!$F366&lt;&gt;Results!$H366,$F361&lt;&gt;"",$G361&lt;&gt;""),Results!$K366,""))</f>
        <v/>
      </c>
      <c r="J361" s="17" t="str">
        <f>IF(Plan!$I364=0,F361&amp;G361,"")</f>
        <v/>
      </c>
      <c r="K361" s="134">
        <f t="shared" si="7"/>
        <v>0</v>
      </c>
      <c r="L361" s="134" t="str">
        <f>IF(AND(K361&gt;0,Plan!$I364=0),H361&amp;Language!$E$62&amp;I361,"")</f>
        <v/>
      </c>
      <c r="M361" s="2" t="str">
        <f>IF(Plan!$I364=1,F361&amp;G361,"")</f>
        <v/>
      </c>
      <c r="N361" s="93" t="str">
        <f>IF(AND(K361&gt;0,Plan!$I364=1),H361&amp;Language!$E$62&amp;I361,"")</f>
        <v/>
      </c>
      <c r="O361" s="352">
        <f>IF($H361="",0,Results!$L366)</f>
        <v>0</v>
      </c>
      <c r="P361" s="353">
        <f>IF($I361="",0,Results!$M366)</f>
        <v>0</v>
      </c>
    </row>
    <row r="362" spans="5:16" x14ac:dyDescent="0.2">
      <c r="E362" s="299">
        <v>359</v>
      </c>
      <c r="F362" s="190" t="str">
        <f>Plan!$Q365</f>
        <v/>
      </c>
      <c r="G362" s="191" t="str">
        <f>Plan!$S365</f>
        <v/>
      </c>
      <c r="H362" s="134" t="str">
        <f>IF(AND(Results!$Q$6&gt;0,$E362-1&gt;=Results!$Q$6*Calc!$F$26),"",IF(AND(Results!$I367&lt;&gt;"",Results!$K367&lt;&gt;"",Results!$F367&lt;&gt;Results!$H367,$F362&lt;&gt;"",$G362&lt;&gt;""),Results!$I367,""))</f>
        <v/>
      </c>
      <c r="I362" s="18" t="str">
        <f>IF(AND(Results!$Q$6&gt;0,$E362-1&gt;=Results!$Q$6*Calc!$F$26),"",IF(AND(Results!$I367&lt;&gt;"",Results!$K367&lt;&gt;"",Results!$F367&lt;&gt;Results!$H367,$F362&lt;&gt;"",$G362&lt;&gt;""),Results!$K367,""))</f>
        <v/>
      </c>
      <c r="J362" s="17" t="str">
        <f>IF(Plan!$I365=0,F362&amp;G362,"")</f>
        <v/>
      </c>
      <c r="K362" s="134">
        <f t="shared" si="7"/>
        <v>0</v>
      </c>
      <c r="L362" s="134" t="str">
        <f>IF(AND(K362&gt;0,Plan!$I365=0),H362&amp;Language!$E$62&amp;I362,"")</f>
        <v/>
      </c>
      <c r="M362" s="2" t="str">
        <f>IF(Plan!$I365=1,F362&amp;G362,"")</f>
        <v/>
      </c>
      <c r="N362" s="93" t="str">
        <f>IF(AND(K362&gt;0,Plan!$I365=1),H362&amp;Language!$E$62&amp;I362,"")</f>
        <v/>
      </c>
      <c r="O362" s="352">
        <f>IF($H362="",0,Results!$L367)</f>
        <v>0</v>
      </c>
      <c r="P362" s="353">
        <f>IF($I362="",0,Results!$M367)</f>
        <v>0</v>
      </c>
    </row>
    <row r="363" spans="5:16" x14ac:dyDescent="0.2">
      <c r="E363" s="299">
        <v>360</v>
      </c>
      <c r="F363" s="190" t="str">
        <f>Plan!$Q366</f>
        <v/>
      </c>
      <c r="G363" s="191" t="str">
        <f>Plan!$S366</f>
        <v/>
      </c>
      <c r="H363" s="134" t="str">
        <f>IF(AND(Results!$Q$6&gt;0,$E363-1&gt;=Results!$Q$6*Calc!$F$26),"",IF(AND(Results!$I368&lt;&gt;"",Results!$K368&lt;&gt;"",Results!$F368&lt;&gt;Results!$H368,$F363&lt;&gt;"",$G363&lt;&gt;""),Results!$I368,""))</f>
        <v/>
      </c>
      <c r="I363" s="18" t="str">
        <f>IF(AND(Results!$Q$6&gt;0,$E363-1&gt;=Results!$Q$6*Calc!$F$26),"",IF(AND(Results!$I368&lt;&gt;"",Results!$K368&lt;&gt;"",Results!$F368&lt;&gt;Results!$H368,$F363&lt;&gt;"",$G363&lt;&gt;""),Results!$K368,""))</f>
        <v/>
      </c>
      <c r="J363" s="17" t="str">
        <f>IF(Plan!$I366=0,F363&amp;G363,"")</f>
        <v/>
      </c>
      <c r="K363" s="134">
        <f t="shared" si="7"/>
        <v>0</v>
      </c>
      <c r="L363" s="134" t="str">
        <f>IF(AND(K363&gt;0,Plan!$I366=0),H363&amp;Language!$E$62&amp;I363,"")</f>
        <v/>
      </c>
      <c r="M363" s="2" t="str">
        <f>IF(Plan!$I366=1,F363&amp;G363,"")</f>
        <v/>
      </c>
      <c r="N363" s="93" t="str">
        <f>IF(AND(K363&gt;0,Plan!$I366=1),H363&amp;Language!$E$62&amp;I363,"")</f>
        <v/>
      </c>
      <c r="O363" s="352">
        <f>IF($H363="",0,Results!$L368)</f>
        <v>0</v>
      </c>
      <c r="P363" s="353">
        <f>IF($I363="",0,Results!$M368)</f>
        <v>0</v>
      </c>
    </row>
    <row r="364" spans="5:16" x14ac:dyDescent="0.2">
      <c r="E364" s="299">
        <v>361</v>
      </c>
      <c r="F364" s="190" t="str">
        <f>Plan!$Q367</f>
        <v/>
      </c>
      <c r="G364" s="191" t="str">
        <f>Plan!$S367</f>
        <v/>
      </c>
      <c r="H364" s="134" t="str">
        <f>IF(AND(Results!$Q$6&gt;0,$E364-1&gt;=Results!$Q$6*Calc!$F$26),"",IF(AND(Results!$I369&lt;&gt;"",Results!$K369&lt;&gt;"",Results!$F369&lt;&gt;Results!$H369,$F364&lt;&gt;"",$G364&lt;&gt;""),Results!$I369,""))</f>
        <v/>
      </c>
      <c r="I364" s="18" t="str">
        <f>IF(AND(Results!$Q$6&gt;0,$E364-1&gt;=Results!$Q$6*Calc!$F$26),"",IF(AND(Results!$I369&lt;&gt;"",Results!$K369&lt;&gt;"",Results!$F369&lt;&gt;Results!$H369,$F364&lt;&gt;"",$G364&lt;&gt;""),Results!$K369,""))</f>
        <v/>
      </c>
      <c r="J364" s="17" t="str">
        <f>IF(Plan!$I367=0,F364&amp;G364,"")</f>
        <v/>
      </c>
      <c r="K364" s="134">
        <f t="shared" si="7"/>
        <v>0</v>
      </c>
      <c r="L364" s="134" t="str">
        <f>IF(AND(K364&gt;0,Plan!$I367=0),H364&amp;Language!$E$62&amp;I364,"")</f>
        <v/>
      </c>
      <c r="M364" s="2" t="str">
        <f>IF(Plan!$I367=1,F364&amp;G364,"")</f>
        <v/>
      </c>
      <c r="N364" s="93" t="str">
        <f>IF(AND(K364&gt;0,Plan!$I367=1),H364&amp;Language!$E$62&amp;I364,"")</f>
        <v/>
      </c>
      <c r="O364" s="352">
        <f>IF($H364="",0,Results!$L369)</f>
        <v>0</v>
      </c>
      <c r="P364" s="353">
        <f>IF($I364="",0,Results!$M369)</f>
        <v>0</v>
      </c>
    </row>
    <row r="365" spans="5:16" x14ac:dyDescent="0.2">
      <c r="E365" s="299">
        <v>362</v>
      </c>
      <c r="F365" s="190" t="str">
        <f>Plan!$Q368</f>
        <v/>
      </c>
      <c r="G365" s="191" t="str">
        <f>Plan!$S368</f>
        <v/>
      </c>
      <c r="H365" s="134" t="str">
        <f>IF(AND(Results!$Q$6&gt;0,$E365-1&gt;=Results!$Q$6*Calc!$F$26),"",IF(AND(Results!$I370&lt;&gt;"",Results!$K370&lt;&gt;"",Results!$F370&lt;&gt;Results!$H370,$F365&lt;&gt;"",$G365&lt;&gt;""),Results!$I370,""))</f>
        <v/>
      </c>
      <c r="I365" s="18" t="str">
        <f>IF(AND(Results!$Q$6&gt;0,$E365-1&gt;=Results!$Q$6*Calc!$F$26),"",IF(AND(Results!$I370&lt;&gt;"",Results!$K370&lt;&gt;"",Results!$F370&lt;&gt;Results!$H370,$F365&lt;&gt;"",$G365&lt;&gt;""),Results!$K370,""))</f>
        <v/>
      </c>
      <c r="J365" s="17" t="str">
        <f>IF(Plan!$I368=0,F365&amp;G365,"")</f>
        <v/>
      </c>
      <c r="K365" s="134">
        <f t="shared" si="7"/>
        <v>0</v>
      </c>
      <c r="L365" s="134" t="str">
        <f>IF(AND(K365&gt;0,Plan!$I368=0),H365&amp;Language!$E$62&amp;I365,"")</f>
        <v/>
      </c>
      <c r="M365" s="2" t="str">
        <f>IF(Plan!$I368=1,F365&amp;G365,"")</f>
        <v/>
      </c>
      <c r="N365" s="93" t="str">
        <f>IF(AND(K365&gt;0,Plan!$I368=1),H365&amp;Language!$E$62&amp;I365,"")</f>
        <v/>
      </c>
      <c r="O365" s="352">
        <f>IF($H365="",0,Results!$L370)</f>
        <v>0</v>
      </c>
      <c r="P365" s="353">
        <f>IF($I365="",0,Results!$M370)</f>
        <v>0</v>
      </c>
    </row>
    <row r="366" spans="5:16" x14ac:dyDescent="0.2">
      <c r="E366" s="299">
        <v>363</v>
      </c>
      <c r="F366" s="190" t="str">
        <f>Plan!$Q369</f>
        <v/>
      </c>
      <c r="G366" s="191" t="str">
        <f>Plan!$S369</f>
        <v/>
      </c>
      <c r="H366" s="134" t="str">
        <f>IF(AND(Results!$Q$6&gt;0,$E366-1&gt;=Results!$Q$6*Calc!$F$26),"",IF(AND(Results!$I371&lt;&gt;"",Results!$K371&lt;&gt;"",Results!$F371&lt;&gt;Results!$H371,$F366&lt;&gt;"",$G366&lt;&gt;""),Results!$I371,""))</f>
        <v/>
      </c>
      <c r="I366" s="18" t="str">
        <f>IF(AND(Results!$Q$6&gt;0,$E366-1&gt;=Results!$Q$6*Calc!$F$26),"",IF(AND(Results!$I371&lt;&gt;"",Results!$K371&lt;&gt;"",Results!$F371&lt;&gt;Results!$H371,$F366&lt;&gt;"",$G366&lt;&gt;""),Results!$K371,""))</f>
        <v/>
      </c>
      <c r="J366" s="17" t="str">
        <f>IF(Plan!$I369=0,F366&amp;G366,"")</f>
        <v/>
      </c>
      <c r="K366" s="134">
        <f t="shared" si="7"/>
        <v>0</v>
      </c>
      <c r="L366" s="134" t="str">
        <f>IF(AND(K366&gt;0,Plan!$I369=0),H366&amp;Language!$E$62&amp;I366,"")</f>
        <v/>
      </c>
      <c r="M366" s="2" t="str">
        <f>IF(Plan!$I369=1,F366&amp;G366,"")</f>
        <v/>
      </c>
      <c r="N366" s="93" t="str">
        <f>IF(AND(K366&gt;0,Plan!$I369=1),H366&amp;Language!$E$62&amp;I366,"")</f>
        <v/>
      </c>
      <c r="O366" s="352">
        <f>IF($H366="",0,Results!$L371)</f>
        <v>0</v>
      </c>
      <c r="P366" s="353">
        <f>IF($I366="",0,Results!$M371)</f>
        <v>0</v>
      </c>
    </row>
    <row r="367" spans="5:16" x14ac:dyDescent="0.2">
      <c r="E367" s="299">
        <v>364</v>
      </c>
      <c r="F367" s="190" t="str">
        <f>Plan!$Q370</f>
        <v/>
      </c>
      <c r="G367" s="191" t="str">
        <f>Plan!$S370</f>
        <v/>
      </c>
      <c r="H367" s="134" t="str">
        <f>IF(AND(Results!$Q$6&gt;0,$E367-1&gt;=Results!$Q$6*Calc!$F$26),"",IF(AND(Results!$I372&lt;&gt;"",Results!$K372&lt;&gt;"",Results!$F372&lt;&gt;Results!$H372,$F367&lt;&gt;"",$G367&lt;&gt;""),Results!$I372,""))</f>
        <v/>
      </c>
      <c r="I367" s="18" t="str">
        <f>IF(AND(Results!$Q$6&gt;0,$E367-1&gt;=Results!$Q$6*Calc!$F$26),"",IF(AND(Results!$I372&lt;&gt;"",Results!$K372&lt;&gt;"",Results!$F372&lt;&gt;Results!$H372,$F367&lt;&gt;"",$G367&lt;&gt;""),Results!$K372,""))</f>
        <v/>
      </c>
      <c r="J367" s="17" t="str">
        <f>IF(Plan!$I370=0,F367&amp;G367,"")</f>
        <v/>
      </c>
      <c r="K367" s="134">
        <f t="shared" si="7"/>
        <v>0</v>
      </c>
      <c r="L367" s="134" t="str">
        <f>IF(AND(K367&gt;0,Plan!$I370=0),H367&amp;Language!$E$62&amp;I367,"")</f>
        <v/>
      </c>
      <c r="M367" s="2" t="str">
        <f>IF(Plan!$I370=1,F367&amp;G367,"")</f>
        <v/>
      </c>
      <c r="N367" s="93" t="str">
        <f>IF(AND(K367&gt;0,Plan!$I370=1),H367&amp;Language!$E$62&amp;I367,"")</f>
        <v/>
      </c>
      <c r="O367" s="352">
        <f>IF($H367="",0,Results!$L372)</f>
        <v>0</v>
      </c>
      <c r="P367" s="353">
        <f>IF($I367="",0,Results!$M372)</f>
        <v>0</v>
      </c>
    </row>
    <row r="368" spans="5:16" x14ac:dyDescent="0.2">
      <c r="E368" s="299">
        <v>365</v>
      </c>
      <c r="F368" s="190" t="str">
        <f>Plan!$Q371</f>
        <v/>
      </c>
      <c r="G368" s="191" t="str">
        <f>Plan!$S371</f>
        <v/>
      </c>
      <c r="H368" s="134" t="str">
        <f>IF(AND(Results!$Q$6&gt;0,$E368-1&gt;=Results!$Q$6*Calc!$F$26),"",IF(AND(Results!$I373&lt;&gt;"",Results!$K373&lt;&gt;"",Results!$F373&lt;&gt;Results!$H373,$F368&lt;&gt;"",$G368&lt;&gt;""),Results!$I373,""))</f>
        <v/>
      </c>
      <c r="I368" s="18" t="str">
        <f>IF(AND(Results!$Q$6&gt;0,$E368-1&gt;=Results!$Q$6*Calc!$F$26),"",IF(AND(Results!$I373&lt;&gt;"",Results!$K373&lt;&gt;"",Results!$F373&lt;&gt;Results!$H373,$F368&lt;&gt;"",$G368&lt;&gt;""),Results!$K373,""))</f>
        <v/>
      </c>
      <c r="J368" s="17" t="str">
        <f>IF(Plan!$I371=0,F368&amp;G368,"")</f>
        <v/>
      </c>
      <c r="K368" s="134">
        <f t="shared" si="7"/>
        <v>0</v>
      </c>
      <c r="L368" s="134" t="str">
        <f>IF(AND(K368&gt;0,Plan!$I371=0),H368&amp;Language!$E$62&amp;I368,"")</f>
        <v/>
      </c>
      <c r="M368" s="2" t="str">
        <f>IF(Plan!$I371=1,F368&amp;G368,"")</f>
        <v/>
      </c>
      <c r="N368" s="93" t="str">
        <f>IF(AND(K368&gt;0,Plan!$I371=1),H368&amp;Language!$E$62&amp;I368,"")</f>
        <v/>
      </c>
      <c r="O368" s="352">
        <f>IF($H368="",0,Results!$L373)</f>
        <v>0</v>
      </c>
      <c r="P368" s="353">
        <f>IF($I368="",0,Results!$M373)</f>
        <v>0</v>
      </c>
    </row>
    <row r="369" spans="5:16" x14ac:dyDescent="0.2">
      <c r="E369" s="299">
        <v>366</v>
      </c>
      <c r="F369" s="190" t="str">
        <f>Plan!$Q372</f>
        <v/>
      </c>
      <c r="G369" s="191" t="str">
        <f>Plan!$S372</f>
        <v/>
      </c>
      <c r="H369" s="134" t="str">
        <f>IF(AND(Results!$Q$6&gt;0,$E369-1&gt;=Results!$Q$6*Calc!$F$26),"",IF(AND(Results!$I374&lt;&gt;"",Results!$K374&lt;&gt;"",Results!$F374&lt;&gt;Results!$H374,$F369&lt;&gt;"",$G369&lt;&gt;""),Results!$I374,""))</f>
        <v/>
      </c>
      <c r="I369" s="18" t="str">
        <f>IF(AND(Results!$Q$6&gt;0,$E369-1&gt;=Results!$Q$6*Calc!$F$26),"",IF(AND(Results!$I374&lt;&gt;"",Results!$K374&lt;&gt;"",Results!$F374&lt;&gt;Results!$H374,$F369&lt;&gt;"",$G369&lt;&gt;""),Results!$K374,""))</f>
        <v/>
      </c>
      <c r="J369" s="17" t="str">
        <f>IF(Plan!$I372=0,F369&amp;G369,"")</f>
        <v/>
      </c>
      <c r="K369" s="134">
        <f t="shared" si="7"/>
        <v>0</v>
      </c>
      <c r="L369" s="134" t="str">
        <f>IF(AND(K369&gt;0,Plan!$I372=0),H369&amp;Language!$E$62&amp;I369,"")</f>
        <v/>
      </c>
      <c r="M369" s="2" t="str">
        <f>IF(Plan!$I372=1,F369&amp;G369,"")</f>
        <v/>
      </c>
      <c r="N369" s="93" t="str">
        <f>IF(AND(K369&gt;0,Plan!$I372=1),H369&amp;Language!$E$62&amp;I369,"")</f>
        <v/>
      </c>
      <c r="O369" s="352">
        <f>IF($H369="",0,Results!$L374)</f>
        <v>0</v>
      </c>
      <c r="P369" s="353">
        <f>IF($I369="",0,Results!$M374)</f>
        <v>0</v>
      </c>
    </row>
    <row r="370" spans="5:16" x14ac:dyDescent="0.2">
      <c r="E370" s="299">
        <v>367</v>
      </c>
      <c r="F370" s="190" t="str">
        <f>Plan!$Q373</f>
        <v/>
      </c>
      <c r="G370" s="191" t="str">
        <f>Plan!$S373</f>
        <v/>
      </c>
      <c r="H370" s="134" t="str">
        <f>IF(AND(Results!$Q$6&gt;0,$E370-1&gt;=Results!$Q$6*Calc!$F$26),"",IF(AND(Results!$I375&lt;&gt;"",Results!$K375&lt;&gt;"",Results!$F375&lt;&gt;Results!$H375,$F370&lt;&gt;"",$G370&lt;&gt;""),Results!$I375,""))</f>
        <v/>
      </c>
      <c r="I370" s="18" t="str">
        <f>IF(AND(Results!$Q$6&gt;0,$E370-1&gt;=Results!$Q$6*Calc!$F$26),"",IF(AND(Results!$I375&lt;&gt;"",Results!$K375&lt;&gt;"",Results!$F375&lt;&gt;Results!$H375,$F370&lt;&gt;"",$G370&lt;&gt;""),Results!$K375,""))</f>
        <v/>
      </c>
      <c r="J370" s="17" t="str">
        <f>IF(Plan!$I373=0,F370&amp;G370,"")</f>
        <v/>
      </c>
      <c r="K370" s="134">
        <f t="shared" si="7"/>
        <v>0</v>
      </c>
      <c r="L370" s="134" t="str">
        <f>IF(AND(K370&gt;0,Plan!$I373=0),H370&amp;Language!$E$62&amp;I370,"")</f>
        <v/>
      </c>
      <c r="M370" s="2" t="str">
        <f>IF(Plan!$I373=1,F370&amp;G370,"")</f>
        <v/>
      </c>
      <c r="N370" s="93" t="str">
        <f>IF(AND(K370&gt;0,Plan!$I373=1),H370&amp;Language!$E$62&amp;I370,"")</f>
        <v/>
      </c>
      <c r="O370" s="352">
        <f>IF($H370="",0,Results!$L375)</f>
        <v>0</v>
      </c>
      <c r="P370" s="353">
        <f>IF($I370="",0,Results!$M375)</f>
        <v>0</v>
      </c>
    </row>
    <row r="371" spans="5:16" x14ac:dyDescent="0.2">
      <c r="E371" s="299">
        <v>368</v>
      </c>
      <c r="F371" s="190" t="str">
        <f>Plan!$Q374</f>
        <v/>
      </c>
      <c r="G371" s="191" t="str">
        <f>Plan!$S374</f>
        <v/>
      </c>
      <c r="H371" s="134" t="str">
        <f>IF(AND(Results!$Q$6&gt;0,$E371-1&gt;=Results!$Q$6*Calc!$F$26),"",IF(AND(Results!$I376&lt;&gt;"",Results!$K376&lt;&gt;"",Results!$F376&lt;&gt;Results!$H376,$F371&lt;&gt;"",$G371&lt;&gt;""),Results!$I376,""))</f>
        <v/>
      </c>
      <c r="I371" s="18" t="str">
        <f>IF(AND(Results!$Q$6&gt;0,$E371-1&gt;=Results!$Q$6*Calc!$F$26),"",IF(AND(Results!$I376&lt;&gt;"",Results!$K376&lt;&gt;"",Results!$F376&lt;&gt;Results!$H376,$F371&lt;&gt;"",$G371&lt;&gt;""),Results!$K376,""))</f>
        <v/>
      </c>
      <c r="J371" s="17" t="str">
        <f>IF(Plan!$I374=0,F371&amp;G371,"")</f>
        <v/>
      </c>
      <c r="K371" s="134">
        <f t="shared" si="7"/>
        <v>0</v>
      </c>
      <c r="L371" s="134" t="str">
        <f>IF(AND(K371&gt;0,Plan!$I374=0),H371&amp;Language!$E$62&amp;I371,"")</f>
        <v/>
      </c>
      <c r="M371" s="2" t="str">
        <f>IF(Plan!$I374=1,F371&amp;G371,"")</f>
        <v/>
      </c>
      <c r="N371" s="93" t="str">
        <f>IF(AND(K371&gt;0,Plan!$I374=1),H371&amp;Language!$E$62&amp;I371,"")</f>
        <v/>
      </c>
      <c r="O371" s="352">
        <f>IF($H371="",0,Results!$L376)</f>
        <v>0</v>
      </c>
      <c r="P371" s="353">
        <f>IF($I371="",0,Results!$M376)</f>
        <v>0</v>
      </c>
    </row>
    <row r="372" spans="5:16" x14ac:dyDescent="0.2">
      <c r="E372" s="299">
        <v>369</v>
      </c>
      <c r="F372" s="190" t="str">
        <f>Plan!$Q375</f>
        <v/>
      </c>
      <c r="G372" s="191" t="str">
        <f>Plan!$S375</f>
        <v/>
      </c>
      <c r="H372" s="134" t="str">
        <f>IF(AND(Results!$Q$6&gt;0,$E372-1&gt;=Results!$Q$6*Calc!$F$26),"",IF(AND(Results!$I377&lt;&gt;"",Results!$K377&lt;&gt;"",Results!$F377&lt;&gt;Results!$H377,$F372&lt;&gt;"",$G372&lt;&gt;""),Results!$I377,""))</f>
        <v/>
      </c>
      <c r="I372" s="18" t="str">
        <f>IF(AND(Results!$Q$6&gt;0,$E372-1&gt;=Results!$Q$6*Calc!$F$26),"",IF(AND(Results!$I377&lt;&gt;"",Results!$K377&lt;&gt;"",Results!$F377&lt;&gt;Results!$H377,$F372&lt;&gt;"",$G372&lt;&gt;""),Results!$K377,""))</f>
        <v/>
      </c>
      <c r="J372" s="17" t="str">
        <f>IF(Plan!$I375=0,F372&amp;G372,"")</f>
        <v/>
      </c>
      <c r="K372" s="134">
        <f t="shared" si="7"/>
        <v>0</v>
      </c>
      <c r="L372" s="134" t="str">
        <f>IF(AND(K372&gt;0,Plan!$I375=0),H372&amp;Language!$E$62&amp;I372,"")</f>
        <v/>
      </c>
      <c r="M372" s="2" t="str">
        <f>IF(Plan!$I375=1,F372&amp;G372,"")</f>
        <v/>
      </c>
      <c r="N372" s="93" t="str">
        <f>IF(AND(K372&gt;0,Plan!$I375=1),H372&amp;Language!$E$62&amp;I372,"")</f>
        <v/>
      </c>
      <c r="O372" s="352">
        <f>IF($H372="",0,Results!$L377)</f>
        <v>0</v>
      </c>
      <c r="P372" s="353">
        <f>IF($I372="",0,Results!$M377)</f>
        <v>0</v>
      </c>
    </row>
    <row r="373" spans="5:16" x14ac:dyDescent="0.2">
      <c r="E373" s="299">
        <v>370</v>
      </c>
      <c r="F373" s="190" t="str">
        <f>Plan!$Q376</f>
        <v/>
      </c>
      <c r="G373" s="191" t="str">
        <f>Plan!$S376</f>
        <v/>
      </c>
      <c r="H373" s="134" t="str">
        <f>IF(AND(Results!$Q$6&gt;0,$E373-1&gt;=Results!$Q$6*Calc!$F$26),"",IF(AND(Results!$I378&lt;&gt;"",Results!$K378&lt;&gt;"",Results!$F378&lt;&gt;Results!$H378,$F373&lt;&gt;"",$G373&lt;&gt;""),Results!$I378,""))</f>
        <v/>
      </c>
      <c r="I373" s="18" t="str">
        <f>IF(AND(Results!$Q$6&gt;0,$E373-1&gt;=Results!$Q$6*Calc!$F$26),"",IF(AND(Results!$I378&lt;&gt;"",Results!$K378&lt;&gt;"",Results!$F378&lt;&gt;Results!$H378,$F373&lt;&gt;"",$G373&lt;&gt;""),Results!$K378,""))</f>
        <v/>
      </c>
      <c r="J373" s="17" t="str">
        <f>IF(Plan!$I376=0,F373&amp;G373,"")</f>
        <v/>
      </c>
      <c r="K373" s="134">
        <f t="shared" si="7"/>
        <v>0</v>
      </c>
      <c r="L373" s="134" t="str">
        <f>IF(AND(K373&gt;0,Plan!$I376=0),H373&amp;Language!$E$62&amp;I373,"")</f>
        <v/>
      </c>
      <c r="M373" s="2" t="str">
        <f>IF(Plan!$I376=1,F373&amp;G373,"")</f>
        <v/>
      </c>
      <c r="N373" s="93" t="str">
        <f>IF(AND(K373&gt;0,Plan!$I376=1),H373&amp;Language!$E$62&amp;I373,"")</f>
        <v/>
      </c>
      <c r="O373" s="352">
        <f>IF($H373="",0,Results!$L378)</f>
        <v>0</v>
      </c>
      <c r="P373" s="353">
        <f>IF($I373="",0,Results!$M378)</f>
        <v>0</v>
      </c>
    </row>
    <row r="374" spans="5:16" x14ac:dyDescent="0.2">
      <c r="E374" s="299">
        <v>371</v>
      </c>
      <c r="F374" s="190" t="str">
        <f>Plan!$Q377</f>
        <v/>
      </c>
      <c r="G374" s="191" t="str">
        <f>Plan!$S377</f>
        <v/>
      </c>
      <c r="H374" s="134" t="str">
        <f>IF(AND(Results!$Q$6&gt;0,$E374-1&gt;=Results!$Q$6*Calc!$F$26),"",IF(AND(Results!$I379&lt;&gt;"",Results!$K379&lt;&gt;"",Results!$F379&lt;&gt;Results!$H379,$F374&lt;&gt;"",$G374&lt;&gt;""),Results!$I379,""))</f>
        <v/>
      </c>
      <c r="I374" s="18" t="str">
        <f>IF(AND(Results!$Q$6&gt;0,$E374-1&gt;=Results!$Q$6*Calc!$F$26),"",IF(AND(Results!$I379&lt;&gt;"",Results!$K379&lt;&gt;"",Results!$F379&lt;&gt;Results!$H379,$F374&lt;&gt;"",$G374&lt;&gt;""),Results!$K379,""))</f>
        <v/>
      </c>
      <c r="J374" s="17" t="str">
        <f>IF(Plan!$I377=0,F374&amp;G374,"")</f>
        <v/>
      </c>
      <c r="K374" s="134">
        <f t="shared" si="7"/>
        <v>0</v>
      </c>
      <c r="L374" s="134" t="str">
        <f>IF(AND(K374&gt;0,Plan!$I377=0),H374&amp;Language!$E$62&amp;I374,"")</f>
        <v/>
      </c>
      <c r="M374" s="2" t="str">
        <f>IF(Plan!$I377=1,F374&amp;G374,"")</f>
        <v/>
      </c>
      <c r="N374" s="93" t="str">
        <f>IF(AND(K374&gt;0,Plan!$I377=1),H374&amp;Language!$E$62&amp;I374,"")</f>
        <v/>
      </c>
      <c r="O374" s="352">
        <f>IF($H374="",0,Results!$L379)</f>
        <v>0</v>
      </c>
      <c r="P374" s="353">
        <f>IF($I374="",0,Results!$M379)</f>
        <v>0</v>
      </c>
    </row>
    <row r="375" spans="5:16" x14ac:dyDescent="0.2">
      <c r="E375" s="299">
        <v>372</v>
      </c>
      <c r="F375" s="190" t="str">
        <f>Plan!$Q378</f>
        <v/>
      </c>
      <c r="G375" s="191" t="str">
        <f>Plan!$S378</f>
        <v/>
      </c>
      <c r="H375" s="134" t="str">
        <f>IF(AND(Results!$Q$6&gt;0,$E375-1&gt;=Results!$Q$6*Calc!$F$26),"",IF(AND(Results!$I380&lt;&gt;"",Results!$K380&lt;&gt;"",Results!$F380&lt;&gt;Results!$H380,$F375&lt;&gt;"",$G375&lt;&gt;""),Results!$I380,""))</f>
        <v/>
      </c>
      <c r="I375" s="18" t="str">
        <f>IF(AND(Results!$Q$6&gt;0,$E375-1&gt;=Results!$Q$6*Calc!$F$26),"",IF(AND(Results!$I380&lt;&gt;"",Results!$K380&lt;&gt;"",Results!$F380&lt;&gt;Results!$H380,$F375&lt;&gt;"",$G375&lt;&gt;""),Results!$K380,""))</f>
        <v/>
      </c>
      <c r="J375" s="17" t="str">
        <f>IF(Plan!$I378=0,F375&amp;G375,"")</f>
        <v/>
      </c>
      <c r="K375" s="134">
        <f t="shared" si="7"/>
        <v>0</v>
      </c>
      <c r="L375" s="134" t="str">
        <f>IF(AND(K375&gt;0,Plan!$I378=0),H375&amp;Language!$E$62&amp;I375,"")</f>
        <v/>
      </c>
      <c r="M375" s="2" t="str">
        <f>IF(Plan!$I378=1,F375&amp;G375,"")</f>
        <v/>
      </c>
      <c r="N375" s="93" t="str">
        <f>IF(AND(K375&gt;0,Plan!$I378=1),H375&amp;Language!$E$62&amp;I375,"")</f>
        <v/>
      </c>
      <c r="O375" s="352">
        <f>IF($H375="",0,Results!$L380)</f>
        <v>0</v>
      </c>
      <c r="P375" s="353">
        <f>IF($I375="",0,Results!$M380)</f>
        <v>0</v>
      </c>
    </row>
    <row r="376" spans="5:16" x14ac:dyDescent="0.2">
      <c r="E376" s="299">
        <v>373</v>
      </c>
      <c r="F376" s="190" t="str">
        <f>Plan!$Q379</f>
        <v/>
      </c>
      <c r="G376" s="191" t="str">
        <f>Plan!$S379</f>
        <v/>
      </c>
      <c r="H376" s="134" t="str">
        <f>IF(AND(Results!$Q$6&gt;0,$E376-1&gt;=Results!$Q$6*Calc!$F$26),"",IF(AND(Results!$I381&lt;&gt;"",Results!$K381&lt;&gt;"",Results!$F381&lt;&gt;Results!$H381,$F376&lt;&gt;"",$G376&lt;&gt;""),Results!$I381,""))</f>
        <v/>
      </c>
      <c r="I376" s="18" t="str">
        <f>IF(AND(Results!$Q$6&gt;0,$E376-1&gt;=Results!$Q$6*Calc!$F$26),"",IF(AND(Results!$I381&lt;&gt;"",Results!$K381&lt;&gt;"",Results!$F381&lt;&gt;Results!$H381,$F376&lt;&gt;"",$G376&lt;&gt;""),Results!$K381,""))</f>
        <v/>
      </c>
      <c r="J376" s="17" t="str">
        <f>IF(Plan!$I379=0,F376&amp;G376,"")</f>
        <v/>
      </c>
      <c r="K376" s="134">
        <f t="shared" si="7"/>
        <v>0</v>
      </c>
      <c r="L376" s="134" t="str">
        <f>IF(AND(K376&gt;0,Plan!$I379=0),H376&amp;Language!$E$62&amp;I376,"")</f>
        <v/>
      </c>
      <c r="M376" s="2" t="str">
        <f>IF(Plan!$I379=1,F376&amp;G376,"")</f>
        <v/>
      </c>
      <c r="N376" s="93" t="str">
        <f>IF(AND(K376&gt;0,Plan!$I379=1),H376&amp;Language!$E$62&amp;I376,"")</f>
        <v/>
      </c>
      <c r="O376" s="352">
        <f>IF($H376="",0,Results!$L381)</f>
        <v>0</v>
      </c>
      <c r="P376" s="353">
        <f>IF($I376="",0,Results!$M381)</f>
        <v>0</v>
      </c>
    </row>
    <row r="377" spans="5:16" x14ac:dyDescent="0.2">
      <c r="E377" s="299">
        <v>374</v>
      </c>
      <c r="F377" s="190" t="str">
        <f>Plan!$Q380</f>
        <v/>
      </c>
      <c r="G377" s="191" t="str">
        <f>Plan!$S380</f>
        <v/>
      </c>
      <c r="H377" s="134" t="str">
        <f>IF(AND(Results!$Q$6&gt;0,$E377-1&gt;=Results!$Q$6*Calc!$F$26),"",IF(AND(Results!$I382&lt;&gt;"",Results!$K382&lt;&gt;"",Results!$F382&lt;&gt;Results!$H382,$F377&lt;&gt;"",$G377&lt;&gt;""),Results!$I382,""))</f>
        <v/>
      </c>
      <c r="I377" s="18" t="str">
        <f>IF(AND(Results!$Q$6&gt;0,$E377-1&gt;=Results!$Q$6*Calc!$F$26),"",IF(AND(Results!$I382&lt;&gt;"",Results!$K382&lt;&gt;"",Results!$F382&lt;&gt;Results!$H382,$F377&lt;&gt;"",$G377&lt;&gt;""),Results!$K382,""))</f>
        <v/>
      </c>
      <c r="J377" s="17" t="str">
        <f>IF(Plan!$I380=0,F377&amp;G377,"")</f>
        <v/>
      </c>
      <c r="K377" s="134">
        <f t="shared" si="7"/>
        <v>0</v>
      </c>
      <c r="L377" s="134" t="str">
        <f>IF(AND(K377&gt;0,Plan!$I380=0),H377&amp;Language!$E$62&amp;I377,"")</f>
        <v/>
      </c>
      <c r="M377" s="2" t="str">
        <f>IF(Plan!$I380=1,F377&amp;G377,"")</f>
        <v/>
      </c>
      <c r="N377" s="93" t="str">
        <f>IF(AND(K377&gt;0,Plan!$I380=1),H377&amp;Language!$E$62&amp;I377,"")</f>
        <v/>
      </c>
      <c r="O377" s="352">
        <f>IF($H377="",0,Results!$L382)</f>
        <v>0</v>
      </c>
      <c r="P377" s="353">
        <f>IF($I377="",0,Results!$M382)</f>
        <v>0</v>
      </c>
    </row>
    <row r="378" spans="5:16" x14ac:dyDescent="0.2">
      <c r="E378" s="299">
        <v>375</v>
      </c>
      <c r="F378" s="190" t="str">
        <f>Plan!$Q381</f>
        <v/>
      </c>
      <c r="G378" s="191" t="str">
        <f>Plan!$S381</f>
        <v/>
      </c>
      <c r="H378" s="134" t="str">
        <f>IF(AND(Results!$Q$6&gt;0,$E378-1&gt;=Results!$Q$6*Calc!$F$26),"",IF(AND(Results!$I383&lt;&gt;"",Results!$K383&lt;&gt;"",Results!$F383&lt;&gt;Results!$H383,$F378&lt;&gt;"",$G378&lt;&gt;""),Results!$I383,""))</f>
        <v/>
      </c>
      <c r="I378" s="18" t="str">
        <f>IF(AND(Results!$Q$6&gt;0,$E378-1&gt;=Results!$Q$6*Calc!$F$26),"",IF(AND(Results!$I383&lt;&gt;"",Results!$K383&lt;&gt;"",Results!$F383&lt;&gt;Results!$H383,$F378&lt;&gt;"",$G378&lt;&gt;""),Results!$K383,""))</f>
        <v/>
      </c>
      <c r="J378" s="17" t="str">
        <f>IF(Plan!$I381=0,F378&amp;G378,"")</f>
        <v/>
      </c>
      <c r="K378" s="134">
        <f t="shared" si="7"/>
        <v>0</v>
      </c>
      <c r="L378" s="134" t="str">
        <f>IF(AND(K378&gt;0,Plan!$I381=0),H378&amp;Language!$E$62&amp;I378,"")</f>
        <v/>
      </c>
      <c r="M378" s="2" t="str">
        <f>IF(Plan!$I381=1,F378&amp;G378,"")</f>
        <v/>
      </c>
      <c r="N378" s="93" t="str">
        <f>IF(AND(K378&gt;0,Plan!$I381=1),H378&amp;Language!$E$62&amp;I378,"")</f>
        <v/>
      </c>
      <c r="O378" s="352">
        <f>IF($H378="",0,Results!$L383)</f>
        <v>0</v>
      </c>
      <c r="P378" s="353">
        <f>IF($I378="",0,Results!$M383)</f>
        <v>0</v>
      </c>
    </row>
    <row r="379" spans="5:16" x14ac:dyDescent="0.2">
      <c r="E379" s="299">
        <v>376</v>
      </c>
      <c r="F379" s="190" t="str">
        <f>Plan!$Q382</f>
        <v/>
      </c>
      <c r="G379" s="191" t="str">
        <f>Plan!$S382</f>
        <v/>
      </c>
      <c r="H379" s="134" t="str">
        <f>IF(AND(Results!$Q$6&gt;0,$E379-1&gt;=Results!$Q$6*Calc!$F$26),"",IF(AND(Results!$I384&lt;&gt;"",Results!$K384&lt;&gt;"",Results!$F384&lt;&gt;Results!$H384,$F379&lt;&gt;"",$G379&lt;&gt;""),Results!$I384,""))</f>
        <v/>
      </c>
      <c r="I379" s="18" t="str">
        <f>IF(AND(Results!$Q$6&gt;0,$E379-1&gt;=Results!$Q$6*Calc!$F$26),"",IF(AND(Results!$I384&lt;&gt;"",Results!$K384&lt;&gt;"",Results!$F384&lt;&gt;Results!$H384,$F379&lt;&gt;"",$G379&lt;&gt;""),Results!$K384,""))</f>
        <v/>
      </c>
      <c r="J379" s="17" t="str">
        <f>IF(Plan!$I382=0,F379&amp;G379,"")</f>
        <v/>
      </c>
      <c r="K379" s="134">
        <f t="shared" si="7"/>
        <v>0</v>
      </c>
      <c r="L379" s="134" t="str">
        <f>IF(AND(K379&gt;0,Plan!$I382=0),H379&amp;Language!$E$62&amp;I379,"")</f>
        <v/>
      </c>
      <c r="M379" s="2" t="str">
        <f>IF(Plan!$I382=1,F379&amp;G379,"")</f>
        <v/>
      </c>
      <c r="N379" s="93" t="str">
        <f>IF(AND(K379&gt;0,Plan!$I382=1),H379&amp;Language!$E$62&amp;I379,"")</f>
        <v/>
      </c>
      <c r="O379" s="352">
        <f>IF($H379="",0,Results!$L384)</f>
        <v>0</v>
      </c>
      <c r="P379" s="353">
        <f>IF($I379="",0,Results!$M384)</f>
        <v>0</v>
      </c>
    </row>
    <row r="380" spans="5:16" x14ac:dyDescent="0.2">
      <c r="E380" s="299">
        <v>377</v>
      </c>
      <c r="F380" s="190" t="str">
        <f>Plan!$Q383</f>
        <v/>
      </c>
      <c r="G380" s="191" t="str">
        <f>Plan!$S383</f>
        <v/>
      </c>
      <c r="H380" s="134" t="str">
        <f>IF(AND(Results!$Q$6&gt;0,$E380-1&gt;=Results!$Q$6*Calc!$F$26),"",IF(AND(Results!$I385&lt;&gt;"",Results!$K385&lt;&gt;"",Results!$F385&lt;&gt;Results!$H385,$F380&lt;&gt;"",$G380&lt;&gt;""),Results!$I385,""))</f>
        <v/>
      </c>
      <c r="I380" s="18" t="str">
        <f>IF(AND(Results!$Q$6&gt;0,$E380-1&gt;=Results!$Q$6*Calc!$F$26),"",IF(AND(Results!$I385&lt;&gt;"",Results!$K385&lt;&gt;"",Results!$F385&lt;&gt;Results!$H385,$F380&lt;&gt;"",$G380&lt;&gt;""),Results!$K385,""))</f>
        <v/>
      </c>
      <c r="J380" s="17" t="str">
        <f>IF(Plan!$I383=0,F380&amp;G380,"")</f>
        <v/>
      </c>
      <c r="K380" s="134">
        <f t="shared" si="7"/>
        <v>0</v>
      </c>
      <c r="L380" s="134" t="str">
        <f>IF(AND(K380&gt;0,Plan!$I383=0),H380&amp;Language!$E$62&amp;I380,"")</f>
        <v/>
      </c>
      <c r="M380" s="4" t="str">
        <f>IF(Plan!$I383=1,F380&amp;G380,"")</f>
        <v/>
      </c>
      <c r="N380" s="93" t="str">
        <f>IF(AND(K380&gt;0,Plan!$I383=1),H380&amp;Language!$E$62&amp;I380,"")</f>
        <v/>
      </c>
      <c r="O380" s="352">
        <f>IF($H380="",0,Results!$L385)</f>
        <v>0</v>
      </c>
      <c r="P380" s="353">
        <f>IF($I380="",0,Results!$M385)</f>
        <v>0</v>
      </c>
    </row>
    <row r="381" spans="5:16" x14ac:dyDescent="0.2">
      <c r="E381" s="299">
        <v>378</v>
      </c>
      <c r="F381" s="190" t="str">
        <f>Plan!$Q384</f>
        <v/>
      </c>
      <c r="G381" s="191" t="str">
        <f>Plan!$S384</f>
        <v/>
      </c>
      <c r="H381" s="134" t="str">
        <f>IF(AND(Results!$Q$6&gt;0,$E381-1&gt;=Results!$Q$6*Calc!$F$26),"",IF(AND(Results!$I386&lt;&gt;"",Results!$K386&lt;&gt;"",Results!$F386&lt;&gt;Results!$H386,$F381&lt;&gt;"",$G381&lt;&gt;""),Results!$I386,""))</f>
        <v/>
      </c>
      <c r="I381" s="18" t="str">
        <f>IF(AND(Results!$Q$6&gt;0,$E381-1&gt;=Results!$Q$6*Calc!$F$26),"",IF(AND(Results!$I386&lt;&gt;"",Results!$K386&lt;&gt;"",Results!$F386&lt;&gt;Results!$H386,$F381&lt;&gt;"",$G381&lt;&gt;""),Results!$K386,""))</f>
        <v/>
      </c>
      <c r="J381" s="17" t="str">
        <f>IF(Plan!$I384=0,F381&amp;G381,"")</f>
        <v/>
      </c>
      <c r="K381" s="134">
        <f t="shared" si="7"/>
        <v>0</v>
      </c>
      <c r="L381" s="134" t="str">
        <f>IF(AND(K381&gt;0,Plan!$I384=0),H381&amp;Language!$E$62&amp;I381,"")</f>
        <v/>
      </c>
      <c r="M381" s="4" t="str">
        <f>IF(Plan!$I384=1,F381&amp;G381,"")</f>
        <v/>
      </c>
      <c r="N381" s="93" t="str">
        <f>IF(AND(K381&gt;0,Plan!$I384=1),H381&amp;Language!$E$62&amp;I381,"")</f>
        <v/>
      </c>
      <c r="O381" s="352">
        <f>IF($H381="",0,Results!$L386)</f>
        <v>0</v>
      </c>
      <c r="P381" s="353">
        <f>IF($I381="",0,Results!$M386)</f>
        <v>0</v>
      </c>
    </row>
    <row r="382" spans="5:16" x14ac:dyDescent="0.2">
      <c r="E382" s="299">
        <v>379</v>
      </c>
      <c r="F382" s="190" t="str">
        <f>Plan!$Q385</f>
        <v/>
      </c>
      <c r="G382" s="191" t="str">
        <f>Plan!$S385</f>
        <v/>
      </c>
      <c r="H382" s="134" t="str">
        <f>IF(AND(Results!$Q$6&gt;0,$E382-1&gt;=Results!$Q$6*Calc!$F$26),"",IF(AND(Results!$I387&lt;&gt;"",Results!$K387&lt;&gt;"",Results!$F387&lt;&gt;Results!$H387,$F382&lt;&gt;"",$G382&lt;&gt;""),Results!$I387,""))</f>
        <v/>
      </c>
      <c r="I382" s="18" t="str">
        <f>IF(AND(Results!$Q$6&gt;0,$E382-1&gt;=Results!$Q$6*Calc!$F$26),"",IF(AND(Results!$I387&lt;&gt;"",Results!$K387&lt;&gt;"",Results!$F387&lt;&gt;Results!$H387,$F382&lt;&gt;"",$G382&lt;&gt;""),Results!$K387,""))</f>
        <v/>
      </c>
      <c r="J382" s="17" t="str">
        <f>IF(Plan!$I385=0,F382&amp;G382,"")</f>
        <v/>
      </c>
      <c r="K382" s="134">
        <f t="shared" si="7"/>
        <v>0</v>
      </c>
      <c r="L382" s="134" t="str">
        <f>IF(AND(K382&gt;0,Plan!$I385=0),H382&amp;Language!$E$62&amp;I382,"")</f>
        <v/>
      </c>
      <c r="M382" s="4" t="str">
        <f>IF(Plan!$I385=1,F382&amp;G382,"")</f>
        <v/>
      </c>
      <c r="N382" s="93" t="str">
        <f>IF(AND(K382&gt;0,Plan!$I385=1),H382&amp;Language!$E$62&amp;I382,"")</f>
        <v/>
      </c>
      <c r="O382" s="352">
        <f>IF($H382="",0,Results!$L387)</f>
        <v>0</v>
      </c>
      <c r="P382" s="353">
        <f>IF($I382="",0,Results!$M387)</f>
        <v>0</v>
      </c>
    </row>
    <row r="383" spans="5:16" ht="13.5" thickBot="1" x14ac:dyDescent="0.25">
      <c r="E383" s="300">
        <v>380</v>
      </c>
      <c r="F383" s="192" t="str">
        <f>Plan!$Q386</f>
        <v/>
      </c>
      <c r="G383" s="193" t="str">
        <f>Plan!$S386</f>
        <v/>
      </c>
      <c r="H383" s="20" t="str">
        <f>IF(AND(Results!$Q$6&gt;0,$E383-1&gt;=Results!$Q$6*Calc!$F$26),"",IF(AND(Results!$I388&lt;&gt;"",Results!$K388&lt;&gt;"",Results!$F388&lt;&gt;Results!$H388,$F383&lt;&gt;"",$G383&lt;&gt;""),Results!$I388,""))</f>
        <v/>
      </c>
      <c r="I383" s="21" t="str">
        <f>IF(AND(Results!$Q$6&gt;0,$E383-1&gt;=Results!$Q$6*Calc!$F$26),"",IF(AND(Results!$I388&lt;&gt;"",Results!$K388&lt;&gt;"",Results!$F388&lt;&gt;Results!$H388,$F383&lt;&gt;"",$G383&lt;&gt;""),Results!$K388,""))</f>
        <v/>
      </c>
      <c r="J383" s="19" t="str">
        <f>IF(Plan!$I386=0,F383&amp;G383,"")</f>
        <v/>
      </c>
      <c r="K383" s="20">
        <f t="shared" si="7"/>
        <v>0</v>
      </c>
      <c r="L383" s="20" t="str">
        <f>IF(AND(K383&gt;0,Plan!$I386=0),H383&amp;Language!$E$62&amp;I383,"")</f>
        <v/>
      </c>
      <c r="M383" s="196" t="str">
        <f>IF(Plan!$I386=1,F383&amp;G383,"")</f>
        <v/>
      </c>
      <c r="N383" s="197" t="str">
        <f>IF(AND(K383&gt;0,Plan!$I386=1),H383&amp;Language!$E$62&amp;I383,"")</f>
        <v/>
      </c>
      <c r="O383" s="354">
        <f>IF($H383="",0,Results!$L388)</f>
        <v>0</v>
      </c>
      <c r="P383" s="355">
        <f>IF($I383="",0,Results!$M388)</f>
        <v>0</v>
      </c>
    </row>
    <row r="384" spans="5:16" ht="13.5" thickTop="1" x14ac:dyDescent="0.2">
      <c r="I384" s="40" t="s">
        <v>5</v>
      </c>
      <c r="J384" s="17" t="str">
        <f>IF(Plan!$I7=0,G4&amp;F4,"")</f>
        <v>SGS EssenEintracht Frankfurt</v>
      </c>
      <c r="K384" s="134">
        <f t="shared" ref="K384:K415" si="8">K4</f>
        <v>0</v>
      </c>
      <c r="L384" s="134" t="str">
        <f>IF(AND(K384&gt;0,Plan!$I7=0),I4&amp;Language!$E$62&amp;H4,"")</f>
        <v/>
      </c>
      <c r="M384" s="4" t="str">
        <f>IF(Plan!$I7=1,G4&amp;F4,"")</f>
        <v/>
      </c>
      <c r="N384" s="93" t="str">
        <f>IF(AND(K384&gt;0,Plan!$I7=1),I4&amp;Language!$E$62&amp;H4,"")</f>
        <v/>
      </c>
    </row>
    <row r="385" spans="9:14" x14ac:dyDescent="0.2">
      <c r="I385" s="40" t="s">
        <v>6</v>
      </c>
      <c r="J385" s="17" t="str">
        <f>IF(Plan!$I8=0,G5&amp;F5,"")</f>
        <v>RB Leipzig1. FC Köln</v>
      </c>
      <c r="K385" s="134">
        <f t="shared" si="8"/>
        <v>0</v>
      </c>
      <c r="L385" s="134" t="str">
        <f>IF(AND(K385&gt;0,Plan!$I8=0),I5&amp;Language!$E$62&amp;H5,"")</f>
        <v/>
      </c>
      <c r="M385" s="4" t="str">
        <f>IF(Plan!$I8=1,G5&amp;F5,"")</f>
        <v/>
      </c>
      <c r="N385" s="93" t="str">
        <f>IF(AND(K385&gt;0,Plan!$I8=1),I5&amp;Language!$E$62&amp;H5,"")</f>
        <v/>
      </c>
    </row>
    <row r="386" spans="9:14" x14ac:dyDescent="0.2">
      <c r="I386" s="40" t="s">
        <v>7</v>
      </c>
      <c r="J386" s="17" t="str">
        <f>IF(Plan!$I9=0,G6&amp;F6,"")</f>
        <v>Bayer 04 LeverkusenFC Bayern München</v>
      </c>
      <c r="K386" s="134">
        <f t="shared" si="8"/>
        <v>0</v>
      </c>
      <c r="L386" s="134" t="str">
        <f>IF(AND(K386&gt;0,Plan!$I9=0),I6&amp;Language!$E$62&amp;H6,"")</f>
        <v/>
      </c>
      <c r="M386" s="4" t="str">
        <f>IF(Plan!$I9=1,G6&amp;F6,"")</f>
        <v/>
      </c>
      <c r="N386" s="93" t="str">
        <f>IF(AND(K386&gt;0,Plan!$I9=1),I6&amp;Language!$E$62&amp;H6,"")</f>
        <v/>
      </c>
    </row>
    <row r="387" spans="9:14" x14ac:dyDescent="0.2">
      <c r="I387" s="40" t="s">
        <v>8</v>
      </c>
      <c r="J387" s="17" t="str">
        <f>IF(Plan!$I10=0,G7&amp;F7,"")</f>
        <v>SC FreiburgWerder Bremen</v>
      </c>
      <c r="K387" s="134">
        <f t="shared" si="8"/>
        <v>0</v>
      </c>
      <c r="L387" s="134" t="str">
        <f>IF(AND(K387&gt;0,Plan!$I10=0),I7&amp;Language!$E$62&amp;H7,"")</f>
        <v/>
      </c>
      <c r="M387" s="4" t="str">
        <f>IF(Plan!$I10=1,G7&amp;F7,"")</f>
        <v/>
      </c>
      <c r="N387" s="93" t="str">
        <f>IF(AND(K387&gt;0,Plan!$I10=1),I7&amp;Language!$E$62&amp;H7,"")</f>
        <v/>
      </c>
    </row>
    <row r="388" spans="9:14" x14ac:dyDescent="0.2">
      <c r="I388" s="40" t="s">
        <v>9</v>
      </c>
      <c r="J388" s="17" t="str">
        <f>IF(Plan!$I11=0,G8&amp;F8,"")</f>
        <v>VfL WolfsburgHamburger SV</v>
      </c>
      <c r="K388" s="7">
        <f t="shared" si="8"/>
        <v>0</v>
      </c>
      <c r="L388" s="7" t="str">
        <f>IF(AND(K388&gt;0,Plan!$I11=0),I8&amp;Language!$E$62&amp;H8,"")</f>
        <v/>
      </c>
      <c r="M388" s="2" t="str">
        <f>IF(Plan!$I11=1,G8&amp;F8,"")</f>
        <v/>
      </c>
      <c r="N388" s="93" t="str">
        <f>IF(AND(K388&gt;0,Plan!$I11=1),I8&amp;Language!$E$62&amp;H8,"")</f>
        <v/>
      </c>
    </row>
    <row r="389" spans="9:14" x14ac:dyDescent="0.2">
      <c r="I389" s="40" t="s">
        <v>10</v>
      </c>
      <c r="J389" s="17" t="str">
        <f>IF(Plan!$I12=0,G9&amp;F9,"")</f>
        <v>1. FC Nürnberg1. FC Union Berlin</v>
      </c>
      <c r="K389" s="7">
        <f t="shared" si="8"/>
        <v>0</v>
      </c>
      <c r="L389" s="7" t="str">
        <f>IF(AND(K389&gt;0,Plan!$I12=0),I9&amp;Language!$E$62&amp;H9,"")</f>
        <v/>
      </c>
      <c r="M389" s="2" t="str">
        <f>IF(Plan!$I12=1,G9&amp;F9,"")</f>
        <v/>
      </c>
      <c r="N389" s="93" t="str">
        <f>IF(AND(K389&gt;0,Plan!$I12=1),I9&amp;Language!$E$62&amp;H9,"")</f>
        <v/>
      </c>
    </row>
    <row r="390" spans="9:14" x14ac:dyDescent="0.2">
      <c r="I390" s="40" t="s">
        <v>13</v>
      </c>
      <c r="J390" s="17" t="str">
        <f>IF(Plan!$I13=0,G10&amp;F10,"")</f>
        <v>TSG 1899 HoffenheimFC Carl Zeiss Jena</v>
      </c>
      <c r="K390" s="7">
        <f t="shared" si="8"/>
        <v>0</v>
      </c>
      <c r="L390" s="7" t="str">
        <f>IF(AND(K390&gt;0,Plan!$I13=0),I10&amp;Language!$E$62&amp;H10,"")</f>
        <v/>
      </c>
      <c r="M390" s="2" t="str">
        <f>IF(Plan!$I13=1,G10&amp;F10,"")</f>
        <v/>
      </c>
      <c r="N390" s="93" t="str">
        <f>IF(AND(K390&gt;0,Plan!$I13=1),I10&amp;Language!$E$62&amp;H10,"")</f>
        <v/>
      </c>
    </row>
    <row r="391" spans="9:14" x14ac:dyDescent="0.2">
      <c r="I391" s="40" t="s">
        <v>14</v>
      </c>
      <c r="J391" s="17" t="str">
        <f>IF(Plan!$I14=0,G11&amp;F11,"")</f>
        <v>1. FC KölnSC Freiburg</v>
      </c>
      <c r="K391" s="7">
        <f t="shared" si="8"/>
        <v>0</v>
      </c>
      <c r="L391" s="7" t="str">
        <f>IF(AND(K391&gt;0,Plan!$I14=0),I11&amp;Language!$E$62&amp;H11,"")</f>
        <v/>
      </c>
      <c r="M391" s="2" t="str">
        <f>IF(Plan!$I14=1,G11&amp;F11,"")</f>
        <v/>
      </c>
      <c r="N391" s="93" t="str">
        <f>IF(AND(K391&gt;0,Plan!$I14=1),I11&amp;Language!$E$62&amp;H11,"")</f>
        <v/>
      </c>
    </row>
    <row r="392" spans="9:14" x14ac:dyDescent="0.2">
      <c r="I392" s="40" t="s">
        <v>15</v>
      </c>
      <c r="J392" s="17" t="str">
        <f>IF(Plan!$I15=0,G12&amp;F12,"")</f>
        <v>Werder Bremen1. FC Nürnberg</v>
      </c>
      <c r="K392" s="7">
        <f t="shared" si="8"/>
        <v>0</v>
      </c>
      <c r="L392" s="7" t="str">
        <f>IF(AND(K392&gt;0,Plan!$I15=0),I12&amp;Language!$E$62&amp;H12,"")</f>
        <v/>
      </c>
      <c r="M392" s="2" t="str">
        <f>IF(Plan!$I15=1,G12&amp;F12,"")</f>
        <v/>
      </c>
      <c r="N392" s="93" t="str">
        <f>IF(AND(K392&gt;0,Plan!$I15=1),I12&amp;Language!$E$62&amp;H12,"")</f>
        <v/>
      </c>
    </row>
    <row r="393" spans="9:14" x14ac:dyDescent="0.2">
      <c r="I393" s="40" t="s">
        <v>21</v>
      </c>
      <c r="J393" s="17" t="str">
        <f>IF(Plan!$I16=0,G13&amp;F13,"")</f>
        <v>Hamburger SVSGS Essen</v>
      </c>
      <c r="K393" s="7">
        <f t="shared" si="8"/>
        <v>0</v>
      </c>
      <c r="L393" s="7" t="str">
        <f>IF(AND(K393&gt;0,Plan!$I16=0),I13&amp;Language!$E$62&amp;H13,"")</f>
        <v/>
      </c>
      <c r="M393" s="2" t="str">
        <f>IF(Plan!$I16=1,G13&amp;F13,"")</f>
        <v/>
      </c>
      <c r="N393" s="93" t="str">
        <f>IF(AND(K393&gt;0,Plan!$I16=1),I13&amp;Language!$E$62&amp;H13,"")</f>
        <v/>
      </c>
    </row>
    <row r="394" spans="9:14" x14ac:dyDescent="0.2">
      <c r="I394" s="40" t="s">
        <v>22</v>
      </c>
      <c r="J394" s="17" t="str">
        <f>IF(Plan!$I17=0,G14&amp;F14,"")</f>
        <v>FC Bayern MünchenRB Leipzig</v>
      </c>
      <c r="K394" s="7">
        <f t="shared" si="8"/>
        <v>0</v>
      </c>
      <c r="L394" s="7" t="str">
        <f>IF(AND(K394&gt;0,Plan!$I17=0),I14&amp;Language!$E$62&amp;H14,"")</f>
        <v/>
      </c>
      <c r="M394" s="2" t="str">
        <f>IF(Plan!$I17=1,G14&amp;F14,"")</f>
        <v/>
      </c>
      <c r="N394" s="93" t="str">
        <f>IF(AND(K394&gt;0,Plan!$I17=1),I14&amp;Language!$E$62&amp;H14,"")</f>
        <v/>
      </c>
    </row>
    <row r="395" spans="9:14" x14ac:dyDescent="0.2">
      <c r="I395" s="40" t="s">
        <v>23</v>
      </c>
      <c r="J395" s="17" t="str">
        <f>IF(Plan!$I18=0,G15&amp;F15,"")</f>
        <v>FC Carl Zeiss JenaVfL Wolfsburg</v>
      </c>
      <c r="K395" s="7">
        <f t="shared" si="8"/>
        <v>0</v>
      </c>
      <c r="L395" s="7" t="str">
        <f>IF(AND(K395&gt;0,Plan!$I18=0),I15&amp;Language!$E$62&amp;H15,"")</f>
        <v/>
      </c>
      <c r="M395" s="2" t="str">
        <f>IF(Plan!$I18=1,G15&amp;F15,"")</f>
        <v/>
      </c>
      <c r="N395" s="93" t="str">
        <f>IF(AND(K395&gt;0,Plan!$I18=1),I15&amp;Language!$E$62&amp;H15,"")</f>
        <v/>
      </c>
    </row>
    <row r="396" spans="9:14" x14ac:dyDescent="0.2">
      <c r="I396" s="40" t="s">
        <v>24</v>
      </c>
      <c r="J396" s="17" t="str">
        <f>IF(Plan!$I19=0,G16&amp;F16,"")</f>
        <v>Eintracht FrankfurtTSG 1899 Hoffenheim</v>
      </c>
      <c r="K396" s="7">
        <f t="shared" si="8"/>
        <v>0</v>
      </c>
      <c r="L396" s="7" t="str">
        <f>IF(AND(K396&gt;0,Plan!$I19=0),I16&amp;Language!$E$62&amp;H16,"")</f>
        <v/>
      </c>
      <c r="M396" s="2" t="str">
        <f>IF(Plan!$I19=1,G16&amp;F16,"")</f>
        <v/>
      </c>
      <c r="N396" s="93" t="str">
        <f>IF(AND(K396&gt;0,Plan!$I19=1),I16&amp;Language!$E$62&amp;H16,"")</f>
        <v/>
      </c>
    </row>
    <row r="397" spans="9:14" x14ac:dyDescent="0.2">
      <c r="I397" s="40" t="s">
        <v>25</v>
      </c>
      <c r="J397" s="17" t="str">
        <f>IF(Plan!$I20=0,G17&amp;F17,"")</f>
        <v>1. FC Union BerlinBayer 04 Leverkusen</v>
      </c>
      <c r="K397" s="7">
        <f t="shared" si="8"/>
        <v>0</v>
      </c>
      <c r="L397" s="7" t="str">
        <f>IF(AND(K397&gt;0,Plan!$I20=0),I17&amp;Language!$E$62&amp;H17,"")</f>
        <v/>
      </c>
      <c r="M397" s="2" t="str">
        <f>IF(Plan!$I20=1,G17&amp;F17,"")</f>
        <v/>
      </c>
      <c r="N397" s="93" t="str">
        <f>IF(AND(K397&gt;0,Plan!$I20=1),I17&amp;Language!$E$62&amp;H17,"")</f>
        <v/>
      </c>
    </row>
    <row r="398" spans="9:14" x14ac:dyDescent="0.2">
      <c r="I398" s="40" t="s">
        <v>26</v>
      </c>
      <c r="J398" s="17" t="str">
        <f>IF(Plan!$I21=0,G18&amp;F18,"")</f>
        <v>SC FreiburgHamburger SV</v>
      </c>
      <c r="K398" s="7">
        <f t="shared" si="8"/>
        <v>0</v>
      </c>
      <c r="L398" s="7" t="str">
        <f>IF(AND(K398&gt;0,Plan!$I21=0),I18&amp;Language!$E$62&amp;H18,"")</f>
        <v/>
      </c>
      <c r="M398" s="2" t="str">
        <f>IF(Plan!$I21=1,G18&amp;F18,"")</f>
        <v/>
      </c>
      <c r="N398" s="93" t="str">
        <f>IF(AND(K398&gt;0,Plan!$I21=1),I18&amp;Language!$E$62&amp;H18,"")</f>
        <v/>
      </c>
    </row>
    <row r="399" spans="9:14" x14ac:dyDescent="0.2">
      <c r="I399" s="40" t="s">
        <v>27</v>
      </c>
      <c r="J399" s="17" t="str">
        <f>IF(Plan!$I22=0,G19&amp;F19,"")</f>
        <v>SGS Essen1. FC Union Berlin</v>
      </c>
      <c r="K399" s="7">
        <f t="shared" si="8"/>
        <v>0</v>
      </c>
      <c r="L399" s="7" t="str">
        <f>IF(AND(K399&gt;0,Plan!$I22=0),I19&amp;Language!$E$62&amp;H19,"")</f>
        <v/>
      </c>
      <c r="M399" s="2" t="str">
        <f>IF(Plan!$I22=1,G19&amp;F19,"")</f>
        <v/>
      </c>
      <c r="N399" s="93" t="str">
        <f>IF(AND(K399&gt;0,Plan!$I22=1),I19&amp;Language!$E$62&amp;H19,"")</f>
        <v/>
      </c>
    </row>
    <row r="400" spans="9:14" x14ac:dyDescent="0.2">
      <c r="I400" s="40" t="s">
        <v>28</v>
      </c>
      <c r="J400" s="17" t="str">
        <f>IF(Plan!$I23=0,G20&amp;F20,"")</f>
        <v>FC Carl Zeiss JenaFC Bayern München</v>
      </c>
      <c r="K400" s="7">
        <f t="shared" si="8"/>
        <v>0</v>
      </c>
      <c r="L400" s="7" t="str">
        <f>IF(AND(K400&gt;0,Plan!$I23=0),I20&amp;Language!$E$62&amp;H20,"")</f>
        <v/>
      </c>
      <c r="M400" s="2" t="str">
        <f>IF(Plan!$I23=1,G20&amp;F20,"")</f>
        <v/>
      </c>
      <c r="N400" s="93" t="str">
        <f>IF(AND(K400&gt;0,Plan!$I23=1),I20&amp;Language!$E$62&amp;H20,"")</f>
        <v/>
      </c>
    </row>
    <row r="401" spans="9:14" x14ac:dyDescent="0.2">
      <c r="I401" s="40" t="s">
        <v>29</v>
      </c>
      <c r="J401" s="17" t="str">
        <f>IF(Plan!$I24=0,G21&amp;F21,"")</f>
        <v>TSG 1899 HoffenheimWerder Bremen</v>
      </c>
      <c r="K401" s="7">
        <f t="shared" si="8"/>
        <v>0</v>
      </c>
      <c r="L401" s="7" t="str">
        <f>IF(AND(K401&gt;0,Plan!$I24=0),I21&amp;Language!$E$62&amp;H21,"")</f>
        <v/>
      </c>
      <c r="M401" s="2" t="str">
        <f>IF(Plan!$I24=1,G21&amp;F21,"")</f>
        <v/>
      </c>
      <c r="N401" s="93" t="str">
        <f>IF(AND(K401&gt;0,Plan!$I24=1),I21&amp;Language!$E$62&amp;H21,"")</f>
        <v/>
      </c>
    </row>
    <row r="402" spans="9:14" x14ac:dyDescent="0.2">
      <c r="I402" s="40" t="s">
        <v>30</v>
      </c>
      <c r="J402" s="17" t="str">
        <f>IF(Plan!$I25=0,G22&amp;F22,"")</f>
        <v>Bayer 04 Leverkusen1. FC Nürnberg</v>
      </c>
      <c r="K402" s="7">
        <f t="shared" si="8"/>
        <v>0</v>
      </c>
      <c r="L402" s="7" t="str">
        <f>IF(AND(K402&gt;0,Plan!$I25=0),I22&amp;Language!$E$62&amp;H22,"")</f>
        <v/>
      </c>
      <c r="M402" s="2" t="str">
        <f>IF(Plan!$I25=1,G22&amp;F22,"")</f>
        <v/>
      </c>
      <c r="N402" s="93" t="str">
        <f>IF(AND(K402&gt;0,Plan!$I25=1),I22&amp;Language!$E$62&amp;H22,"")</f>
        <v/>
      </c>
    </row>
    <row r="403" spans="9:14" x14ac:dyDescent="0.2">
      <c r="I403" s="40" t="s">
        <v>31</v>
      </c>
      <c r="J403" s="17" t="str">
        <f>IF(Plan!$I26=0,G23&amp;F23,"")</f>
        <v>VfL Wolfsburg1. FC Köln</v>
      </c>
      <c r="K403" s="7">
        <f t="shared" si="8"/>
        <v>0</v>
      </c>
      <c r="L403" s="7" t="str">
        <f>IF(AND(K403&gt;0,Plan!$I26=0),I23&amp;Language!$E$62&amp;H23,"")</f>
        <v/>
      </c>
      <c r="M403" s="2" t="str">
        <f>IF(Plan!$I26=1,G23&amp;F23,"")</f>
        <v/>
      </c>
      <c r="N403" s="93" t="str">
        <f>IF(AND(K403&gt;0,Plan!$I26=1),I23&amp;Language!$E$62&amp;H23,"")</f>
        <v/>
      </c>
    </row>
    <row r="404" spans="9:14" x14ac:dyDescent="0.2">
      <c r="I404" s="40" t="s">
        <v>32</v>
      </c>
      <c r="J404" s="17" t="str">
        <f>IF(Plan!$I27=0,G24&amp;F24,"")</f>
        <v>RB LeipzigEintracht Frankfurt</v>
      </c>
      <c r="K404" s="7">
        <f t="shared" si="8"/>
        <v>0</v>
      </c>
      <c r="L404" s="7" t="str">
        <f>IF(AND(K404&gt;0,Plan!$I27=0),I24&amp;Language!$E$62&amp;H24,"")</f>
        <v/>
      </c>
      <c r="M404" s="2" t="str">
        <f>IF(Plan!$I27=1,G24&amp;F24,"")</f>
        <v/>
      </c>
      <c r="N404" s="93" t="str">
        <f>IF(AND(K404&gt;0,Plan!$I27=1),I24&amp;Language!$E$62&amp;H24,"")</f>
        <v/>
      </c>
    </row>
    <row r="405" spans="9:14" x14ac:dyDescent="0.2">
      <c r="I405" s="40" t="s">
        <v>33</v>
      </c>
      <c r="J405" s="17" t="str">
        <f>IF(Plan!$I28=0,G25&amp;F25,"")</f>
        <v>SC FreiburgFC Bayern München</v>
      </c>
      <c r="K405" s="7">
        <f t="shared" si="8"/>
        <v>0</v>
      </c>
      <c r="L405" s="7" t="str">
        <f>IF(AND(K405&gt;0,Plan!$I28=0),I25&amp;Language!$E$62&amp;H25,"")</f>
        <v/>
      </c>
      <c r="M405" s="2" t="str">
        <f>IF(Plan!$I28=1,G25&amp;F25,"")</f>
        <v/>
      </c>
      <c r="N405" s="93" t="str">
        <f>IF(AND(K405&gt;0,Plan!$I28=1),I25&amp;Language!$E$62&amp;H25,"")</f>
        <v/>
      </c>
    </row>
    <row r="406" spans="9:14" x14ac:dyDescent="0.2">
      <c r="I406" s="40" t="s">
        <v>34</v>
      </c>
      <c r="J406" s="17" t="str">
        <f>IF(Plan!$I29=0,G26&amp;F26,"")</f>
        <v>1. FC Union BerlinFC Carl Zeiss Jena</v>
      </c>
      <c r="K406" s="7">
        <f t="shared" si="8"/>
        <v>0</v>
      </c>
      <c r="L406" s="7" t="str">
        <f>IF(AND(K406&gt;0,Plan!$I29=0),I26&amp;Language!$E$62&amp;H26,"")</f>
        <v/>
      </c>
      <c r="M406" s="2" t="str">
        <f>IF(Plan!$I29=1,G26&amp;F26,"")</f>
        <v/>
      </c>
      <c r="N406" s="93" t="str">
        <f>IF(AND(K406&gt;0,Plan!$I29=1),I26&amp;Language!$E$62&amp;H26,"")</f>
        <v/>
      </c>
    </row>
    <row r="407" spans="9:14" x14ac:dyDescent="0.2">
      <c r="I407" s="40" t="s">
        <v>35</v>
      </c>
      <c r="J407" s="17" t="str">
        <f>IF(Plan!$I30=0,G27&amp;F27,"")</f>
        <v>1. FC KölnSGS Essen</v>
      </c>
      <c r="K407" s="7">
        <f t="shared" si="8"/>
        <v>0</v>
      </c>
      <c r="L407" s="7" t="str">
        <f>IF(AND(K407&gt;0,Plan!$I30=0),I27&amp;Language!$E$62&amp;H27,"")</f>
        <v/>
      </c>
      <c r="M407" s="2" t="str">
        <f>IF(Plan!$I30=1,G27&amp;F27,"")</f>
        <v/>
      </c>
      <c r="N407" s="93" t="str">
        <f>IF(AND(K407&gt;0,Plan!$I30=1),I27&amp;Language!$E$62&amp;H27,"")</f>
        <v/>
      </c>
    </row>
    <row r="408" spans="9:14" x14ac:dyDescent="0.2">
      <c r="I408" s="40" t="s">
        <v>36</v>
      </c>
      <c r="J408" s="17" t="str">
        <f>IF(Plan!$I31=0,G28&amp;F28,"")</f>
        <v>1. FC NürnbergTSG 1899 Hoffenheim</v>
      </c>
      <c r="K408" s="7">
        <f t="shared" si="8"/>
        <v>0</v>
      </c>
      <c r="L408" s="7" t="str">
        <f>IF(AND(K408&gt;0,Plan!$I31=0),I28&amp;Language!$E$62&amp;H28,"")</f>
        <v/>
      </c>
      <c r="M408" s="2" t="str">
        <f>IF(Plan!$I31=1,G28&amp;F28,"")</f>
        <v/>
      </c>
      <c r="N408" s="93" t="str">
        <f>IF(AND(K408&gt;0,Plan!$I31=1),I28&amp;Language!$E$62&amp;H28,"")</f>
        <v/>
      </c>
    </row>
    <row r="409" spans="9:14" x14ac:dyDescent="0.2">
      <c r="I409" s="40" t="s">
        <v>37</v>
      </c>
      <c r="J409" s="17" t="str">
        <f>IF(Plan!$I32=0,G29&amp;F29,"")</f>
        <v>Werder BremenVfL Wolfsburg</v>
      </c>
      <c r="K409" s="7">
        <f t="shared" si="8"/>
        <v>0</v>
      </c>
      <c r="L409" s="7" t="str">
        <f>IF(AND(K409&gt;0,Plan!$I32=0),I29&amp;Language!$E$62&amp;H29,"")</f>
        <v/>
      </c>
      <c r="M409" s="2" t="str">
        <f>IF(Plan!$I32=1,G29&amp;F29,"")</f>
        <v/>
      </c>
      <c r="N409" s="93" t="str">
        <f>IF(AND(K409&gt;0,Plan!$I32=1),I29&amp;Language!$E$62&amp;H29,"")</f>
        <v/>
      </c>
    </row>
    <row r="410" spans="9:14" x14ac:dyDescent="0.2">
      <c r="I410" s="40" t="s">
        <v>38</v>
      </c>
      <c r="J410" s="17" t="str">
        <f>IF(Plan!$I33=0,G30&amp;F30,"")</f>
        <v>Hamburger SVRB Leipzig</v>
      </c>
      <c r="K410" s="7">
        <f t="shared" si="8"/>
        <v>0</v>
      </c>
      <c r="L410" s="7" t="str">
        <f>IF(AND(K410&gt;0,Plan!$I33=0),I30&amp;Language!$E$62&amp;H30,"")</f>
        <v/>
      </c>
      <c r="M410" s="2" t="str">
        <f>IF(Plan!$I33=1,G30&amp;F30,"")</f>
        <v/>
      </c>
      <c r="N410" s="93" t="str">
        <f>IF(AND(K410&gt;0,Plan!$I33=1),I30&amp;Language!$E$62&amp;H30,"")</f>
        <v/>
      </c>
    </row>
    <row r="411" spans="9:14" x14ac:dyDescent="0.2">
      <c r="I411" s="40" t="s">
        <v>39</v>
      </c>
      <c r="J411" s="17" t="str">
        <f>IF(Plan!$I34=0,G31&amp;F31,"")</f>
        <v>Eintracht FrankfurtBayer 04 Leverkusen</v>
      </c>
      <c r="K411" s="7">
        <f t="shared" si="8"/>
        <v>0</v>
      </c>
      <c r="L411" s="7" t="str">
        <f>IF(AND(K411&gt;0,Plan!$I34=0),I31&amp;Language!$E$62&amp;H31,"")</f>
        <v/>
      </c>
      <c r="M411" s="2" t="str">
        <f>IF(Plan!$I34=1,G31&amp;F31,"")</f>
        <v/>
      </c>
      <c r="N411" s="93" t="str">
        <f>IF(AND(K411&gt;0,Plan!$I34=1),I31&amp;Language!$E$62&amp;H31,"")</f>
        <v/>
      </c>
    </row>
    <row r="412" spans="9:14" x14ac:dyDescent="0.2">
      <c r="I412" s="40" t="s">
        <v>40</v>
      </c>
      <c r="J412" s="17" t="str">
        <f>IF(Plan!$I35=0,G32&amp;F32,"")</f>
        <v>SC Freiburg1. FC Union Berlin</v>
      </c>
      <c r="K412" s="7">
        <f t="shared" si="8"/>
        <v>0</v>
      </c>
      <c r="L412" s="7" t="str">
        <f>IF(AND(K412&gt;0,Plan!$I35=0),I32&amp;Language!$E$62&amp;H32,"")</f>
        <v/>
      </c>
      <c r="M412" s="2" t="str">
        <f>IF(Plan!$I35=1,G32&amp;F32,"")</f>
        <v/>
      </c>
      <c r="N412" s="93" t="str">
        <f>IF(AND(K412&gt;0,Plan!$I35=1),I32&amp;Language!$E$62&amp;H32,"")</f>
        <v/>
      </c>
    </row>
    <row r="413" spans="9:14" x14ac:dyDescent="0.2">
      <c r="I413" s="40" t="s">
        <v>41</v>
      </c>
      <c r="J413" s="17" t="str">
        <f>IF(Plan!$I36=0,G33&amp;F33,"")</f>
        <v>FC Carl Zeiss JenaEintracht Frankfurt</v>
      </c>
      <c r="K413" s="7">
        <f t="shared" si="8"/>
        <v>0</v>
      </c>
      <c r="L413" s="7" t="str">
        <f>IF(AND(K413&gt;0,Plan!$I36=0),I33&amp;Language!$E$62&amp;H33,"")</f>
        <v/>
      </c>
      <c r="M413" s="2" t="str">
        <f>IF(Plan!$I36=1,G33&amp;F33,"")</f>
        <v/>
      </c>
      <c r="N413" s="93" t="str">
        <f>IF(AND(K413&gt;0,Plan!$I36=1),I33&amp;Language!$E$62&amp;H33,"")</f>
        <v/>
      </c>
    </row>
    <row r="414" spans="9:14" x14ac:dyDescent="0.2">
      <c r="I414" s="40" t="s">
        <v>42</v>
      </c>
      <c r="J414" s="17" t="str">
        <f>IF(Plan!$I37=0,G34&amp;F34,"")</f>
        <v>TSG 1899 HoffenheimHamburger SV</v>
      </c>
      <c r="K414" s="7">
        <f t="shared" si="8"/>
        <v>0</v>
      </c>
      <c r="L414" s="7" t="str">
        <f>IF(AND(K414&gt;0,Plan!$I37=0),I34&amp;Language!$E$62&amp;H34,"")</f>
        <v/>
      </c>
      <c r="M414" s="2" t="str">
        <f>IF(Plan!$I37=1,G34&amp;F34,"")</f>
        <v/>
      </c>
      <c r="N414" s="93" t="str">
        <f>IF(AND(K414&gt;0,Plan!$I37=1),I34&amp;Language!$E$62&amp;H34,"")</f>
        <v/>
      </c>
    </row>
    <row r="415" spans="9:14" x14ac:dyDescent="0.2">
      <c r="I415" s="40" t="s">
        <v>43</v>
      </c>
      <c r="J415" s="17" t="str">
        <f>IF(Plan!$I38=0,G35&amp;F35,"")</f>
        <v>Bayer 04 Leverkusen1. FC Köln</v>
      </c>
      <c r="K415" s="7">
        <f t="shared" si="8"/>
        <v>0</v>
      </c>
      <c r="L415" s="7" t="str">
        <f>IF(AND(K415&gt;0,Plan!$I38=0),I35&amp;Language!$E$62&amp;H35,"")</f>
        <v/>
      </c>
      <c r="M415" s="2" t="str">
        <f>IF(Plan!$I38=1,G35&amp;F35,"")</f>
        <v/>
      </c>
      <c r="N415" s="93" t="str">
        <f>IF(AND(K415&gt;0,Plan!$I38=1),I35&amp;Language!$E$62&amp;H35,"")</f>
        <v/>
      </c>
    </row>
    <row r="416" spans="9:14" x14ac:dyDescent="0.2">
      <c r="I416" s="40" t="s">
        <v>44</v>
      </c>
      <c r="J416" s="17" t="str">
        <f>IF(Plan!$I39=0,G36&amp;F36,"")</f>
        <v>RB Leipzig1. FC Nürnberg</v>
      </c>
      <c r="K416" s="7">
        <f t="shared" ref="K416:K447" si="9">K36</f>
        <v>0</v>
      </c>
      <c r="L416" s="7" t="str">
        <f>IF(AND(K416&gt;0,Plan!$I39=0),I36&amp;Language!$E$62&amp;H36,"")</f>
        <v/>
      </c>
      <c r="M416" s="2" t="str">
        <f>IF(Plan!$I39=1,G36&amp;F36,"")</f>
        <v/>
      </c>
      <c r="N416" s="93" t="str">
        <f>IF(AND(K416&gt;0,Plan!$I39=1),I36&amp;Language!$E$62&amp;H36,"")</f>
        <v/>
      </c>
    </row>
    <row r="417" spans="9:14" x14ac:dyDescent="0.2">
      <c r="I417" s="40" t="s">
        <v>45</v>
      </c>
      <c r="J417" s="17" t="str">
        <f>IF(Plan!$I40=0,G37&amp;F37,"")</f>
        <v>VfL WolfsburgSGS Essen</v>
      </c>
      <c r="K417" s="7">
        <f t="shared" si="9"/>
        <v>0</v>
      </c>
      <c r="L417" s="7" t="str">
        <f>IF(AND(K417&gt;0,Plan!$I40=0),I37&amp;Language!$E$62&amp;H37,"")</f>
        <v/>
      </c>
      <c r="M417" s="2" t="str">
        <f>IF(Plan!$I40=1,G37&amp;F37,"")</f>
        <v/>
      </c>
      <c r="N417" s="93" t="str">
        <f>IF(AND(K417&gt;0,Plan!$I40=1),I37&amp;Language!$E$62&amp;H37,"")</f>
        <v/>
      </c>
    </row>
    <row r="418" spans="9:14" x14ac:dyDescent="0.2">
      <c r="I418" s="40" t="s">
        <v>46</v>
      </c>
      <c r="J418" s="17" t="str">
        <f>IF(Plan!$I41=0,G38&amp;F38,"")</f>
        <v>Werder BremenFC Bayern München</v>
      </c>
      <c r="K418" s="7">
        <f t="shared" si="9"/>
        <v>0</v>
      </c>
      <c r="L418" s="7" t="str">
        <f>IF(AND(K418&gt;0,Plan!$I41=0),I38&amp;Language!$E$62&amp;H38,"")</f>
        <v/>
      </c>
      <c r="M418" s="2" t="str">
        <f>IF(Plan!$I41=1,G38&amp;F38,"")</f>
        <v/>
      </c>
      <c r="N418" s="93" t="str">
        <f>IF(AND(K418&gt;0,Plan!$I41=1),I38&amp;Language!$E$62&amp;H38,"")</f>
        <v/>
      </c>
    </row>
    <row r="419" spans="9:14" x14ac:dyDescent="0.2">
      <c r="I419" s="40" t="s">
        <v>47</v>
      </c>
      <c r="J419" s="17" t="str">
        <f>IF(Plan!$I42=0,G39&amp;F39,"")</f>
        <v>Hamburger SVWerder Bremen</v>
      </c>
      <c r="K419" s="7">
        <f t="shared" si="9"/>
        <v>0</v>
      </c>
      <c r="L419" s="7" t="str">
        <f>IF(AND(K419&gt;0,Plan!$I42=0),I39&amp;Language!$E$62&amp;H39,"")</f>
        <v/>
      </c>
      <c r="M419" s="2" t="str">
        <f>IF(Plan!$I42=1,G39&amp;F39,"")</f>
        <v/>
      </c>
      <c r="N419" s="93" t="str">
        <f>IF(AND(K419&gt;0,Plan!$I42=1),I39&amp;Language!$E$62&amp;H39,"")</f>
        <v/>
      </c>
    </row>
    <row r="420" spans="9:14" x14ac:dyDescent="0.2">
      <c r="I420" s="40" t="s">
        <v>54</v>
      </c>
      <c r="J420" s="17" t="str">
        <f>IF(Plan!$I43=0,G40&amp;F40,"")</f>
        <v>Bayer 04 LeverkusenTSG 1899 Hoffenheim</v>
      </c>
      <c r="K420" s="7">
        <f t="shared" si="9"/>
        <v>0</v>
      </c>
      <c r="L420" s="7" t="str">
        <f>IF(AND(K420&gt;0,Plan!$I43=0),I40&amp;Language!$E$62&amp;H40,"")</f>
        <v/>
      </c>
      <c r="M420" s="2" t="str">
        <f>IF(Plan!$I43=1,G40&amp;F40,"")</f>
        <v/>
      </c>
      <c r="N420" s="93" t="str">
        <f>IF(AND(K420&gt;0,Plan!$I43=1),I40&amp;Language!$E$62&amp;H40,"")</f>
        <v/>
      </c>
    </row>
    <row r="421" spans="9:14" x14ac:dyDescent="0.2">
      <c r="I421" s="40" t="s">
        <v>55</v>
      </c>
      <c r="J421" s="17" t="str">
        <f>IF(Plan!$I44=0,G41&amp;F41,"")</f>
        <v>1. FC NürnbergFC Carl Zeiss Jena</v>
      </c>
      <c r="K421" s="7">
        <f t="shared" si="9"/>
        <v>0</v>
      </c>
      <c r="L421" s="7" t="str">
        <f>IF(AND(K421&gt;0,Plan!$I44=0),I41&amp;Language!$E$62&amp;H41,"")</f>
        <v/>
      </c>
      <c r="M421" s="2" t="str">
        <f>IF(Plan!$I44=1,G41&amp;F41,"")</f>
        <v/>
      </c>
      <c r="N421" s="93" t="str">
        <f>IF(AND(K421&gt;0,Plan!$I44=1),I41&amp;Language!$E$62&amp;H41,"")</f>
        <v/>
      </c>
    </row>
    <row r="422" spans="9:14" x14ac:dyDescent="0.2">
      <c r="I422" s="40" t="s">
        <v>56</v>
      </c>
      <c r="J422" s="17" t="str">
        <f>IF(Plan!$I45=0,G42&amp;F42,"")</f>
        <v>1. FC Union Berlin1. FC Köln</v>
      </c>
      <c r="K422" s="7">
        <f t="shared" si="9"/>
        <v>0</v>
      </c>
      <c r="L422" s="7" t="str">
        <f>IF(AND(K422&gt;0,Plan!$I45=0),I42&amp;Language!$E$62&amp;H42,"")</f>
        <v/>
      </c>
      <c r="M422" s="2" t="str">
        <f>IF(Plan!$I45=1,G42&amp;F42,"")</f>
        <v/>
      </c>
      <c r="N422" s="93" t="str">
        <f>IF(AND(K422&gt;0,Plan!$I45=1),I42&amp;Language!$E$62&amp;H42,"")</f>
        <v/>
      </c>
    </row>
    <row r="423" spans="9:14" x14ac:dyDescent="0.2">
      <c r="I423" s="40" t="s">
        <v>57</v>
      </c>
      <c r="J423" s="17" t="str">
        <f>IF(Plan!$I46=0,G43&amp;F43,"")</f>
        <v>SGS EssenRB Leipzig</v>
      </c>
      <c r="K423" s="7">
        <f t="shared" si="9"/>
        <v>0</v>
      </c>
      <c r="L423" s="7" t="str">
        <f>IF(AND(K423&gt;0,Plan!$I46=0),I43&amp;Language!$E$62&amp;H43,"")</f>
        <v/>
      </c>
      <c r="M423" s="2" t="str">
        <f>IF(Plan!$I46=1,G43&amp;F43,"")</f>
        <v/>
      </c>
      <c r="N423" s="93" t="str">
        <f>IF(AND(K423&gt;0,Plan!$I46=1),I43&amp;Language!$E$62&amp;H43,"")</f>
        <v/>
      </c>
    </row>
    <row r="424" spans="9:14" x14ac:dyDescent="0.2">
      <c r="I424" s="40" t="s">
        <v>58</v>
      </c>
      <c r="J424" s="17" t="str">
        <f>IF(Plan!$I47=0,G44&amp;F44,"")</f>
        <v>Eintracht FrankfurtSC Freiburg</v>
      </c>
      <c r="K424" s="7">
        <f t="shared" si="9"/>
        <v>0</v>
      </c>
      <c r="L424" s="7" t="str">
        <f>IF(AND(K424&gt;0,Plan!$I47=0),I44&amp;Language!$E$62&amp;H44,"")</f>
        <v/>
      </c>
      <c r="M424" s="2" t="str">
        <f>IF(Plan!$I47=1,G44&amp;F44,"")</f>
        <v/>
      </c>
      <c r="N424" s="93" t="str">
        <f>IF(AND(K424&gt;0,Plan!$I47=1),I44&amp;Language!$E$62&amp;H44,"")</f>
        <v/>
      </c>
    </row>
    <row r="425" spans="9:14" x14ac:dyDescent="0.2">
      <c r="I425" s="40" t="s">
        <v>59</v>
      </c>
      <c r="J425" s="17" t="str">
        <f>IF(Plan!$I48=0,G45&amp;F45,"")</f>
        <v>FC Bayern MünchenVfL Wolfsburg</v>
      </c>
      <c r="K425" s="7">
        <f t="shared" si="9"/>
        <v>0</v>
      </c>
      <c r="L425" s="7" t="str">
        <f>IF(AND(K425&gt;0,Plan!$I48=0),I45&amp;Language!$E$62&amp;H45,"")</f>
        <v/>
      </c>
      <c r="M425" s="2" t="str">
        <f>IF(Plan!$I48=1,G45&amp;F45,"")</f>
        <v/>
      </c>
      <c r="N425" s="93" t="str">
        <f>IF(AND(K425&gt;0,Plan!$I48=1),I45&amp;Language!$E$62&amp;H45,"")</f>
        <v/>
      </c>
    </row>
    <row r="426" spans="9:14" x14ac:dyDescent="0.2">
      <c r="I426" s="40" t="s">
        <v>60</v>
      </c>
      <c r="J426" s="17" t="str">
        <f>IF(Plan!$I49=0,G46&amp;F46,"")</f>
        <v>RB Leipzig1. FC Union Berlin</v>
      </c>
      <c r="K426" s="7">
        <f t="shared" si="9"/>
        <v>0</v>
      </c>
      <c r="L426" s="7" t="str">
        <f>IF(AND(K426&gt;0,Plan!$I49=0),I46&amp;Language!$E$62&amp;H46,"")</f>
        <v/>
      </c>
      <c r="M426" s="2" t="str">
        <f>IF(Plan!$I49=1,G46&amp;F46,"")</f>
        <v/>
      </c>
      <c r="N426" s="93" t="str">
        <f>IF(AND(K426&gt;0,Plan!$I49=1),I46&amp;Language!$E$62&amp;H46,"")</f>
        <v/>
      </c>
    </row>
    <row r="427" spans="9:14" x14ac:dyDescent="0.2">
      <c r="I427" s="40" t="s">
        <v>61</v>
      </c>
      <c r="J427" s="17" t="str">
        <f>IF(Plan!$I50=0,G47&amp;F47,"")</f>
        <v>TSG 1899 HoffenheimSGS Essen</v>
      </c>
      <c r="K427" s="7">
        <f t="shared" si="9"/>
        <v>0</v>
      </c>
      <c r="L427" s="7" t="str">
        <f>IF(AND(K427&gt;0,Plan!$I50=0),I47&amp;Language!$E$62&amp;H47,"")</f>
        <v/>
      </c>
      <c r="M427" s="2" t="str">
        <f>IF(Plan!$I50=1,G47&amp;F47,"")</f>
        <v/>
      </c>
      <c r="N427" s="93" t="str">
        <f>IF(AND(K427&gt;0,Plan!$I50=1),I47&amp;Language!$E$62&amp;H47,"")</f>
        <v/>
      </c>
    </row>
    <row r="428" spans="9:14" x14ac:dyDescent="0.2">
      <c r="I428" s="40" t="s">
        <v>62</v>
      </c>
      <c r="J428" s="17" t="str">
        <f>IF(Plan!$I51=0,G48&amp;F48,"")</f>
        <v>FC Carl Zeiss JenaHamburger SV</v>
      </c>
      <c r="K428" s="7">
        <f t="shared" si="9"/>
        <v>0</v>
      </c>
      <c r="L428" s="7" t="str">
        <f>IF(AND(K428&gt;0,Plan!$I51=0),I48&amp;Language!$E$62&amp;H48,"")</f>
        <v/>
      </c>
      <c r="M428" s="2" t="str">
        <f>IF(Plan!$I51=1,G48&amp;F48,"")</f>
        <v/>
      </c>
      <c r="N428" s="93" t="str">
        <f>IF(AND(K428&gt;0,Plan!$I51=1),I48&amp;Language!$E$62&amp;H48,"")</f>
        <v/>
      </c>
    </row>
    <row r="429" spans="9:14" x14ac:dyDescent="0.2">
      <c r="I429" s="40" t="s">
        <v>63</v>
      </c>
      <c r="J429" s="17" t="str">
        <f>IF(Plan!$I52=0,G49&amp;F49,"")</f>
        <v>SC Freiburg1. FC Nürnberg</v>
      </c>
      <c r="K429" s="7">
        <f t="shared" si="9"/>
        <v>0</v>
      </c>
      <c r="L429" s="7" t="str">
        <f>IF(AND(K429&gt;0,Plan!$I52=0),I49&amp;Language!$E$62&amp;H49,"")</f>
        <v/>
      </c>
      <c r="M429" s="2" t="str">
        <f>IF(Plan!$I52=1,G49&amp;F49,"")</f>
        <v/>
      </c>
      <c r="N429" s="93" t="str">
        <f>IF(AND(K429&gt;0,Plan!$I52=1),I49&amp;Language!$E$62&amp;H49,"")</f>
        <v/>
      </c>
    </row>
    <row r="430" spans="9:14" x14ac:dyDescent="0.2">
      <c r="I430" s="40" t="s">
        <v>64</v>
      </c>
      <c r="J430" s="17" t="str">
        <f>IF(Plan!$I53=0,G50&amp;F50,"")</f>
        <v>Werder BremenEintracht Frankfurt</v>
      </c>
      <c r="K430" s="7">
        <f t="shared" si="9"/>
        <v>0</v>
      </c>
      <c r="L430" s="7" t="str">
        <f>IF(AND(K430&gt;0,Plan!$I53=0),I50&amp;Language!$E$62&amp;H50,"")</f>
        <v/>
      </c>
      <c r="M430" s="2" t="str">
        <f>IF(Plan!$I53=1,G50&amp;F50,"")</f>
        <v/>
      </c>
      <c r="N430" s="93" t="str">
        <f>IF(AND(K430&gt;0,Plan!$I53=1),I50&amp;Language!$E$62&amp;H50,"")</f>
        <v/>
      </c>
    </row>
    <row r="431" spans="9:14" x14ac:dyDescent="0.2">
      <c r="I431" s="40" t="s">
        <v>65</v>
      </c>
      <c r="J431" s="17" t="str">
        <f>IF(Plan!$I54=0,G51&amp;F51,"")</f>
        <v>VfL WolfsburgBayer 04 Leverkusen</v>
      </c>
      <c r="K431" s="7">
        <f t="shared" si="9"/>
        <v>0</v>
      </c>
      <c r="L431" s="7" t="str">
        <f>IF(AND(K431&gt;0,Plan!$I54=0),I51&amp;Language!$E$62&amp;H51,"")</f>
        <v/>
      </c>
      <c r="M431" s="2" t="str">
        <f>IF(Plan!$I54=1,G51&amp;F51,"")</f>
        <v/>
      </c>
      <c r="N431" s="93" t="str">
        <f>IF(AND(K431&gt;0,Plan!$I54=1),I51&amp;Language!$E$62&amp;H51,"")</f>
        <v/>
      </c>
    </row>
    <row r="432" spans="9:14" x14ac:dyDescent="0.2">
      <c r="I432" s="40" t="s">
        <v>66</v>
      </c>
      <c r="J432" s="17" t="str">
        <f>IF(Plan!$I55=0,G52&amp;F52,"")</f>
        <v>1. FC KölnFC Bayern München</v>
      </c>
      <c r="K432" s="7">
        <f t="shared" si="9"/>
        <v>0</v>
      </c>
      <c r="L432" s="7" t="str">
        <f>IF(AND(K432&gt;0,Plan!$I55=0),I52&amp;Language!$E$62&amp;H52,"")</f>
        <v/>
      </c>
      <c r="M432" s="2" t="str">
        <f>IF(Plan!$I55=1,G52&amp;F52,"")</f>
        <v/>
      </c>
      <c r="N432" s="93" t="str">
        <f>IF(AND(K432&gt;0,Plan!$I55=1),I52&amp;Language!$E$62&amp;H52,"")</f>
        <v/>
      </c>
    </row>
    <row r="433" spans="9:14" x14ac:dyDescent="0.2">
      <c r="I433" s="40" t="s">
        <v>67</v>
      </c>
      <c r="J433" s="17" t="str">
        <f>IF(Plan!$I56=0,G53&amp;F53,"")</f>
        <v>1. FC Union BerlinWerder Bremen</v>
      </c>
      <c r="K433" s="7">
        <f t="shared" si="9"/>
        <v>0</v>
      </c>
      <c r="L433" s="7" t="str">
        <f>IF(AND(K433&gt;0,Plan!$I56=0),I53&amp;Language!$E$62&amp;H53,"")</f>
        <v/>
      </c>
      <c r="M433" s="2" t="str">
        <f>IF(Plan!$I56=1,G53&amp;F53,"")</f>
        <v/>
      </c>
      <c r="N433" s="93" t="str">
        <f>IF(AND(K433&gt;0,Plan!$I56=1),I53&amp;Language!$E$62&amp;H53,"")</f>
        <v/>
      </c>
    </row>
    <row r="434" spans="9:14" x14ac:dyDescent="0.2">
      <c r="I434" s="40" t="s">
        <v>68</v>
      </c>
      <c r="J434" s="17" t="str">
        <f>IF(Plan!$I57=0,G54&amp;F54,"")</f>
        <v>RB LeipzigSC Freiburg</v>
      </c>
      <c r="K434" s="7">
        <f t="shared" si="9"/>
        <v>0</v>
      </c>
      <c r="L434" s="7" t="str">
        <f>IF(AND(K434&gt;0,Plan!$I57=0),I54&amp;Language!$E$62&amp;H54,"")</f>
        <v/>
      </c>
      <c r="M434" s="2" t="str">
        <f>IF(Plan!$I57=1,G54&amp;F54,"")</f>
        <v/>
      </c>
      <c r="N434" s="93" t="str">
        <f>IF(AND(K434&gt;0,Plan!$I57=1),I54&amp;Language!$E$62&amp;H54,"")</f>
        <v/>
      </c>
    </row>
    <row r="435" spans="9:14" x14ac:dyDescent="0.2">
      <c r="I435" s="40" t="s">
        <v>69</v>
      </c>
      <c r="J435" s="17" t="str">
        <f>IF(Plan!$I58=0,G55&amp;F55,"")</f>
        <v>Eintracht FrankfurtHamburger SV</v>
      </c>
      <c r="K435" s="7">
        <f t="shared" si="9"/>
        <v>0</v>
      </c>
      <c r="L435" s="7" t="str">
        <f>IF(AND(K435&gt;0,Plan!$I58=0),I55&amp;Language!$E$62&amp;H55,"")</f>
        <v/>
      </c>
      <c r="M435" s="2" t="str">
        <f>IF(Plan!$I58=1,G55&amp;F55,"")</f>
        <v/>
      </c>
      <c r="N435" s="93" t="str">
        <f>IF(AND(K435&gt;0,Plan!$I58=1),I55&amp;Language!$E$62&amp;H55,"")</f>
        <v/>
      </c>
    </row>
    <row r="436" spans="9:14" x14ac:dyDescent="0.2">
      <c r="I436" s="40" t="s">
        <v>70</v>
      </c>
      <c r="J436" s="17" t="str">
        <f>IF(Plan!$I59=0,G56&amp;F56,"")</f>
        <v>Bayer 04 LeverkusenFC Carl Zeiss Jena</v>
      </c>
      <c r="K436" s="7">
        <f t="shared" si="9"/>
        <v>0</v>
      </c>
      <c r="L436" s="7" t="str">
        <f>IF(AND(K436&gt;0,Plan!$I59=0),I56&amp;Language!$E$62&amp;H56,"")</f>
        <v/>
      </c>
      <c r="M436" s="2" t="str">
        <f>IF(Plan!$I59=1,G56&amp;F56,"")</f>
        <v/>
      </c>
      <c r="N436" s="93" t="str">
        <f>IF(AND(K436&gt;0,Plan!$I59=1),I56&amp;Language!$E$62&amp;H56,"")</f>
        <v/>
      </c>
    </row>
    <row r="437" spans="9:14" x14ac:dyDescent="0.2">
      <c r="I437" s="40" t="s">
        <v>71</v>
      </c>
      <c r="J437" s="17" t="str">
        <f>IF(Plan!$I60=0,G57&amp;F57,"")</f>
        <v>1. FC Nürnberg1. FC Köln</v>
      </c>
      <c r="K437" s="7">
        <f t="shared" si="9"/>
        <v>0</v>
      </c>
      <c r="L437" s="7" t="str">
        <f>IF(AND(K437&gt;0,Plan!$I60=0),I57&amp;Language!$E$62&amp;H57,"")</f>
        <v/>
      </c>
      <c r="M437" s="2" t="str">
        <f>IF(Plan!$I60=1,G57&amp;F57,"")</f>
        <v/>
      </c>
      <c r="N437" s="93" t="str">
        <f>IF(AND(K437&gt;0,Plan!$I60=1),I57&amp;Language!$E$62&amp;H57,"")</f>
        <v/>
      </c>
    </row>
    <row r="438" spans="9:14" x14ac:dyDescent="0.2">
      <c r="I438" s="40" t="s">
        <v>72</v>
      </c>
      <c r="J438" s="17" t="str">
        <f>IF(Plan!$I61=0,G58&amp;F58,"")</f>
        <v>SGS EssenFC Bayern München</v>
      </c>
      <c r="K438" s="7">
        <f t="shared" si="9"/>
        <v>0</v>
      </c>
      <c r="L438" s="7" t="str">
        <f>IF(AND(K438&gt;0,Plan!$I61=0),I58&amp;Language!$E$62&amp;H58,"")</f>
        <v/>
      </c>
      <c r="M438" s="2" t="str">
        <f>IF(Plan!$I61=1,G58&amp;F58,"")</f>
        <v/>
      </c>
      <c r="N438" s="93" t="str">
        <f>IF(AND(K438&gt;0,Plan!$I61=1),I58&amp;Language!$E$62&amp;H58,"")</f>
        <v/>
      </c>
    </row>
    <row r="439" spans="9:14" x14ac:dyDescent="0.2">
      <c r="I439" s="40" t="s">
        <v>73</v>
      </c>
      <c r="J439" s="17" t="str">
        <f>IF(Plan!$I62=0,G59&amp;F59,"")</f>
        <v>TSG 1899 HoffenheimVfL Wolfsburg</v>
      </c>
      <c r="K439" s="7">
        <f t="shared" si="9"/>
        <v>0</v>
      </c>
      <c r="L439" s="7" t="str">
        <f>IF(AND(K439&gt;0,Plan!$I62=0),I59&amp;Language!$E$62&amp;H59,"")</f>
        <v/>
      </c>
      <c r="M439" s="2" t="str">
        <f>IF(Plan!$I62=1,G59&amp;F59,"")</f>
        <v/>
      </c>
      <c r="N439" s="93" t="str">
        <f>IF(AND(K439&gt;0,Plan!$I62=1),I59&amp;Language!$E$62&amp;H59,"")</f>
        <v/>
      </c>
    </row>
    <row r="440" spans="9:14" x14ac:dyDescent="0.2">
      <c r="I440" s="40" t="s">
        <v>74</v>
      </c>
      <c r="J440" s="17" t="str">
        <f>IF(Plan!$I63=0,G60&amp;F60,"")</f>
        <v>VfL Wolfsburg1. FC Union Berlin</v>
      </c>
      <c r="K440" s="7">
        <f t="shared" si="9"/>
        <v>0</v>
      </c>
      <c r="L440" s="7" t="str">
        <f>IF(AND(K440&gt;0,Plan!$I63=0),I60&amp;Language!$E$62&amp;H60,"")</f>
        <v/>
      </c>
      <c r="M440" s="2" t="str">
        <f>IF(Plan!$I63=1,G60&amp;F60,"")</f>
        <v/>
      </c>
      <c r="N440" s="93" t="str">
        <f>IF(AND(K440&gt;0,Plan!$I63=1),I60&amp;Language!$E$62&amp;H60,"")</f>
        <v/>
      </c>
    </row>
    <row r="441" spans="9:14" x14ac:dyDescent="0.2">
      <c r="I441" s="40" t="s">
        <v>75</v>
      </c>
      <c r="J441" s="17" t="str">
        <f>IF(Plan!$I64=0,G61&amp;F61,"")</f>
        <v>Werder BremenSGS Essen</v>
      </c>
      <c r="K441" s="7">
        <f t="shared" si="9"/>
        <v>0</v>
      </c>
      <c r="L441" s="7" t="str">
        <f>IF(AND(K441&gt;0,Plan!$I64=0),I61&amp;Language!$E$62&amp;H61,"")</f>
        <v/>
      </c>
      <c r="M441" s="2" t="str">
        <f>IF(Plan!$I64=1,G61&amp;F61,"")</f>
        <v/>
      </c>
      <c r="N441" s="93" t="str">
        <f>IF(AND(K441&gt;0,Plan!$I64=1),I61&amp;Language!$E$62&amp;H61,"")</f>
        <v/>
      </c>
    </row>
    <row r="442" spans="9:14" x14ac:dyDescent="0.2">
      <c r="I442" s="40" t="s">
        <v>76</v>
      </c>
      <c r="J442" s="17" t="str">
        <f>IF(Plan!$I65=0,G62&amp;F62,"")</f>
        <v>1. FC KölnEintracht Frankfurt</v>
      </c>
      <c r="K442" s="7">
        <f t="shared" si="9"/>
        <v>0</v>
      </c>
      <c r="L442" s="7" t="str">
        <f>IF(AND(K442&gt;0,Plan!$I65=0),I62&amp;Language!$E$62&amp;H62,"")</f>
        <v/>
      </c>
      <c r="M442" s="2" t="str">
        <f>IF(Plan!$I65=1,G62&amp;F62,"")</f>
        <v/>
      </c>
      <c r="N442" s="93" t="str">
        <f>IF(AND(K442&gt;0,Plan!$I65=1),I62&amp;Language!$E$62&amp;H62,"")</f>
        <v/>
      </c>
    </row>
    <row r="443" spans="9:14" x14ac:dyDescent="0.2">
      <c r="I443" s="40" t="s">
        <v>77</v>
      </c>
      <c r="J443" s="17" t="str">
        <f>IF(Plan!$I66=0,G63&amp;F63,"")</f>
        <v>SC FreiburgTSG 1899 Hoffenheim</v>
      </c>
      <c r="K443" s="7">
        <f t="shared" si="9"/>
        <v>0</v>
      </c>
      <c r="L443" s="7" t="str">
        <f>IF(AND(K443&gt;0,Plan!$I66=0),I63&amp;Language!$E$62&amp;H63,"")</f>
        <v/>
      </c>
      <c r="M443" s="2" t="str">
        <f>IF(Plan!$I66=1,G63&amp;F63,"")</f>
        <v/>
      </c>
      <c r="N443" s="93" t="str">
        <f>IF(AND(K443&gt;0,Plan!$I66=1),I63&amp;Language!$E$62&amp;H63,"")</f>
        <v/>
      </c>
    </row>
    <row r="444" spans="9:14" x14ac:dyDescent="0.2">
      <c r="I444" s="40" t="s">
        <v>78</v>
      </c>
      <c r="J444" s="17" t="str">
        <f>IF(Plan!$I67=0,G64&amp;F64,"")</f>
        <v>FC Carl Zeiss JenaRB Leipzig</v>
      </c>
      <c r="K444" s="7">
        <f t="shared" si="9"/>
        <v>0</v>
      </c>
      <c r="L444" s="7" t="str">
        <f>IF(AND(K444&gt;0,Plan!$I67=0),I64&amp;Language!$E$62&amp;H64,"")</f>
        <v/>
      </c>
      <c r="M444" s="2" t="str">
        <f>IF(Plan!$I67=1,G64&amp;F64,"")</f>
        <v/>
      </c>
      <c r="N444" s="93" t="str">
        <f>IF(AND(K444&gt;0,Plan!$I67=1),I64&amp;Language!$E$62&amp;H64,"")</f>
        <v/>
      </c>
    </row>
    <row r="445" spans="9:14" x14ac:dyDescent="0.2">
      <c r="I445" s="40" t="s">
        <v>79</v>
      </c>
      <c r="J445" s="17" t="str">
        <f>IF(Plan!$I68=0,G65&amp;F65,"")</f>
        <v>Hamburger SVBayer 04 Leverkusen</v>
      </c>
      <c r="K445" s="7">
        <f t="shared" si="9"/>
        <v>0</v>
      </c>
      <c r="L445" s="7" t="str">
        <f>IF(AND(K445&gt;0,Plan!$I68=0),I65&amp;Language!$E$62&amp;H65,"")</f>
        <v/>
      </c>
      <c r="M445" s="2" t="str">
        <f>IF(Plan!$I68=1,G65&amp;F65,"")</f>
        <v/>
      </c>
      <c r="N445" s="93" t="str">
        <f>IF(AND(K445&gt;0,Plan!$I68=1),I65&amp;Language!$E$62&amp;H65,"")</f>
        <v/>
      </c>
    </row>
    <row r="446" spans="9:14" x14ac:dyDescent="0.2">
      <c r="I446" s="40" t="s">
        <v>80</v>
      </c>
      <c r="J446" s="17" t="str">
        <f>IF(Plan!$I69=0,G66&amp;F66,"")</f>
        <v>FC Bayern München1. FC Nürnberg</v>
      </c>
      <c r="K446" s="7">
        <f t="shared" si="9"/>
        <v>0</v>
      </c>
      <c r="L446" s="7" t="str">
        <f>IF(AND(K446&gt;0,Plan!$I69=0),I66&amp;Language!$E$62&amp;H66,"")</f>
        <v/>
      </c>
      <c r="M446" s="2" t="str">
        <f>IF(Plan!$I69=1,G66&amp;F66,"")</f>
        <v/>
      </c>
      <c r="N446" s="93" t="str">
        <f>IF(AND(K446&gt;0,Plan!$I69=1),I66&amp;Language!$E$62&amp;H66,"")</f>
        <v/>
      </c>
    </row>
    <row r="447" spans="9:14" x14ac:dyDescent="0.2">
      <c r="I447" s="40" t="s">
        <v>81</v>
      </c>
      <c r="J447" s="17" t="str">
        <f>IF(Plan!$I70=0,G67&amp;F67,"")</f>
        <v>RB LeipzigWerder Bremen</v>
      </c>
      <c r="K447" s="7">
        <f t="shared" si="9"/>
        <v>0</v>
      </c>
      <c r="L447" s="7" t="str">
        <f>IF(AND(K447&gt;0,Plan!$I70=0),I67&amp;Language!$E$62&amp;H67,"")</f>
        <v/>
      </c>
      <c r="M447" s="2" t="str">
        <f>IF(Plan!$I70=1,G67&amp;F67,"")</f>
        <v/>
      </c>
      <c r="N447" s="93" t="str">
        <f>IF(AND(K447&gt;0,Plan!$I70=1),I67&amp;Language!$E$62&amp;H67,"")</f>
        <v/>
      </c>
    </row>
    <row r="448" spans="9:14" x14ac:dyDescent="0.2">
      <c r="I448" s="40" t="s">
        <v>82</v>
      </c>
      <c r="J448" s="17" t="str">
        <f>IF(Plan!$I71=0,G68&amp;F68,"")</f>
        <v>Bayer 04 LeverkusenSC Freiburg</v>
      </c>
      <c r="K448" s="7">
        <f t="shared" ref="K448:K454" si="10">K68</f>
        <v>0</v>
      </c>
      <c r="L448" s="7" t="str">
        <f>IF(AND(K448&gt;0,Plan!$I71=0),I68&amp;Language!$E$62&amp;H68,"")</f>
        <v/>
      </c>
      <c r="M448" s="2" t="str">
        <f>IF(Plan!$I71=1,G68&amp;F68,"")</f>
        <v/>
      </c>
      <c r="N448" s="93" t="str">
        <f>IF(AND(K448&gt;0,Plan!$I71=1),I68&amp;Language!$E$62&amp;H68,"")</f>
        <v/>
      </c>
    </row>
    <row r="449" spans="9:14" x14ac:dyDescent="0.2">
      <c r="I449" s="40" t="s">
        <v>83</v>
      </c>
      <c r="J449" s="17" t="str">
        <f>IF(Plan!$I72=0,G69&amp;F69,"")</f>
        <v>1. FC NürnbergHamburger SV</v>
      </c>
      <c r="K449" s="7">
        <f t="shared" si="10"/>
        <v>0</v>
      </c>
      <c r="L449" s="7" t="str">
        <f>IF(AND(K449&gt;0,Plan!$I72=0),I69&amp;Language!$E$62&amp;H69,"")</f>
        <v/>
      </c>
      <c r="M449" s="2" t="str">
        <f>IF(Plan!$I72=1,G69&amp;F69,"")</f>
        <v/>
      </c>
      <c r="N449" s="93" t="str">
        <f>IF(AND(K449&gt;0,Plan!$I72=1),I69&amp;Language!$E$62&amp;H69,"")</f>
        <v/>
      </c>
    </row>
    <row r="450" spans="9:14" x14ac:dyDescent="0.2">
      <c r="I450" s="40" t="s">
        <v>84</v>
      </c>
      <c r="J450" s="17" t="str">
        <f>IF(Plan!$I73=0,G70&amp;F70,"")</f>
        <v>SGS EssenFC Carl Zeiss Jena</v>
      </c>
      <c r="K450" s="7">
        <f t="shared" si="10"/>
        <v>0</v>
      </c>
      <c r="L450" s="7" t="str">
        <f>IF(AND(K450&gt;0,Plan!$I73=0),I70&amp;Language!$E$62&amp;H70,"")</f>
        <v/>
      </c>
      <c r="M450" s="2" t="str">
        <f>IF(Plan!$I73=1,G70&amp;F70,"")</f>
        <v/>
      </c>
      <c r="N450" s="93" t="str">
        <f>IF(AND(K450&gt;0,Plan!$I73=1),I70&amp;Language!$E$62&amp;H70,"")</f>
        <v/>
      </c>
    </row>
    <row r="451" spans="9:14" x14ac:dyDescent="0.2">
      <c r="I451" s="40" t="s">
        <v>85</v>
      </c>
      <c r="J451" s="17" t="str">
        <f>IF(Plan!$I74=0,G71&amp;F71,"")</f>
        <v>1. FC Union BerlinFC Bayern München</v>
      </c>
      <c r="K451" s="7">
        <f t="shared" si="10"/>
        <v>0</v>
      </c>
      <c r="L451" s="7" t="str">
        <f>IF(AND(K451&gt;0,Plan!$I74=0),I71&amp;Language!$E$62&amp;H71,"")</f>
        <v/>
      </c>
      <c r="M451" s="2" t="str">
        <f>IF(Plan!$I74=1,G71&amp;F71,"")</f>
        <v/>
      </c>
      <c r="N451" s="93" t="str">
        <f>IF(AND(K451&gt;0,Plan!$I74=1),I71&amp;Language!$E$62&amp;H71,"")</f>
        <v/>
      </c>
    </row>
    <row r="452" spans="9:14" x14ac:dyDescent="0.2">
      <c r="I452" s="40" t="s">
        <v>86</v>
      </c>
      <c r="J452" s="17" t="str">
        <f>IF(Plan!$I75=0,G72&amp;F72,"")</f>
        <v>TSG 1899 Hoffenheim1. FC Köln</v>
      </c>
      <c r="K452" s="7">
        <f t="shared" si="10"/>
        <v>0</v>
      </c>
      <c r="L452" s="7" t="str">
        <f>IF(AND(K452&gt;0,Plan!$I75=0),I72&amp;Language!$E$62&amp;H72,"")</f>
        <v/>
      </c>
      <c r="M452" s="2" t="str">
        <f>IF(Plan!$I75=1,G72&amp;F72,"")</f>
        <v/>
      </c>
      <c r="N452" s="93" t="str">
        <f>IF(AND(K452&gt;0,Plan!$I75=1),I72&amp;Language!$E$62&amp;H72,"")</f>
        <v/>
      </c>
    </row>
    <row r="453" spans="9:14" x14ac:dyDescent="0.2">
      <c r="I453" s="40" t="s">
        <v>87</v>
      </c>
      <c r="J453" s="17" t="str">
        <f>IF(Plan!$I76=0,G73&amp;F73,"")</f>
        <v>Eintracht FrankfurtVfL Wolfsburg</v>
      </c>
      <c r="K453" s="7">
        <f t="shared" si="10"/>
        <v>0</v>
      </c>
      <c r="L453" s="7" t="str">
        <f>IF(AND(K453&gt;0,Plan!$I76=0),I73&amp;Language!$E$62&amp;H73,"")</f>
        <v/>
      </c>
      <c r="M453" s="2" t="str">
        <f>IF(Plan!$I76=1,G73&amp;F73,"")</f>
        <v/>
      </c>
      <c r="N453" s="93" t="str">
        <f>IF(AND(K453&gt;0,Plan!$I76=1),I73&amp;Language!$E$62&amp;H73,"")</f>
        <v/>
      </c>
    </row>
    <row r="454" spans="9:14" x14ac:dyDescent="0.2">
      <c r="I454" s="40" t="s">
        <v>88</v>
      </c>
      <c r="J454" s="17" t="str">
        <f>IF(Plan!$I77=0,G74&amp;F74,"")</f>
        <v>Hamburger SV1. FC Union Berlin</v>
      </c>
      <c r="K454" s="7">
        <f t="shared" si="10"/>
        <v>0</v>
      </c>
      <c r="L454" s="7" t="str">
        <f>IF(AND(K454&gt;0,Plan!$I77=0),I74&amp;Language!$E$62&amp;H74,"")</f>
        <v/>
      </c>
      <c r="M454" s="2" t="str">
        <f>IF(Plan!$I77=1,G74&amp;F74,"")</f>
        <v/>
      </c>
      <c r="N454" s="93" t="str">
        <f>IF(AND(K454&gt;0,Plan!$I77=1),I74&amp;Language!$E$62&amp;H74,"")</f>
        <v/>
      </c>
    </row>
    <row r="455" spans="9:14" x14ac:dyDescent="0.2">
      <c r="I455" s="40" t="s">
        <v>89</v>
      </c>
      <c r="J455" s="17" t="str">
        <f>IF(Plan!$I78=0,G75&amp;F75,"")</f>
        <v>1. FC KölnWerder Bremen</v>
      </c>
      <c r="K455" s="134">
        <f t="shared" ref="K455:K518" si="11">K75</f>
        <v>0</v>
      </c>
      <c r="L455" s="134" t="str">
        <f>IF(AND(K455&gt;0,Plan!$I78=0),I75&amp;Language!$E$62&amp;H75,"")</f>
        <v/>
      </c>
      <c r="M455" s="2" t="str">
        <f>IF(Plan!$I78=1,G75&amp;F75,"")</f>
        <v/>
      </c>
      <c r="N455" s="93" t="str">
        <f>IF(AND(K455&gt;0,Plan!$I78=1),I75&amp;Language!$E$62&amp;H75,"")</f>
        <v/>
      </c>
    </row>
    <row r="456" spans="9:14" x14ac:dyDescent="0.2">
      <c r="I456" s="40" t="s">
        <v>156</v>
      </c>
      <c r="J456" s="17" t="str">
        <f>IF(Plan!$I79=0,G76&amp;F76,"")</f>
        <v>FC Carl Zeiss JenaSC Freiburg</v>
      </c>
      <c r="K456" s="134">
        <f t="shared" si="11"/>
        <v>0</v>
      </c>
      <c r="L456" s="134" t="str">
        <f>IF(AND(K456&gt;0,Plan!$I79=0),I76&amp;Language!$E$62&amp;H76,"")</f>
        <v/>
      </c>
      <c r="M456" s="2" t="str">
        <f>IF(Plan!$I79=1,G76&amp;F76,"")</f>
        <v/>
      </c>
      <c r="N456" s="93" t="str">
        <f>IF(AND(K456&gt;0,Plan!$I79=1),I76&amp;Language!$E$62&amp;H76,"")</f>
        <v/>
      </c>
    </row>
    <row r="457" spans="9:14" x14ac:dyDescent="0.2">
      <c r="I457" s="40" t="s">
        <v>157</v>
      </c>
      <c r="J457" s="17" t="str">
        <f>IF(Plan!$I80=0,G77&amp;F77,"")</f>
        <v>SGS EssenBayer 04 Leverkusen</v>
      </c>
      <c r="K457" s="134">
        <f t="shared" si="11"/>
        <v>0</v>
      </c>
      <c r="L457" s="134" t="str">
        <f>IF(AND(K457&gt;0,Plan!$I80=0),I77&amp;Language!$E$62&amp;H77,"")</f>
        <v/>
      </c>
      <c r="M457" s="2" t="str">
        <f>IF(Plan!$I80=1,G77&amp;F77,"")</f>
        <v/>
      </c>
      <c r="N457" s="93" t="str">
        <f>IF(AND(K457&gt;0,Plan!$I80=1),I77&amp;Language!$E$62&amp;H77,"")</f>
        <v/>
      </c>
    </row>
    <row r="458" spans="9:14" x14ac:dyDescent="0.2">
      <c r="I458" s="40" t="s">
        <v>158</v>
      </c>
      <c r="J458" s="17" t="str">
        <f>IF(Plan!$I81=0,G78&amp;F78,"")</f>
        <v>FC Bayern MünchenTSG 1899 Hoffenheim</v>
      </c>
      <c r="K458" s="134">
        <f t="shared" si="11"/>
        <v>0</v>
      </c>
      <c r="L458" s="134" t="str">
        <f>IF(AND(K458&gt;0,Plan!$I81=0),I78&amp;Language!$E$62&amp;H78,"")</f>
        <v/>
      </c>
      <c r="M458" s="2" t="str">
        <f>IF(Plan!$I81=1,G78&amp;F78,"")</f>
        <v/>
      </c>
      <c r="N458" s="93" t="str">
        <f>IF(AND(K458&gt;0,Plan!$I81=1),I78&amp;Language!$E$62&amp;H78,"")</f>
        <v/>
      </c>
    </row>
    <row r="459" spans="9:14" x14ac:dyDescent="0.2">
      <c r="I459" s="40" t="s">
        <v>159</v>
      </c>
      <c r="J459" s="17" t="str">
        <f>IF(Plan!$I82=0,G79&amp;F79,"")</f>
        <v>VfL WolfsburgRB Leipzig</v>
      </c>
      <c r="K459" s="134">
        <f t="shared" si="11"/>
        <v>0</v>
      </c>
      <c r="L459" s="134" t="str">
        <f>IF(AND(K459&gt;0,Plan!$I82=0),I79&amp;Language!$E$62&amp;H79,"")</f>
        <v/>
      </c>
      <c r="M459" s="2" t="str">
        <f>IF(Plan!$I82=1,G79&amp;F79,"")</f>
        <v/>
      </c>
      <c r="N459" s="93" t="str">
        <f>IF(AND(K459&gt;0,Plan!$I82=1),I79&amp;Language!$E$62&amp;H79,"")</f>
        <v/>
      </c>
    </row>
    <row r="460" spans="9:14" x14ac:dyDescent="0.2">
      <c r="I460" s="40" t="s">
        <v>160</v>
      </c>
      <c r="J460" s="17" t="str">
        <f>IF(Plan!$I83=0,G80&amp;F80,"")</f>
        <v>Eintracht Frankfurt1. FC Nürnberg</v>
      </c>
      <c r="K460" s="134">
        <f t="shared" si="11"/>
        <v>0</v>
      </c>
      <c r="L460" s="134" t="str">
        <f>IF(AND(K460&gt;0,Plan!$I83=0),I80&amp;Language!$E$62&amp;H80,"")</f>
        <v/>
      </c>
      <c r="M460" s="2" t="str">
        <f>IF(Plan!$I83=1,G80&amp;F80,"")</f>
        <v/>
      </c>
      <c r="N460" s="93" t="str">
        <f>IF(AND(K460&gt;0,Plan!$I83=1),I80&amp;Language!$E$62&amp;H80,"")</f>
        <v/>
      </c>
    </row>
    <row r="461" spans="9:14" x14ac:dyDescent="0.2">
      <c r="I461" s="40" t="s">
        <v>161</v>
      </c>
      <c r="J461" s="17" t="str">
        <f>IF(Plan!$I84=0,G81&amp;F81,"")</f>
        <v>1. FC NürnbergSGS Essen</v>
      </c>
      <c r="K461" s="134">
        <f t="shared" si="11"/>
        <v>0</v>
      </c>
      <c r="L461" s="134" t="str">
        <f>IF(AND(K461&gt;0,Plan!$I84=0),I81&amp;Language!$E$62&amp;H81,"")</f>
        <v/>
      </c>
      <c r="M461" s="2" t="str">
        <f>IF(Plan!$I84=1,G81&amp;F81,"")</f>
        <v/>
      </c>
      <c r="N461" s="93" t="str">
        <f>IF(AND(K461&gt;0,Plan!$I84=1),I81&amp;Language!$E$62&amp;H81,"")</f>
        <v/>
      </c>
    </row>
    <row r="462" spans="9:14" x14ac:dyDescent="0.2">
      <c r="I462" s="40" t="s">
        <v>162</v>
      </c>
      <c r="J462" s="17" t="str">
        <f>IF(Plan!$I85=0,G82&amp;F82,"")</f>
        <v>1. FC KölnHamburger SV</v>
      </c>
      <c r="K462" s="134">
        <f t="shared" si="11"/>
        <v>0</v>
      </c>
      <c r="L462" s="134" t="str">
        <f>IF(AND(K462&gt;0,Plan!$I85=0),I82&amp;Language!$E$62&amp;H82,"")</f>
        <v/>
      </c>
      <c r="M462" s="2" t="str">
        <f>IF(Plan!$I85=1,G82&amp;F82,"")</f>
        <v/>
      </c>
      <c r="N462" s="93" t="str">
        <f>IF(AND(K462&gt;0,Plan!$I85=1),I82&amp;Language!$E$62&amp;H82,"")</f>
        <v/>
      </c>
    </row>
    <row r="463" spans="9:14" x14ac:dyDescent="0.2">
      <c r="I463" s="40" t="s">
        <v>163</v>
      </c>
      <c r="J463" s="17" t="str">
        <f>IF(Plan!$I86=0,G83&amp;F83,"")</f>
        <v>1. FC Union BerlinTSG 1899 Hoffenheim</v>
      </c>
      <c r="K463" s="134">
        <f t="shared" si="11"/>
        <v>0</v>
      </c>
      <c r="L463" s="134" t="str">
        <f>IF(AND(K463&gt;0,Plan!$I86=0),I83&amp;Language!$E$62&amp;H83,"")</f>
        <v/>
      </c>
      <c r="M463" s="2" t="str">
        <f>IF(Plan!$I86=1,G83&amp;F83,"")</f>
        <v/>
      </c>
      <c r="N463" s="93" t="str">
        <f>IF(AND(K463&gt;0,Plan!$I86=1),I83&amp;Language!$E$62&amp;H83,"")</f>
        <v/>
      </c>
    </row>
    <row r="464" spans="9:14" x14ac:dyDescent="0.2">
      <c r="I464" s="40" t="s">
        <v>164</v>
      </c>
      <c r="J464" s="17" t="str">
        <f>IF(Plan!$I87=0,G84&amp;F84,"")</f>
        <v>Werder BremenFC Carl Zeiss Jena</v>
      </c>
      <c r="K464" s="134">
        <f t="shared" si="11"/>
        <v>0</v>
      </c>
      <c r="L464" s="134" t="str">
        <f>IF(AND(K464&gt;0,Plan!$I87=0),I84&amp;Language!$E$62&amp;H84,"")</f>
        <v/>
      </c>
      <c r="M464" s="2" t="str">
        <f>IF(Plan!$I87=1,G84&amp;F84,"")</f>
        <v/>
      </c>
      <c r="N464" s="93" t="str">
        <f>IF(AND(K464&gt;0,Plan!$I87=1),I84&amp;Language!$E$62&amp;H84,"")</f>
        <v/>
      </c>
    </row>
    <row r="465" spans="9:14" x14ac:dyDescent="0.2">
      <c r="I465" s="40" t="s">
        <v>165</v>
      </c>
      <c r="J465" s="17" t="str">
        <f>IF(Plan!$I88=0,G85&amp;F85,"")</f>
        <v>RB LeipzigBayer 04 Leverkusen</v>
      </c>
      <c r="K465" s="134">
        <f t="shared" si="11"/>
        <v>0</v>
      </c>
      <c r="L465" s="134" t="str">
        <f>IF(AND(K465&gt;0,Plan!$I88=0),I85&amp;Language!$E$62&amp;H85,"")</f>
        <v/>
      </c>
      <c r="M465" s="2" t="str">
        <f>IF(Plan!$I88=1,G85&amp;F85,"")</f>
        <v/>
      </c>
      <c r="N465" s="93" t="str">
        <f>IF(AND(K465&gt;0,Plan!$I88=1),I85&amp;Language!$E$62&amp;H85,"")</f>
        <v/>
      </c>
    </row>
    <row r="466" spans="9:14" x14ac:dyDescent="0.2">
      <c r="I466" s="40" t="s">
        <v>166</v>
      </c>
      <c r="J466" s="17" t="str">
        <f>IF(Plan!$I89=0,G86&amp;F86,"")</f>
        <v>SC FreiburgVfL Wolfsburg</v>
      </c>
      <c r="K466" s="134">
        <f t="shared" si="11"/>
        <v>0</v>
      </c>
      <c r="L466" s="134" t="str">
        <f>IF(AND(K466&gt;0,Plan!$I89=0),I86&amp;Language!$E$62&amp;H86,"")</f>
        <v/>
      </c>
      <c r="M466" s="2" t="str">
        <f>IF(Plan!$I89=1,G86&amp;F86,"")</f>
        <v/>
      </c>
      <c r="N466" s="93" t="str">
        <f>IF(AND(K466&gt;0,Plan!$I89=1),I86&amp;Language!$E$62&amp;H86,"")</f>
        <v/>
      </c>
    </row>
    <row r="467" spans="9:14" x14ac:dyDescent="0.2">
      <c r="I467" s="40" t="s">
        <v>167</v>
      </c>
      <c r="J467" s="17" t="str">
        <f>IF(Plan!$I90=0,G87&amp;F87,"")</f>
        <v>FC Bayern MünchenEintracht Frankfurt</v>
      </c>
      <c r="K467" s="134">
        <f t="shared" si="11"/>
        <v>0</v>
      </c>
      <c r="L467" s="134" t="str">
        <f>IF(AND(K467&gt;0,Plan!$I90=0),I87&amp;Language!$E$62&amp;H87,"")</f>
        <v/>
      </c>
      <c r="M467" s="2" t="str">
        <f>IF(Plan!$I90=1,G87&amp;F87,"")</f>
        <v/>
      </c>
      <c r="N467" s="93" t="str">
        <f>IF(AND(K467&gt;0,Plan!$I90=1),I87&amp;Language!$E$62&amp;H87,"")</f>
        <v/>
      </c>
    </row>
    <row r="468" spans="9:14" x14ac:dyDescent="0.2">
      <c r="I468" s="40" t="s">
        <v>168</v>
      </c>
      <c r="J468" s="17" t="str">
        <f>IF(Plan!$I91=0,G88&amp;F88,"")</f>
        <v>SGS EssenSC Freiburg</v>
      </c>
      <c r="K468" s="134">
        <f t="shared" si="11"/>
        <v>0</v>
      </c>
      <c r="L468" s="134" t="str">
        <f>IF(AND(K468&gt;0,Plan!$I91=0),I88&amp;Language!$E$62&amp;H88,"")</f>
        <v/>
      </c>
      <c r="M468" s="2" t="str">
        <f>IF(Plan!$I91=1,G88&amp;F88,"")</f>
        <v/>
      </c>
      <c r="N468" s="93" t="str">
        <f>IF(AND(K468&gt;0,Plan!$I91=1),I88&amp;Language!$E$62&amp;H88,"")</f>
        <v/>
      </c>
    </row>
    <row r="469" spans="9:14" x14ac:dyDescent="0.2">
      <c r="I469" s="40" t="s">
        <v>169</v>
      </c>
      <c r="J469" s="17" t="str">
        <f>IF(Plan!$I92=0,G89&amp;F89,"")</f>
        <v>FC Carl Zeiss Jena1. FC Köln</v>
      </c>
      <c r="K469" s="134">
        <f t="shared" si="11"/>
        <v>0</v>
      </c>
      <c r="L469" s="134" t="str">
        <f>IF(AND(K469&gt;0,Plan!$I92=0),I89&amp;Language!$E$62&amp;H89,"")</f>
        <v/>
      </c>
      <c r="M469" s="2" t="str">
        <f>IF(Plan!$I92=1,G89&amp;F89,"")</f>
        <v/>
      </c>
      <c r="N469" s="93" t="str">
        <f>IF(AND(K469&gt;0,Plan!$I92=1),I89&amp;Language!$E$62&amp;H89,"")</f>
        <v/>
      </c>
    </row>
    <row r="470" spans="9:14" x14ac:dyDescent="0.2">
      <c r="I470" s="40" t="s">
        <v>170</v>
      </c>
      <c r="J470" s="17" t="str">
        <f>IF(Plan!$I93=0,G90&amp;F90,"")</f>
        <v>TSG 1899 HoffenheimRB Leipzig</v>
      </c>
      <c r="K470" s="134">
        <f t="shared" si="11"/>
        <v>0</v>
      </c>
      <c r="L470" s="134" t="str">
        <f>IF(AND(K470&gt;0,Plan!$I93=0),I90&amp;Language!$E$62&amp;H90,"")</f>
        <v/>
      </c>
      <c r="M470" s="2" t="str">
        <f>IF(Plan!$I93=1,G90&amp;F90,"")</f>
        <v/>
      </c>
      <c r="N470" s="93" t="str">
        <f>IF(AND(K470&gt;0,Plan!$I93=1),I90&amp;Language!$E$62&amp;H90,"")</f>
        <v/>
      </c>
    </row>
    <row r="471" spans="9:14" x14ac:dyDescent="0.2">
      <c r="I471" s="40" t="s">
        <v>171</v>
      </c>
      <c r="J471" s="17" t="str">
        <f>IF(Plan!$I94=0,G91&amp;F91,"")</f>
        <v>Hamburger SVFC Bayern München</v>
      </c>
      <c r="K471" s="134">
        <f t="shared" si="11"/>
        <v>0</v>
      </c>
      <c r="L471" s="134" t="str">
        <f>IF(AND(K471&gt;0,Plan!$I94=0),I91&amp;Language!$E$62&amp;H91,"")</f>
        <v/>
      </c>
      <c r="M471" s="2" t="str">
        <f>IF(Plan!$I94=1,G91&amp;F91,"")</f>
        <v/>
      </c>
      <c r="N471" s="93" t="str">
        <f>IF(AND(K471&gt;0,Plan!$I94=1),I91&amp;Language!$E$62&amp;H91,"")</f>
        <v/>
      </c>
    </row>
    <row r="472" spans="9:14" x14ac:dyDescent="0.2">
      <c r="I472" s="40" t="s">
        <v>172</v>
      </c>
      <c r="J472" s="17" t="str">
        <f>IF(Plan!$I95=0,G92&amp;F92,"")</f>
        <v>VfL Wolfsburg1. FC Nürnberg</v>
      </c>
      <c r="K472" s="134">
        <f t="shared" si="11"/>
        <v>0</v>
      </c>
      <c r="L472" s="134" t="str">
        <f>IF(AND(K472&gt;0,Plan!$I95=0),I92&amp;Language!$E$62&amp;H92,"")</f>
        <v/>
      </c>
      <c r="M472" s="2" t="str">
        <f>IF(Plan!$I95=1,G92&amp;F92,"")</f>
        <v/>
      </c>
      <c r="N472" s="93" t="str">
        <f>IF(AND(K472&gt;0,Plan!$I95=1),I92&amp;Language!$E$62&amp;H92,"")</f>
        <v/>
      </c>
    </row>
    <row r="473" spans="9:14" x14ac:dyDescent="0.2">
      <c r="I473" s="40" t="s">
        <v>173</v>
      </c>
      <c r="J473" s="17" t="str">
        <f>IF(Plan!$I96=0,G93&amp;F93,"")</f>
        <v>Eintracht Frankfurt1. FC Union Berlin</v>
      </c>
      <c r="K473" s="134">
        <f t="shared" si="11"/>
        <v>0</v>
      </c>
      <c r="L473" s="134" t="str">
        <f>IF(AND(K473&gt;0,Plan!$I96=0),I93&amp;Language!$E$62&amp;H93,"")</f>
        <v/>
      </c>
      <c r="M473" s="2" t="str">
        <f>IF(Plan!$I96=1,G93&amp;F93,"")</f>
        <v/>
      </c>
      <c r="N473" s="93" t="str">
        <f>IF(AND(K473&gt;0,Plan!$I96=1),I93&amp;Language!$E$62&amp;H93,"")</f>
        <v/>
      </c>
    </row>
    <row r="474" spans="9:14" x14ac:dyDescent="0.2">
      <c r="I474" s="40" t="s">
        <v>174</v>
      </c>
      <c r="J474" s="17" t="str">
        <f>IF(Plan!$I97=0,G94&amp;F94,"")</f>
        <v>Bayer 04 LeverkusenWerder Bremen</v>
      </c>
      <c r="K474" s="134">
        <f t="shared" si="11"/>
        <v>0</v>
      </c>
      <c r="L474" s="134" t="str">
        <f>IF(AND(K474&gt;0,Plan!$I97=0),I94&amp;Language!$E$62&amp;H94,"")</f>
        <v/>
      </c>
      <c r="M474" s="2" t="str">
        <f>IF(Plan!$I97=1,G94&amp;F94,"")</f>
        <v/>
      </c>
      <c r="N474" s="93" t="str">
        <f>IF(AND(K474&gt;0,Plan!$I97=1),I94&amp;Language!$E$62&amp;H94,"")</f>
        <v/>
      </c>
    </row>
    <row r="475" spans="9:14" x14ac:dyDescent="0.2">
      <c r="I475" s="40" t="s">
        <v>175</v>
      </c>
      <c r="J475" s="17" t="str">
        <f>IF(Plan!$I98=0,G95&amp;F95,"")</f>
        <v/>
      </c>
      <c r="K475" s="134">
        <f t="shared" si="11"/>
        <v>0</v>
      </c>
      <c r="L475" s="134" t="str">
        <f>IF(AND(K475&gt;0,Plan!$I98=0),I95&amp;Language!$E$62&amp;H95,"")</f>
        <v/>
      </c>
      <c r="M475" s="2" t="str">
        <f>IF(Plan!$I98=1,G95&amp;F95,"")</f>
        <v>Werder BremenSC Freiburg</v>
      </c>
      <c r="N475" s="93" t="str">
        <f>IF(AND(K475&gt;0,Plan!$I98=1),I95&amp;Language!$E$62&amp;H95,"")</f>
        <v/>
      </c>
    </row>
    <row r="476" spans="9:14" x14ac:dyDescent="0.2">
      <c r="I476" s="40" t="s">
        <v>176</v>
      </c>
      <c r="J476" s="17" t="str">
        <f>IF(Plan!$I99=0,G96&amp;F96,"")</f>
        <v/>
      </c>
      <c r="K476" s="134">
        <f t="shared" si="11"/>
        <v>0</v>
      </c>
      <c r="L476" s="134" t="str">
        <f>IF(AND(K476&gt;0,Plan!$I99=0),I96&amp;Language!$E$62&amp;H96,"")</f>
        <v/>
      </c>
      <c r="M476" s="2" t="str">
        <f>IF(Plan!$I99=1,G96&amp;F96,"")</f>
        <v>FC Carl Zeiss JenaTSG 1899 Hoffenheim</v>
      </c>
      <c r="N476" s="93" t="str">
        <f>IF(AND(K476&gt;0,Plan!$I99=1),I96&amp;Language!$E$62&amp;H96,"")</f>
        <v/>
      </c>
    </row>
    <row r="477" spans="9:14" x14ac:dyDescent="0.2">
      <c r="I477" s="40" t="s">
        <v>177</v>
      </c>
      <c r="J477" s="17" t="str">
        <f>IF(Plan!$I100=0,G97&amp;F97,"")</f>
        <v/>
      </c>
      <c r="K477" s="134">
        <f t="shared" si="11"/>
        <v>0</v>
      </c>
      <c r="L477" s="134" t="str">
        <f>IF(AND(K477&gt;0,Plan!$I100=0),I97&amp;Language!$E$62&amp;H97,"")</f>
        <v/>
      </c>
      <c r="M477" s="2" t="str">
        <f>IF(Plan!$I100=1,G97&amp;F97,"")</f>
        <v>1. FC KölnRB Leipzig</v>
      </c>
      <c r="N477" s="93" t="str">
        <f>IF(AND(K477&gt;0,Plan!$I100=1),I97&amp;Language!$E$62&amp;H97,"")</f>
        <v/>
      </c>
    </row>
    <row r="478" spans="9:14" x14ac:dyDescent="0.2">
      <c r="I478" s="40" t="s">
        <v>178</v>
      </c>
      <c r="J478" s="17" t="str">
        <f>IF(Plan!$I101=0,G98&amp;F98,"")</f>
        <v/>
      </c>
      <c r="K478" s="134">
        <f t="shared" si="11"/>
        <v>0</v>
      </c>
      <c r="L478" s="134" t="str">
        <f>IF(AND(K478&gt;0,Plan!$I101=0),I98&amp;Language!$E$62&amp;H98,"")</f>
        <v/>
      </c>
      <c r="M478" s="2" t="str">
        <f>IF(Plan!$I101=1,G98&amp;F98,"")</f>
        <v>1. FC Union Berlin1. FC Nürnberg</v>
      </c>
      <c r="N478" s="93" t="str">
        <f>IF(AND(K478&gt;0,Plan!$I101=1),I98&amp;Language!$E$62&amp;H98,"")</f>
        <v/>
      </c>
    </row>
    <row r="479" spans="9:14" x14ac:dyDescent="0.2">
      <c r="I479" s="40" t="s">
        <v>179</v>
      </c>
      <c r="J479" s="17" t="str">
        <f>IF(Plan!$I102=0,G99&amp;F99,"")</f>
        <v/>
      </c>
      <c r="K479" s="134">
        <f t="shared" si="11"/>
        <v>0</v>
      </c>
      <c r="L479" s="134" t="str">
        <f>IF(AND(K479&gt;0,Plan!$I102=0),I99&amp;Language!$E$62&amp;H99,"")</f>
        <v/>
      </c>
      <c r="M479" s="2" t="str">
        <f>IF(Plan!$I102=1,G99&amp;F99,"")</f>
        <v>Eintracht FrankfurtSGS Essen</v>
      </c>
      <c r="N479" s="93" t="str">
        <f>IF(AND(K479&gt;0,Plan!$I102=1),I99&amp;Language!$E$62&amp;H99,"")</f>
        <v/>
      </c>
    </row>
    <row r="480" spans="9:14" x14ac:dyDescent="0.2">
      <c r="I480" s="40" t="s">
        <v>180</v>
      </c>
      <c r="J480" s="17" t="str">
        <f>IF(Plan!$I103=0,G100&amp;F100,"")</f>
        <v/>
      </c>
      <c r="K480" s="134">
        <f t="shared" si="11"/>
        <v>0</v>
      </c>
      <c r="L480" s="134" t="str">
        <f>IF(AND(K480&gt;0,Plan!$I103=0),I100&amp;Language!$E$62&amp;H100,"")</f>
        <v/>
      </c>
      <c r="M480" s="2" t="str">
        <f>IF(Plan!$I103=1,G100&amp;F100,"")</f>
        <v>FC Bayern MünchenBayer 04 Leverkusen</v>
      </c>
      <c r="N480" s="93" t="str">
        <f>IF(AND(K480&gt;0,Plan!$I103=1),I100&amp;Language!$E$62&amp;H100,"")</f>
        <v/>
      </c>
    </row>
    <row r="481" spans="9:14" x14ac:dyDescent="0.2">
      <c r="I481" s="40" t="s">
        <v>181</v>
      </c>
      <c r="J481" s="17" t="str">
        <f>IF(Plan!$I104=0,G101&amp;F101,"")</f>
        <v/>
      </c>
      <c r="K481" s="134">
        <f t="shared" si="11"/>
        <v>0</v>
      </c>
      <c r="L481" s="134" t="str">
        <f>IF(AND(K481&gt;0,Plan!$I104=0),I101&amp;Language!$E$62&amp;H101,"")</f>
        <v/>
      </c>
      <c r="M481" s="2" t="str">
        <f>IF(Plan!$I104=1,G101&amp;F101,"")</f>
        <v>Hamburger SVVfL Wolfsburg</v>
      </c>
      <c r="N481" s="93" t="str">
        <f>IF(AND(K481&gt;0,Plan!$I104=1),I101&amp;Language!$E$62&amp;H101,"")</f>
        <v/>
      </c>
    </row>
    <row r="482" spans="9:14" x14ac:dyDescent="0.2">
      <c r="I482" s="40" t="s">
        <v>182</v>
      </c>
      <c r="J482" s="17" t="str">
        <f>IF(Plan!$I105=0,G102&amp;F102,"")</f>
        <v/>
      </c>
      <c r="K482" s="134">
        <f t="shared" si="11"/>
        <v>0</v>
      </c>
      <c r="L482" s="134" t="str">
        <f>IF(AND(K482&gt;0,Plan!$I105=0),I102&amp;Language!$E$62&amp;H102,"")</f>
        <v/>
      </c>
      <c r="M482" s="2" t="str">
        <f>IF(Plan!$I105=1,G102&amp;F102,"")</f>
        <v>Bayer 04 Leverkusen1. FC Union Berlin</v>
      </c>
      <c r="N482" s="93" t="str">
        <f>IF(AND(K482&gt;0,Plan!$I105=1),I102&amp;Language!$E$62&amp;H102,"")</f>
        <v/>
      </c>
    </row>
    <row r="483" spans="9:14" x14ac:dyDescent="0.2">
      <c r="I483" s="40" t="s">
        <v>183</v>
      </c>
      <c r="J483" s="17" t="str">
        <f>IF(Plan!$I106=0,G103&amp;F103,"")</f>
        <v/>
      </c>
      <c r="K483" s="134">
        <f t="shared" si="11"/>
        <v>0</v>
      </c>
      <c r="L483" s="134" t="str">
        <f>IF(AND(K483&gt;0,Plan!$I106=0),I103&amp;Language!$E$62&amp;H103,"")</f>
        <v/>
      </c>
      <c r="M483" s="2" t="str">
        <f>IF(Plan!$I106=1,G103&amp;F103,"")</f>
        <v>1. FC NürnbergWerder Bremen</v>
      </c>
      <c r="N483" s="93" t="str">
        <f>IF(AND(K483&gt;0,Plan!$I106=1),I103&amp;Language!$E$62&amp;H103,"")</f>
        <v/>
      </c>
    </row>
    <row r="484" spans="9:14" x14ac:dyDescent="0.2">
      <c r="I484" s="40" t="s">
        <v>184</v>
      </c>
      <c r="J484" s="17" t="str">
        <f>IF(Plan!$I107=0,G104&amp;F104,"")</f>
        <v/>
      </c>
      <c r="K484" s="134">
        <f t="shared" si="11"/>
        <v>0</v>
      </c>
      <c r="L484" s="134" t="str">
        <f>IF(AND(K484&gt;0,Plan!$I107=0),I104&amp;Language!$E$62&amp;H104,"")</f>
        <v/>
      </c>
      <c r="M484" s="2" t="str">
        <f>IF(Plan!$I107=1,G104&amp;F104,"")</f>
        <v>TSG 1899 HoffenheimEintracht Frankfurt</v>
      </c>
      <c r="N484" s="93" t="str">
        <f>IF(AND(K484&gt;0,Plan!$I107=1),I104&amp;Language!$E$62&amp;H104,"")</f>
        <v/>
      </c>
    </row>
    <row r="485" spans="9:14" x14ac:dyDescent="0.2">
      <c r="I485" s="40" t="s">
        <v>185</v>
      </c>
      <c r="J485" s="17" t="str">
        <f>IF(Plan!$I108=0,G105&amp;F105,"")</f>
        <v/>
      </c>
      <c r="K485" s="134">
        <f t="shared" si="11"/>
        <v>0</v>
      </c>
      <c r="L485" s="134" t="str">
        <f>IF(AND(K485&gt;0,Plan!$I108=0),I105&amp;Language!$E$62&amp;H105,"")</f>
        <v/>
      </c>
      <c r="M485" s="2" t="str">
        <f>IF(Plan!$I108=1,G105&amp;F105,"")</f>
        <v>SGS EssenHamburger SV</v>
      </c>
      <c r="N485" s="93" t="str">
        <f>IF(AND(K485&gt;0,Plan!$I108=1),I105&amp;Language!$E$62&amp;H105,"")</f>
        <v/>
      </c>
    </row>
    <row r="486" spans="9:14" x14ac:dyDescent="0.2">
      <c r="I486" s="40" t="s">
        <v>186</v>
      </c>
      <c r="J486" s="17" t="str">
        <f>IF(Plan!$I109=0,G106&amp;F106,"")</f>
        <v/>
      </c>
      <c r="K486" s="134">
        <f t="shared" si="11"/>
        <v>0</v>
      </c>
      <c r="L486" s="134" t="str">
        <f>IF(AND(K486&gt;0,Plan!$I109=0),I106&amp;Language!$E$62&amp;H106,"")</f>
        <v/>
      </c>
      <c r="M486" s="2" t="str">
        <f>IF(Plan!$I109=1,G106&amp;F106,"")</f>
        <v>SC Freiburg1. FC Köln</v>
      </c>
      <c r="N486" s="93" t="str">
        <f>IF(AND(K486&gt;0,Plan!$I109=1),I106&amp;Language!$E$62&amp;H106,"")</f>
        <v/>
      </c>
    </row>
    <row r="487" spans="9:14" x14ac:dyDescent="0.2">
      <c r="I487" s="40" t="s">
        <v>187</v>
      </c>
      <c r="J487" s="17" t="str">
        <f>IF(Plan!$I110=0,G107&amp;F107,"")</f>
        <v/>
      </c>
      <c r="K487" s="134">
        <f t="shared" si="11"/>
        <v>0</v>
      </c>
      <c r="L487" s="134" t="str">
        <f>IF(AND(K487&gt;0,Plan!$I110=0),I107&amp;Language!$E$62&amp;H107,"")</f>
        <v/>
      </c>
      <c r="M487" s="2" t="str">
        <f>IF(Plan!$I110=1,G107&amp;F107,"")</f>
        <v>RB LeipzigFC Bayern München</v>
      </c>
      <c r="N487" s="93" t="str">
        <f>IF(AND(K487&gt;0,Plan!$I110=1),I107&amp;Language!$E$62&amp;H107,"")</f>
        <v/>
      </c>
    </row>
    <row r="488" spans="9:14" x14ac:dyDescent="0.2">
      <c r="I488" s="40" t="s">
        <v>188</v>
      </c>
      <c r="J488" s="17" t="str">
        <f>IF(Plan!$I111=0,G108&amp;F108,"")</f>
        <v/>
      </c>
      <c r="K488" s="134">
        <f t="shared" si="11"/>
        <v>0</v>
      </c>
      <c r="L488" s="134" t="str">
        <f>IF(AND(K488&gt;0,Plan!$I111=0),I108&amp;Language!$E$62&amp;H108,"")</f>
        <v/>
      </c>
      <c r="M488" s="2" t="str">
        <f>IF(Plan!$I111=1,G108&amp;F108,"")</f>
        <v>VfL WolfsburgFC Carl Zeiss Jena</v>
      </c>
      <c r="N488" s="93" t="str">
        <f>IF(AND(K488&gt;0,Plan!$I111=1),I108&amp;Language!$E$62&amp;H108,"")</f>
        <v/>
      </c>
    </row>
    <row r="489" spans="9:14" x14ac:dyDescent="0.2">
      <c r="I489" s="40" t="s">
        <v>189</v>
      </c>
      <c r="J489" s="17" t="str">
        <f>IF(Plan!$I112=0,G109&amp;F109,"")</f>
        <v/>
      </c>
      <c r="K489" s="134">
        <f t="shared" si="11"/>
        <v>0</v>
      </c>
      <c r="L489" s="134" t="str">
        <f>IF(AND(K489&gt;0,Plan!$I112=0),I109&amp;Language!$E$62&amp;H109,"")</f>
        <v/>
      </c>
      <c r="M489" s="2" t="str">
        <f>IF(Plan!$I112=1,G109&amp;F109,"")</f>
        <v>1. FC Union BerlinSGS Essen</v>
      </c>
      <c r="N489" s="93" t="str">
        <f>IF(AND(K489&gt;0,Plan!$I112=1),I109&amp;Language!$E$62&amp;H109,"")</f>
        <v/>
      </c>
    </row>
    <row r="490" spans="9:14" x14ac:dyDescent="0.2">
      <c r="I490" s="40" t="s">
        <v>190</v>
      </c>
      <c r="J490" s="17" t="str">
        <f>IF(Plan!$I113=0,G110&amp;F110,"")</f>
        <v/>
      </c>
      <c r="K490" s="134">
        <f t="shared" si="11"/>
        <v>0</v>
      </c>
      <c r="L490" s="134" t="str">
        <f>IF(AND(K490&gt;0,Plan!$I113=0),I110&amp;Language!$E$62&amp;H110,"")</f>
        <v/>
      </c>
      <c r="M490" s="2" t="str">
        <f>IF(Plan!$I113=1,G110&amp;F110,"")</f>
        <v>Hamburger SVSC Freiburg</v>
      </c>
      <c r="N490" s="93" t="str">
        <f>IF(AND(K490&gt;0,Plan!$I113=1),I110&amp;Language!$E$62&amp;H110,"")</f>
        <v/>
      </c>
    </row>
    <row r="491" spans="9:14" x14ac:dyDescent="0.2">
      <c r="I491" s="40" t="s">
        <v>191</v>
      </c>
      <c r="J491" s="17" t="str">
        <f>IF(Plan!$I114=0,G111&amp;F111,"")</f>
        <v/>
      </c>
      <c r="K491" s="134">
        <f t="shared" si="11"/>
        <v>0</v>
      </c>
      <c r="L491" s="134" t="str">
        <f>IF(AND(K491&gt;0,Plan!$I114=0),I111&amp;Language!$E$62&amp;H111,"")</f>
        <v/>
      </c>
      <c r="M491" s="2" t="str">
        <f>IF(Plan!$I114=1,G111&amp;F111,"")</f>
        <v>Werder BremenTSG 1899 Hoffenheim</v>
      </c>
      <c r="N491" s="93" t="str">
        <f>IF(AND(K491&gt;0,Plan!$I114=1),I111&amp;Language!$E$62&amp;H111,"")</f>
        <v/>
      </c>
    </row>
    <row r="492" spans="9:14" x14ac:dyDescent="0.2">
      <c r="I492" s="40" t="s">
        <v>192</v>
      </c>
      <c r="J492" s="17" t="str">
        <f>IF(Plan!$I115=0,G112&amp;F112,"")</f>
        <v/>
      </c>
      <c r="K492" s="134">
        <f t="shared" si="11"/>
        <v>0</v>
      </c>
      <c r="L492" s="134" t="str">
        <f>IF(AND(K492&gt;0,Plan!$I115=0),I112&amp;Language!$E$62&amp;H112,"")</f>
        <v/>
      </c>
      <c r="M492" s="2" t="str">
        <f>IF(Plan!$I115=1,G112&amp;F112,"")</f>
        <v>FC Bayern MünchenFC Carl Zeiss Jena</v>
      </c>
      <c r="N492" s="93" t="str">
        <f>IF(AND(K492&gt;0,Plan!$I115=1),I112&amp;Language!$E$62&amp;H112,"")</f>
        <v/>
      </c>
    </row>
    <row r="493" spans="9:14" x14ac:dyDescent="0.2">
      <c r="I493" s="40" t="s">
        <v>193</v>
      </c>
      <c r="J493" s="17" t="str">
        <f>IF(Plan!$I116=0,G113&amp;F113,"")</f>
        <v/>
      </c>
      <c r="K493" s="134">
        <f t="shared" si="11"/>
        <v>0</v>
      </c>
      <c r="L493" s="134" t="str">
        <f>IF(AND(K493&gt;0,Plan!$I116=0),I113&amp;Language!$E$62&amp;H113,"")</f>
        <v/>
      </c>
      <c r="M493" s="2" t="str">
        <f>IF(Plan!$I116=1,G113&amp;F113,"")</f>
        <v>Eintracht FrankfurtRB Leipzig</v>
      </c>
      <c r="N493" s="93" t="str">
        <f>IF(AND(K493&gt;0,Plan!$I116=1),I113&amp;Language!$E$62&amp;H113,"")</f>
        <v/>
      </c>
    </row>
    <row r="494" spans="9:14" x14ac:dyDescent="0.2">
      <c r="I494" s="40" t="s">
        <v>194</v>
      </c>
      <c r="J494" s="17" t="str">
        <f>IF(Plan!$I117=0,G114&amp;F114,"")</f>
        <v/>
      </c>
      <c r="K494" s="134">
        <f t="shared" si="11"/>
        <v>0</v>
      </c>
      <c r="L494" s="134" t="str">
        <f>IF(AND(K494&gt;0,Plan!$I117=0),I114&amp;Language!$E$62&amp;H114,"")</f>
        <v/>
      </c>
      <c r="M494" s="2" t="str">
        <f>IF(Plan!$I117=1,G114&amp;F114,"")</f>
        <v>1. FC NürnbergBayer 04 Leverkusen</v>
      </c>
      <c r="N494" s="93" t="str">
        <f>IF(AND(K494&gt;0,Plan!$I117=1),I114&amp;Language!$E$62&amp;H114,"")</f>
        <v/>
      </c>
    </row>
    <row r="495" spans="9:14" x14ac:dyDescent="0.2">
      <c r="I495" s="40" t="s">
        <v>195</v>
      </c>
      <c r="J495" s="17" t="str">
        <f>IF(Plan!$I118=0,G115&amp;F115,"")</f>
        <v/>
      </c>
      <c r="K495" s="134">
        <f t="shared" si="11"/>
        <v>0</v>
      </c>
      <c r="L495" s="134" t="str">
        <f>IF(AND(K495&gt;0,Plan!$I118=0),I115&amp;Language!$E$62&amp;H115,"")</f>
        <v/>
      </c>
      <c r="M495" s="2" t="str">
        <f>IF(Plan!$I118=1,G115&amp;F115,"")</f>
        <v>1. FC KölnVfL Wolfsburg</v>
      </c>
      <c r="N495" s="93" t="str">
        <f>IF(AND(K495&gt;0,Plan!$I118=1),I115&amp;Language!$E$62&amp;H115,"")</f>
        <v/>
      </c>
    </row>
    <row r="496" spans="9:14" x14ac:dyDescent="0.2">
      <c r="I496" s="40" t="s">
        <v>196</v>
      </c>
      <c r="J496" s="17" t="str">
        <f>IF(Plan!$I119=0,G116&amp;F116,"")</f>
        <v/>
      </c>
      <c r="K496" s="134">
        <f t="shared" si="11"/>
        <v>0</v>
      </c>
      <c r="L496" s="134" t="str">
        <f>IF(AND(K496&gt;0,Plan!$I119=0),I116&amp;Language!$E$62&amp;H116,"")</f>
        <v/>
      </c>
      <c r="M496" s="2" t="str">
        <f>IF(Plan!$I119=1,G116&amp;F116,"")</f>
        <v>VfL WolfsburgWerder Bremen</v>
      </c>
      <c r="N496" s="93" t="str">
        <f>IF(AND(K496&gt;0,Plan!$I119=1),I116&amp;Language!$E$62&amp;H116,"")</f>
        <v/>
      </c>
    </row>
    <row r="497" spans="9:14" x14ac:dyDescent="0.2">
      <c r="I497" s="40" t="s">
        <v>197</v>
      </c>
      <c r="J497" s="17" t="str">
        <f>IF(Plan!$I120=0,G117&amp;F117,"")</f>
        <v/>
      </c>
      <c r="K497" s="134">
        <f t="shared" si="11"/>
        <v>0</v>
      </c>
      <c r="L497" s="134" t="str">
        <f>IF(AND(K497&gt;0,Plan!$I120=0),I117&amp;Language!$E$62&amp;H117,"")</f>
        <v/>
      </c>
      <c r="M497" s="2" t="str">
        <f>IF(Plan!$I120=1,G117&amp;F117,"")</f>
        <v>Bayer 04 LeverkusenEintracht Frankfurt</v>
      </c>
      <c r="N497" s="93" t="str">
        <f>IF(AND(K497&gt;0,Plan!$I120=1),I117&amp;Language!$E$62&amp;H117,"")</f>
        <v/>
      </c>
    </row>
    <row r="498" spans="9:14" x14ac:dyDescent="0.2">
      <c r="I498" s="40" t="s">
        <v>198</v>
      </c>
      <c r="J498" s="17" t="str">
        <f>IF(Plan!$I121=0,G118&amp;F118,"")</f>
        <v/>
      </c>
      <c r="K498" s="134">
        <f t="shared" si="11"/>
        <v>0</v>
      </c>
      <c r="L498" s="134" t="str">
        <f>IF(AND(K498&gt;0,Plan!$I121=0),I118&amp;Language!$E$62&amp;H118,"")</f>
        <v/>
      </c>
      <c r="M498" s="2" t="str">
        <f>IF(Plan!$I121=1,G118&amp;F118,"")</f>
        <v>RB LeipzigHamburger SV</v>
      </c>
      <c r="N498" s="93" t="str">
        <f>IF(AND(K498&gt;0,Plan!$I121=1),I118&amp;Language!$E$62&amp;H118,"")</f>
        <v/>
      </c>
    </row>
    <row r="499" spans="9:14" x14ac:dyDescent="0.2">
      <c r="I499" s="40" t="s">
        <v>199</v>
      </c>
      <c r="J499" s="17" t="str">
        <f>IF(Plan!$I122=0,G119&amp;F119,"")</f>
        <v/>
      </c>
      <c r="K499" s="134">
        <f t="shared" si="11"/>
        <v>0</v>
      </c>
      <c r="L499" s="134" t="str">
        <f>IF(AND(K499&gt;0,Plan!$I122=0),I119&amp;Language!$E$62&amp;H119,"")</f>
        <v/>
      </c>
      <c r="M499" s="2" t="str">
        <f>IF(Plan!$I122=1,G119&amp;F119,"")</f>
        <v>SGS Essen1. FC Köln</v>
      </c>
      <c r="N499" s="93" t="str">
        <f>IF(AND(K499&gt;0,Plan!$I122=1),I119&amp;Language!$E$62&amp;H119,"")</f>
        <v/>
      </c>
    </row>
    <row r="500" spans="9:14" x14ac:dyDescent="0.2">
      <c r="I500" s="40" t="s">
        <v>200</v>
      </c>
      <c r="J500" s="17" t="str">
        <f>IF(Plan!$I123=0,G120&amp;F120,"")</f>
        <v/>
      </c>
      <c r="K500" s="134">
        <f t="shared" si="11"/>
        <v>0</v>
      </c>
      <c r="L500" s="134" t="str">
        <f>IF(AND(K500&gt;0,Plan!$I123=0),I120&amp;Language!$E$62&amp;H120,"")</f>
        <v/>
      </c>
      <c r="M500" s="2" t="str">
        <f>IF(Plan!$I123=1,G120&amp;F120,"")</f>
        <v>FC Bayern MünchenSC Freiburg</v>
      </c>
      <c r="N500" s="93" t="str">
        <f>IF(AND(K500&gt;0,Plan!$I123=1),I120&amp;Language!$E$62&amp;H120,"")</f>
        <v/>
      </c>
    </row>
    <row r="501" spans="9:14" x14ac:dyDescent="0.2">
      <c r="I501" s="40" t="s">
        <v>201</v>
      </c>
      <c r="J501" s="17" t="str">
        <f>IF(Plan!$I124=0,G121&amp;F121,"")</f>
        <v/>
      </c>
      <c r="K501" s="134">
        <f t="shared" si="11"/>
        <v>0</v>
      </c>
      <c r="L501" s="134" t="str">
        <f>IF(AND(K501&gt;0,Plan!$I124=0),I121&amp;Language!$E$62&amp;H121,"")</f>
        <v/>
      </c>
      <c r="M501" s="2" t="str">
        <f>IF(Plan!$I124=1,G121&amp;F121,"")</f>
        <v>TSG 1899 Hoffenheim1. FC Nürnberg</v>
      </c>
      <c r="N501" s="93" t="str">
        <f>IF(AND(K501&gt;0,Plan!$I124=1),I121&amp;Language!$E$62&amp;H121,"")</f>
        <v/>
      </c>
    </row>
    <row r="502" spans="9:14" x14ac:dyDescent="0.2">
      <c r="I502" s="40" t="s">
        <v>202</v>
      </c>
      <c r="J502" s="17" t="str">
        <f>IF(Plan!$I125=0,G122&amp;F122,"")</f>
        <v/>
      </c>
      <c r="K502" s="134">
        <f t="shared" si="11"/>
        <v>0</v>
      </c>
      <c r="L502" s="134" t="str">
        <f>IF(AND(K502&gt;0,Plan!$I125=0),I122&amp;Language!$E$62&amp;H122,"")</f>
        <v/>
      </c>
      <c r="M502" s="2" t="str">
        <f>IF(Plan!$I125=1,G122&amp;F122,"")</f>
        <v>FC Carl Zeiss Jena1. FC Union Berlin</v>
      </c>
      <c r="N502" s="93" t="str">
        <f>IF(AND(K502&gt;0,Plan!$I125=1),I122&amp;Language!$E$62&amp;H122,"")</f>
        <v/>
      </c>
    </row>
    <row r="503" spans="9:14" x14ac:dyDescent="0.2">
      <c r="I503" s="40" t="s">
        <v>203</v>
      </c>
      <c r="J503" s="17" t="str">
        <f>IF(Plan!$I126=0,G123&amp;F123,"")</f>
        <v/>
      </c>
      <c r="K503" s="134">
        <f t="shared" si="11"/>
        <v>0</v>
      </c>
      <c r="L503" s="134" t="str">
        <f>IF(AND(K503&gt;0,Plan!$I126=0),I123&amp;Language!$E$62&amp;H123,"")</f>
        <v/>
      </c>
      <c r="M503" s="2" t="str">
        <f>IF(Plan!$I126=1,G123&amp;F123,"")</f>
        <v>1. FC Union BerlinSC Freiburg</v>
      </c>
      <c r="N503" s="93" t="str">
        <f>IF(AND(K503&gt;0,Plan!$I126=1),I123&amp;Language!$E$62&amp;H123,"")</f>
        <v/>
      </c>
    </row>
    <row r="504" spans="9:14" x14ac:dyDescent="0.2">
      <c r="I504" s="40" t="s">
        <v>204</v>
      </c>
      <c r="J504" s="17" t="str">
        <f>IF(Plan!$I127=0,G124&amp;F124,"")</f>
        <v/>
      </c>
      <c r="K504" s="134">
        <f t="shared" si="11"/>
        <v>0</v>
      </c>
      <c r="L504" s="134" t="str">
        <f>IF(AND(K504&gt;0,Plan!$I127=0),I124&amp;Language!$E$62&amp;H124,"")</f>
        <v/>
      </c>
      <c r="M504" s="2" t="str">
        <f>IF(Plan!$I127=1,G124&amp;F124,"")</f>
        <v>Hamburger SVTSG 1899 Hoffenheim</v>
      </c>
      <c r="N504" s="93" t="str">
        <f>IF(AND(K504&gt;0,Plan!$I127=1),I124&amp;Language!$E$62&amp;H124,"")</f>
        <v/>
      </c>
    </row>
    <row r="505" spans="9:14" x14ac:dyDescent="0.2">
      <c r="I505" s="40" t="s">
        <v>205</v>
      </c>
      <c r="J505" s="17" t="str">
        <f>IF(Plan!$I128=0,G125&amp;F125,"")</f>
        <v/>
      </c>
      <c r="K505" s="134">
        <f t="shared" si="11"/>
        <v>0</v>
      </c>
      <c r="L505" s="134" t="str">
        <f>IF(AND(K505&gt;0,Plan!$I128=0),I125&amp;Language!$E$62&amp;H125,"")</f>
        <v/>
      </c>
      <c r="M505" s="2" t="str">
        <f>IF(Plan!$I128=1,G125&amp;F125,"")</f>
        <v>1. FC NürnbergRB Leipzig</v>
      </c>
      <c r="N505" s="93" t="str">
        <f>IF(AND(K505&gt;0,Plan!$I128=1),I125&amp;Language!$E$62&amp;H125,"")</f>
        <v/>
      </c>
    </row>
    <row r="506" spans="9:14" x14ac:dyDescent="0.2">
      <c r="I506" s="40" t="s">
        <v>206</v>
      </c>
      <c r="J506" s="17" t="str">
        <f>IF(Plan!$I129=0,G126&amp;F126,"")</f>
        <v/>
      </c>
      <c r="K506" s="134">
        <f t="shared" si="11"/>
        <v>0</v>
      </c>
      <c r="L506" s="134" t="str">
        <f>IF(AND(K506&gt;0,Plan!$I129=0),I126&amp;Language!$E$62&amp;H126,"")</f>
        <v/>
      </c>
      <c r="M506" s="2" t="str">
        <f>IF(Plan!$I129=1,G126&amp;F126,"")</f>
        <v>1. FC KölnBayer 04 Leverkusen</v>
      </c>
      <c r="N506" s="93" t="str">
        <f>IF(AND(K506&gt;0,Plan!$I129=1),I126&amp;Language!$E$62&amp;H126,"")</f>
        <v/>
      </c>
    </row>
    <row r="507" spans="9:14" x14ac:dyDescent="0.2">
      <c r="I507" s="40" t="s">
        <v>207</v>
      </c>
      <c r="J507" s="17" t="str">
        <f>IF(Plan!$I130=0,G127&amp;F127,"")</f>
        <v/>
      </c>
      <c r="K507" s="134">
        <f t="shared" si="11"/>
        <v>0</v>
      </c>
      <c r="L507" s="134" t="str">
        <f>IF(AND(K507&gt;0,Plan!$I130=0),I127&amp;Language!$E$62&amp;H127,"")</f>
        <v/>
      </c>
      <c r="M507" s="2" t="str">
        <f>IF(Plan!$I130=1,G127&amp;F127,"")</f>
        <v>FC Bayern MünchenWerder Bremen</v>
      </c>
      <c r="N507" s="93" t="str">
        <f>IF(AND(K507&gt;0,Plan!$I130=1),I127&amp;Language!$E$62&amp;H127,"")</f>
        <v/>
      </c>
    </row>
    <row r="508" spans="9:14" x14ac:dyDescent="0.2">
      <c r="I508" s="40" t="s">
        <v>208</v>
      </c>
      <c r="J508" s="17" t="str">
        <f>IF(Plan!$I131=0,G128&amp;F128,"")</f>
        <v/>
      </c>
      <c r="K508" s="134">
        <f t="shared" si="11"/>
        <v>0</v>
      </c>
      <c r="L508" s="134" t="str">
        <f>IF(AND(K508&gt;0,Plan!$I131=0),I128&amp;Language!$E$62&amp;H128,"")</f>
        <v/>
      </c>
      <c r="M508" s="2" t="str">
        <f>IF(Plan!$I131=1,G128&amp;F128,"")</f>
        <v>Eintracht FrankfurtFC Carl Zeiss Jena</v>
      </c>
      <c r="N508" s="93" t="str">
        <f>IF(AND(K508&gt;0,Plan!$I131=1),I128&amp;Language!$E$62&amp;H128,"")</f>
        <v/>
      </c>
    </row>
    <row r="509" spans="9:14" x14ac:dyDescent="0.2">
      <c r="I509" s="40" t="s">
        <v>209</v>
      </c>
      <c r="J509" s="17" t="str">
        <f>IF(Plan!$I132=0,G129&amp;F129,"")</f>
        <v/>
      </c>
      <c r="K509" s="134">
        <f t="shared" si="11"/>
        <v>0</v>
      </c>
      <c r="L509" s="134" t="str">
        <f>IF(AND(K509&gt;0,Plan!$I132=0),I129&amp;Language!$E$62&amp;H129,"")</f>
        <v/>
      </c>
      <c r="M509" s="2" t="str">
        <f>IF(Plan!$I132=1,G129&amp;F129,"")</f>
        <v>SGS EssenVfL Wolfsburg</v>
      </c>
      <c r="N509" s="93" t="str">
        <f>IF(AND(K509&gt;0,Plan!$I132=1),I129&amp;Language!$E$62&amp;H129,"")</f>
        <v/>
      </c>
    </row>
    <row r="510" spans="9:14" x14ac:dyDescent="0.2">
      <c r="I510" s="40" t="s">
        <v>210</v>
      </c>
      <c r="J510" s="17" t="str">
        <f>IF(Plan!$I133=0,G130&amp;F130,"")</f>
        <v/>
      </c>
      <c r="K510" s="134">
        <f t="shared" si="11"/>
        <v>0</v>
      </c>
      <c r="L510" s="134" t="str">
        <f>IF(AND(K510&gt;0,Plan!$I133=0),I130&amp;Language!$E$62&amp;H130,"")</f>
        <v/>
      </c>
      <c r="M510" s="2" t="str">
        <f>IF(Plan!$I133=1,G130&amp;F130,"")</f>
        <v>1. FC Köln1. FC Union Berlin</v>
      </c>
      <c r="N510" s="93" t="str">
        <f>IF(AND(K510&gt;0,Plan!$I133=1),I130&amp;Language!$E$62&amp;H130,"")</f>
        <v/>
      </c>
    </row>
    <row r="511" spans="9:14" x14ac:dyDescent="0.2">
      <c r="I511" s="40" t="s">
        <v>211</v>
      </c>
      <c r="J511" s="17" t="str">
        <f>IF(Plan!$I134=0,G131&amp;F131,"")</f>
        <v/>
      </c>
      <c r="K511" s="134">
        <f t="shared" si="11"/>
        <v>0</v>
      </c>
      <c r="L511" s="134" t="str">
        <f>IF(AND(K511&gt;0,Plan!$I134=0),I131&amp;Language!$E$62&amp;H131,"")</f>
        <v/>
      </c>
      <c r="M511" s="2" t="str">
        <f>IF(Plan!$I134=1,G131&amp;F131,"")</f>
        <v>RB LeipzigSGS Essen</v>
      </c>
      <c r="N511" s="93" t="str">
        <f>IF(AND(K511&gt;0,Plan!$I134=1),I131&amp;Language!$E$62&amp;H131,"")</f>
        <v/>
      </c>
    </row>
    <row r="512" spans="9:14" x14ac:dyDescent="0.2">
      <c r="I512" s="40" t="s">
        <v>212</v>
      </c>
      <c r="J512" s="17" t="str">
        <f>IF(Plan!$I135=0,G132&amp;F132,"")</f>
        <v/>
      </c>
      <c r="K512" s="134">
        <f t="shared" si="11"/>
        <v>0</v>
      </c>
      <c r="L512" s="134" t="str">
        <f>IF(AND(K512&gt;0,Plan!$I135=0),I132&amp;Language!$E$62&amp;H132,"")</f>
        <v/>
      </c>
      <c r="M512" s="2" t="str">
        <f>IF(Plan!$I135=1,G132&amp;F132,"")</f>
        <v>Werder BremenHamburger SV</v>
      </c>
      <c r="N512" s="93" t="str">
        <f>IF(AND(K512&gt;0,Plan!$I135=1),I132&amp;Language!$E$62&amp;H132,"")</f>
        <v/>
      </c>
    </row>
    <row r="513" spans="9:14" x14ac:dyDescent="0.2">
      <c r="I513" s="40" t="s">
        <v>213</v>
      </c>
      <c r="J513" s="17" t="str">
        <f>IF(Plan!$I136=0,G133&amp;F133,"")</f>
        <v/>
      </c>
      <c r="K513" s="134">
        <f t="shared" si="11"/>
        <v>0</v>
      </c>
      <c r="L513" s="134" t="str">
        <f>IF(AND(K513&gt;0,Plan!$I136=0),I133&amp;Language!$E$62&amp;H133,"")</f>
        <v/>
      </c>
      <c r="M513" s="2" t="str">
        <f>IF(Plan!$I136=1,G133&amp;F133,"")</f>
        <v>TSG 1899 HoffenheimBayer 04 Leverkusen</v>
      </c>
      <c r="N513" s="93" t="str">
        <f>IF(AND(K513&gt;0,Plan!$I136=1),I133&amp;Language!$E$62&amp;H133,"")</f>
        <v/>
      </c>
    </row>
    <row r="514" spans="9:14" x14ac:dyDescent="0.2">
      <c r="I514" s="40" t="s">
        <v>214</v>
      </c>
      <c r="J514" s="17" t="str">
        <f>IF(Plan!$I137=0,G134&amp;F134,"")</f>
        <v/>
      </c>
      <c r="K514" s="134">
        <f t="shared" si="11"/>
        <v>0</v>
      </c>
      <c r="L514" s="134" t="str">
        <f>IF(AND(K514&gt;0,Plan!$I137=0),I134&amp;Language!$E$62&amp;H134,"")</f>
        <v/>
      </c>
      <c r="M514" s="2" t="str">
        <f>IF(Plan!$I137=1,G134&amp;F134,"")</f>
        <v>FC Carl Zeiss Jena1. FC Nürnberg</v>
      </c>
      <c r="N514" s="93" t="str">
        <f>IF(AND(K514&gt;0,Plan!$I137=1),I134&amp;Language!$E$62&amp;H134,"")</f>
        <v/>
      </c>
    </row>
    <row r="515" spans="9:14" x14ac:dyDescent="0.2">
      <c r="I515" s="40" t="s">
        <v>215</v>
      </c>
      <c r="J515" s="17" t="str">
        <f>IF(Plan!$I138=0,G135&amp;F135,"")</f>
        <v/>
      </c>
      <c r="K515" s="134">
        <f t="shared" si="11"/>
        <v>0</v>
      </c>
      <c r="L515" s="134" t="str">
        <f>IF(AND(K515&gt;0,Plan!$I138=0),I135&amp;Language!$E$62&amp;H135,"")</f>
        <v/>
      </c>
      <c r="M515" s="2" t="str">
        <f>IF(Plan!$I138=1,G135&amp;F135,"")</f>
        <v>SC FreiburgEintracht Frankfurt</v>
      </c>
      <c r="N515" s="93" t="str">
        <f>IF(AND(K515&gt;0,Plan!$I138=1),I135&amp;Language!$E$62&amp;H135,"")</f>
        <v/>
      </c>
    </row>
    <row r="516" spans="9:14" x14ac:dyDescent="0.2">
      <c r="I516" s="40" t="s">
        <v>216</v>
      </c>
      <c r="J516" s="17" t="str">
        <f>IF(Plan!$I139=0,G136&amp;F136,"")</f>
        <v/>
      </c>
      <c r="K516" s="134">
        <f t="shared" si="11"/>
        <v>0</v>
      </c>
      <c r="L516" s="134" t="str">
        <f>IF(AND(K516&gt;0,Plan!$I139=0),I136&amp;Language!$E$62&amp;H136,"")</f>
        <v/>
      </c>
      <c r="M516" s="2" t="str">
        <f>IF(Plan!$I139=1,G136&amp;F136,"")</f>
        <v>VfL WolfsburgFC Bayern München</v>
      </c>
      <c r="N516" s="93" t="str">
        <f>IF(AND(K516&gt;0,Plan!$I139=1),I136&amp;Language!$E$62&amp;H136,"")</f>
        <v/>
      </c>
    </row>
    <row r="517" spans="9:14" x14ac:dyDescent="0.2">
      <c r="I517" s="40" t="s">
        <v>217</v>
      </c>
      <c r="J517" s="17" t="str">
        <f>IF(Plan!$I140=0,G137&amp;F137,"")</f>
        <v/>
      </c>
      <c r="K517" s="134">
        <f t="shared" si="11"/>
        <v>0</v>
      </c>
      <c r="L517" s="134" t="str">
        <f>IF(AND(K517&gt;0,Plan!$I140=0),I137&amp;Language!$E$62&amp;H137,"")</f>
        <v/>
      </c>
      <c r="M517" s="2" t="str">
        <f>IF(Plan!$I140=1,G137&amp;F137,"")</f>
        <v>Eintracht FrankfurtWerder Bremen</v>
      </c>
      <c r="N517" s="93" t="str">
        <f>IF(AND(K517&gt;0,Plan!$I140=1),I137&amp;Language!$E$62&amp;H137,"")</f>
        <v/>
      </c>
    </row>
    <row r="518" spans="9:14" x14ac:dyDescent="0.2">
      <c r="I518" s="40" t="s">
        <v>218</v>
      </c>
      <c r="J518" s="17" t="str">
        <f>IF(Plan!$I141=0,G138&amp;F138,"")</f>
        <v/>
      </c>
      <c r="K518" s="134">
        <f t="shared" si="11"/>
        <v>0</v>
      </c>
      <c r="L518" s="134" t="str">
        <f>IF(AND(K518&gt;0,Plan!$I141=0),I138&amp;Language!$E$62&amp;H138,"")</f>
        <v/>
      </c>
      <c r="M518" s="2" t="str">
        <f>IF(Plan!$I141=1,G138&amp;F138,"")</f>
        <v>1. FC NürnbergSC Freiburg</v>
      </c>
      <c r="N518" s="93" t="str">
        <f>IF(AND(K518&gt;0,Plan!$I141=1),I138&amp;Language!$E$62&amp;H138,"")</f>
        <v/>
      </c>
    </row>
    <row r="519" spans="9:14" x14ac:dyDescent="0.2">
      <c r="I519" s="40" t="s">
        <v>219</v>
      </c>
      <c r="J519" s="17" t="str">
        <f>IF(Plan!$I142=0,G139&amp;F139,"")</f>
        <v/>
      </c>
      <c r="K519" s="134">
        <f t="shared" ref="K519:K582" si="12">K139</f>
        <v>0</v>
      </c>
      <c r="L519" s="134" t="str">
        <f>IF(AND(K519&gt;0,Plan!$I142=0),I139&amp;Language!$E$62&amp;H139,"")</f>
        <v/>
      </c>
      <c r="M519" s="2" t="str">
        <f>IF(Plan!$I142=1,G139&amp;F139,"")</f>
        <v>SGS EssenTSG 1899 Hoffenheim</v>
      </c>
      <c r="N519" s="93" t="str">
        <f>IF(AND(K519&gt;0,Plan!$I142=1),I139&amp;Language!$E$62&amp;H139,"")</f>
        <v/>
      </c>
    </row>
    <row r="520" spans="9:14" x14ac:dyDescent="0.2">
      <c r="I520" s="40" t="s">
        <v>220</v>
      </c>
      <c r="J520" s="17" t="str">
        <f>IF(Plan!$I143=0,G140&amp;F140,"")</f>
        <v/>
      </c>
      <c r="K520" s="134">
        <f t="shared" si="12"/>
        <v>0</v>
      </c>
      <c r="L520" s="134" t="str">
        <f>IF(AND(K520&gt;0,Plan!$I143=0),I140&amp;Language!$E$62&amp;H140,"")</f>
        <v/>
      </c>
      <c r="M520" s="2" t="str">
        <f>IF(Plan!$I143=1,G140&amp;F140,"")</f>
        <v>Hamburger SVFC Carl Zeiss Jena</v>
      </c>
      <c r="N520" s="93" t="str">
        <f>IF(AND(K520&gt;0,Plan!$I143=1),I140&amp;Language!$E$62&amp;H140,"")</f>
        <v/>
      </c>
    </row>
    <row r="521" spans="9:14" x14ac:dyDescent="0.2">
      <c r="I521" s="40" t="s">
        <v>221</v>
      </c>
      <c r="J521" s="17" t="str">
        <f>IF(Plan!$I144=0,G141&amp;F141,"")</f>
        <v/>
      </c>
      <c r="K521" s="134">
        <f t="shared" si="12"/>
        <v>0</v>
      </c>
      <c r="L521" s="134" t="str">
        <f>IF(AND(K521&gt;0,Plan!$I144=0),I141&amp;Language!$E$62&amp;H141,"")</f>
        <v/>
      </c>
      <c r="M521" s="2" t="str">
        <f>IF(Plan!$I144=1,G141&amp;F141,"")</f>
        <v>FC Bayern München1. FC Köln</v>
      </c>
      <c r="N521" s="93" t="str">
        <f>IF(AND(K521&gt;0,Plan!$I144=1),I141&amp;Language!$E$62&amp;H141,"")</f>
        <v/>
      </c>
    </row>
    <row r="522" spans="9:14" x14ac:dyDescent="0.2">
      <c r="I522" s="40" t="s">
        <v>222</v>
      </c>
      <c r="J522" s="17" t="str">
        <f>IF(Plan!$I145=0,G142&amp;F142,"")</f>
        <v/>
      </c>
      <c r="K522" s="134">
        <f t="shared" si="12"/>
        <v>0</v>
      </c>
      <c r="L522" s="134" t="str">
        <f>IF(AND(K522&gt;0,Plan!$I145=0),I142&amp;Language!$E$62&amp;H142,"")</f>
        <v/>
      </c>
      <c r="M522" s="2" t="str">
        <f>IF(Plan!$I145=1,G142&amp;F142,"")</f>
        <v>1. FC Union BerlinRB Leipzig</v>
      </c>
      <c r="N522" s="93" t="str">
        <f>IF(AND(K522&gt;0,Plan!$I145=1),I142&amp;Language!$E$62&amp;H142,"")</f>
        <v/>
      </c>
    </row>
    <row r="523" spans="9:14" x14ac:dyDescent="0.2">
      <c r="I523" s="40" t="s">
        <v>223</v>
      </c>
      <c r="J523" s="17" t="str">
        <f>IF(Plan!$I146=0,G143&amp;F143,"")</f>
        <v/>
      </c>
      <c r="K523" s="134">
        <f t="shared" si="12"/>
        <v>0</v>
      </c>
      <c r="L523" s="134" t="str">
        <f>IF(AND(K523&gt;0,Plan!$I146=0),I143&amp;Language!$E$62&amp;H143,"")</f>
        <v/>
      </c>
      <c r="M523" s="2" t="str">
        <f>IF(Plan!$I146=1,G143&amp;F143,"")</f>
        <v>Bayer 04 LeverkusenVfL Wolfsburg</v>
      </c>
      <c r="N523" s="93" t="str">
        <f>IF(AND(K523&gt;0,Plan!$I146=1),I143&amp;Language!$E$62&amp;H143,"")</f>
        <v/>
      </c>
    </row>
    <row r="524" spans="9:14" x14ac:dyDescent="0.2">
      <c r="I524" s="40" t="s">
        <v>224</v>
      </c>
      <c r="J524" s="17" t="str">
        <f>IF(Plan!$I147=0,G144&amp;F144,"")</f>
        <v/>
      </c>
      <c r="K524" s="134">
        <f t="shared" si="12"/>
        <v>0</v>
      </c>
      <c r="L524" s="134" t="str">
        <f>IF(AND(K524&gt;0,Plan!$I147=0),I144&amp;Language!$E$62&amp;H144,"")</f>
        <v/>
      </c>
      <c r="M524" s="2" t="str">
        <f>IF(Plan!$I147=1,G144&amp;F144,"")</f>
        <v>Werder Bremen1. FC Union Berlin</v>
      </c>
      <c r="N524" s="93" t="str">
        <f>IF(AND(K524&gt;0,Plan!$I147=1),I144&amp;Language!$E$62&amp;H144,"")</f>
        <v/>
      </c>
    </row>
    <row r="525" spans="9:14" x14ac:dyDescent="0.2">
      <c r="I525" s="40" t="s">
        <v>225</v>
      </c>
      <c r="J525" s="17" t="str">
        <f>IF(Plan!$I148=0,G145&amp;F145,"")</f>
        <v/>
      </c>
      <c r="K525" s="134">
        <f t="shared" si="12"/>
        <v>0</v>
      </c>
      <c r="L525" s="134" t="str">
        <f>IF(AND(K525&gt;0,Plan!$I148=0),I145&amp;Language!$E$62&amp;H145,"")</f>
        <v/>
      </c>
      <c r="M525" s="2" t="str">
        <f>IF(Plan!$I148=1,G145&amp;F145,"")</f>
        <v>FC Bayern MünchenSGS Essen</v>
      </c>
      <c r="N525" s="93" t="str">
        <f>IF(AND(K525&gt;0,Plan!$I148=1),I145&amp;Language!$E$62&amp;H145,"")</f>
        <v/>
      </c>
    </row>
    <row r="526" spans="9:14" x14ac:dyDescent="0.2">
      <c r="I526" s="40" t="s">
        <v>226</v>
      </c>
      <c r="J526" s="17" t="str">
        <f>IF(Plan!$I149=0,G146&amp;F146,"")</f>
        <v/>
      </c>
      <c r="K526" s="134">
        <f t="shared" si="12"/>
        <v>0</v>
      </c>
      <c r="L526" s="134" t="str">
        <f>IF(AND(K526&gt;0,Plan!$I149=0),I146&amp;Language!$E$62&amp;H146,"")</f>
        <v/>
      </c>
      <c r="M526" s="2" t="str">
        <f>IF(Plan!$I149=1,G146&amp;F146,"")</f>
        <v>Hamburger SVEintracht Frankfurt</v>
      </c>
      <c r="N526" s="93" t="str">
        <f>IF(AND(K526&gt;0,Plan!$I149=1),I146&amp;Language!$E$62&amp;H146,"")</f>
        <v/>
      </c>
    </row>
    <row r="527" spans="9:14" x14ac:dyDescent="0.2">
      <c r="I527" s="40" t="s">
        <v>227</v>
      </c>
      <c r="J527" s="17" t="str">
        <f>IF(Plan!$I150=0,G147&amp;F147,"")</f>
        <v/>
      </c>
      <c r="K527" s="134">
        <f t="shared" si="12"/>
        <v>0</v>
      </c>
      <c r="L527" s="134" t="str">
        <f>IF(AND(K527&gt;0,Plan!$I150=0),I147&amp;Language!$E$62&amp;H147,"")</f>
        <v/>
      </c>
      <c r="M527" s="2" t="str">
        <f>IF(Plan!$I150=1,G147&amp;F147,"")</f>
        <v>VfL WolfsburgTSG 1899 Hoffenheim</v>
      </c>
      <c r="N527" s="93" t="str">
        <f>IF(AND(K527&gt;0,Plan!$I150=1),I147&amp;Language!$E$62&amp;H147,"")</f>
        <v/>
      </c>
    </row>
    <row r="528" spans="9:14" x14ac:dyDescent="0.2">
      <c r="I528" s="40" t="s">
        <v>228</v>
      </c>
      <c r="J528" s="17" t="str">
        <f>IF(Plan!$I151=0,G148&amp;F148,"")</f>
        <v/>
      </c>
      <c r="K528" s="134">
        <f t="shared" si="12"/>
        <v>0</v>
      </c>
      <c r="L528" s="134" t="str">
        <f>IF(AND(K528&gt;0,Plan!$I151=0),I148&amp;Language!$E$62&amp;H148,"")</f>
        <v/>
      </c>
      <c r="M528" s="2" t="str">
        <f>IF(Plan!$I151=1,G148&amp;F148,"")</f>
        <v>SC FreiburgRB Leipzig</v>
      </c>
      <c r="N528" s="93" t="str">
        <f>IF(AND(K528&gt;0,Plan!$I151=1),I148&amp;Language!$E$62&amp;H148,"")</f>
        <v/>
      </c>
    </row>
    <row r="529" spans="9:14" x14ac:dyDescent="0.2">
      <c r="I529" s="40" t="s">
        <v>229</v>
      </c>
      <c r="J529" s="17" t="str">
        <f>IF(Plan!$I152=0,G149&amp;F149,"")</f>
        <v/>
      </c>
      <c r="K529" s="134">
        <f t="shared" si="12"/>
        <v>0</v>
      </c>
      <c r="L529" s="134" t="str">
        <f>IF(AND(K529&gt;0,Plan!$I152=0),I149&amp;Language!$E$62&amp;H149,"")</f>
        <v/>
      </c>
      <c r="M529" s="2" t="str">
        <f>IF(Plan!$I152=1,G149&amp;F149,"")</f>
        <v>FC Carl Zeiss JenaBayer 04 Leverkusen</v>
      </c>
      <c r="N529" s="93" t="str">
        <f>IF(AND(K529&gt;0,Plan!$I152=1),I149&amp;Language!$E$62&amp;H149,"")</f>
        <v/>
      </c>
    </row>
    <row r="530" spans="9:14" x14ac:dyDescent="0.2">
      <c r="I530" s="40" t="s">
        <v>230</v>
      </c>
      <c r="J530" s="17" t="str">
        <f>IF(Plan!$I153=0,G150&amp;F150,"")</f>
        <v/>
      </c>
      <c r="K530" s="134">
        <f t="shared" si="12"/>
        <v>0</v>
      </c>
      <c r="L530" s="134" t="str">
        <f>IF(AND(K530&gt;0,Plan!$I153=0),I150&amp;Language!$E$62&amp;H150,"")</f>
        <v/>
      </c>
      <c r="M530" s="2" t="str">
        <f>IF(Plan!$I153=1,G150&amp;F150,"")</f>
        <v>1. FC Köln1. FC Nürnberg</v>
      </c>
      <c r="N530" s="93" t="str">
        <f>IF(AND(K530&gt;0,Plan!$I153=1),I150&amp;Language!$E$62&amp;H150,"")</f>
        <v/>
      </c>
    </row>
    <row r="531" spans="9:14" x14ac:dyDescent="0.2">
      <c r="I531" s="40" t="s">
        <v>231</v>
      </c>
      <c r="J531" s="17" t="str">
        <f>IF(Plan!$I154=0,G151&amp;F151,"")</f>
        <v/>
      </c>
      <c r="K531" s="134">
        <f t="shared" si="12"/>
        <v>0</v>
      </c>
      <c r="L531" s="134" t="str">
        <f>IF(AND(K531&gt;0,Plan!$I154=0),I151&amp;Language!$E$62&amp;H151,"")</f>
        <v/>
      </c>
      <c r="M531" s="2" t="str">
        <f>IF(Plan!$I154=1,G151&amp;F151,"")</f>
        <v>SGS EssenWerder Bremen</v>
      </c>
      <c r="N531" s="93" t="str">
        <f>IF(AND(K531&gt;0,Plan!$I154=1),I151&amp;Language!$E$62&amp;H151,"")</f>
        <v/>
      </c>
    </row>
    <row r="532" spans="9:14" x14ac:dyDescent="0.2">
      <c r="I532" s="40" t="s">
        <v>232</v>
      </c>
      <c r="J532" s="17" t="str">
        <f>IF(Plan!$I155=0,G152&amp;F152,"")</f>
        <v/>
      </c>
      <c r="K532" s="134">
        <f t="shared" si="12"/>
        <v>0</v>
      </c>
      <c r="L532" s="134" t="str">
        <f>IF(AND(K532&gt;0,Plan!$I155=0),I152&amp;Language!$E$62&amp;H152,"")</f>
        <v/>
      </c>
      <c r="M532" s="2" t="str">
        <f>IF(Plan!$I155=1,G152&amp;F152,"")</f>
        <v>TSG 1899 HoffenheimSC Freiburg</v>
      </c>
      <c r="N532" s="93" t="str">
        <f>IF(AND(K532&gt;0,Plan!$I155=1),I152&amp;Language!$E$62&amp;H152,"")</f>
        <v/>
      </c>
    </row>
    <row r="533" spans="9:14" x14ac:dyDescent="0.2">
      <c r="I533" s="40" t="s">
        <v>233</v>
      </c>
      <c r="J533" s="17" t="str">
        <f>IF(Plan!$I156=0,G153&amp;F153,"")</f>
        <v/>
      </c>
      <c r="K533" s="134">
        <f t="shared" si="12"/>
        <v>0</v>
      </c>
      <c r="L533" s="134" t="str">
        <f>IF(AND(K533&gt;0,Plan!$I156=0),I153&amp;Language!$E$62&amp;H153,"")</f>
        <v/>
      </c>
      <c r="M533" s="2" t="str">
        <f>IF(Plan!$I156=1,G153&amp;F153,"")</f>
        <v>Bayer 04 LeverkusenHamburger SV</v>
      </c>
      <c r="N533" s="93" t="str">
        <f>IF(AND(K533&gt;0,Plan!$I156=1),I153&amp;Language!$E$62&amp;H153,"")</f>
        <v/>
      </c>
    </row>
    <row r="534" spans="9:14" x14ac:dyDescent="0.2">
      <c r="I534" s="40" t="s">
        <v>234</v>
      </c>
      <c r="J534" s="17" t="str">
        <f>IF(Plan!$I157=0,G154&amp;F154,"")</f>
        <v/>
      </c>
      <c r="K534" s="134">
        <f t="shared" si="12"/>
        <v>0</v>
      </c>
      <c r="L534" s="134" t="str">
        <f>IF(AND(K534&gt;0,Plan!$I157=0),I154&amp;Language!$E$62&amp;H154,"")</f>
        <v/>
      </c>
      <c r="M534" s="2" t="str">
        <f>IF(Plan!$I157=1,G154&amp;F154,"")</f>
        <v>RB LeipzigFC Carl Zeiss Jena</v>
      </c>
      <c r="N534" s="93" t="str">
        <f>IF(AND(K534&gt;0,Plan!$I157=1),I154&amp;Language!$E$62&amp;H154,"")</f>
        <v/>
      </c>
    </row>
    <row r="535" spans="9:14" x14ac:dyDescent="0.2">
      <c r="I535" s="40" t="s">
        <v>235</v>
      </c>
      <c r="J535" s="17" t="str">
        <f>IF(Plan!$I158=0,G155&amp;F155,"")</f>
        <v/>
      </c>
      <c r="K535" s="134">
        <f t="shared" si="12"/>
        <v>0</v>
      </c>
      <c r="L535" s="134" t="str">
        <f>IF(AND(K535&gt;0,Plan!$I158=0),I155&amp;Language!$E$62&amp;H155,"")</f>
        <v/>
      </c>
      <c r="M535" s="2" t="str">
        <f>IF(Plan!$I158=1,G155&amp;F155,"")</f>
        <v>Eintracht Frankfurt1. FC Köln</v>
      </c>
      <c r="N535" s="93" t="str">
        <f>IF(AND(K535&gt;0,Plan!$I158=1),I155&amp;Language!$E$62&amp;H155,"")</f>
        <v/>
      </c>
    </row>
    <row r="536" spans="9:14" x14ac:dyDescent="0.2">
      <c r="I536" s="40" t="s">
        <v>236</v>
      </c>
      <c r="J536" s="17" t="str">
        <f>IF(Plan!$I159=0,G156&amp;F156,"")</f>
        <v/>
      </c>
      <c r="K536" s="134">
        <f t="shared" si="12"/>
        <v>0</v>
      </c>
      <c r="L536" s="134" t="str">
        <f>IF(AND(K536&gt;0,Plan!$I159=0),I156&amp;Language!$E$62&amp;H156,"")</f>
        <v/>
      </c>
      <c r="M536" s="2" t="str">
        <f>IF(Plan!$I159=1,G156&amp;F156,"")</f>
        <v>1. FC NürnbergFC Bayern München</v>
      </c>
      <c r="N536" s="93" t="str">
        <f>IF(AND(K536&gt;0,Plan!$I159=1),I156&amp;Language!$E$62&amp;H156,"")</f>
        <v/>
      </c>
    </row>
    <row r="537" spans="9:14" x14ac:dyDescent="0.2">
      <c r="I537" s="40" t="s">
        <v>237</v>
      </c>
      <c r="J537" s="17" t="str">
        <f>IF(Plan!$I160=0,G157&amp;F157,"")</f>
        <v/>
      </c>
      <c r="K537" s="134">
        <f t="shared" si="12"/>
        <v>0</v>
      </c>
      <c r="L537" s="134" t="str">
        <f>IF(AND(K537&gt;0,Plan!$I160=0),I157&amp;Language!$E$62&amp;H157,"")</f>
        <v/>
      </c>
      <c r="M537" s="2" t="str">
        <f>IF(Plan!$I160=1,G157&amp;F157,"")</f>
        <v>1. FC Union BerlinVfL Wolfsburg</v>
      </c>
      <c r="N537" s="93" t="str">
        <f>IF(AND(K537&gt;0,Plan!$I160=1),I157&amp;Language!$E$62&amp;H157,"")</f>
        <v/>
      </c>
    </row>
    <row r="538" spans="9:14" x14ac:dyDescent="0.2">
      <c r="I538" s="40" t="s">
        <v>238</v>
      </c>
      <c r="J538" s="17" t="str">
        <f>IF(Plan!$I161=0,G158&amp;F158,"")</f>
        <v/>
      </c>
      <c r="K538" s="134">
        <f t="shared" si="12"/>
        <v>0</v>
      </c>
      <c r="L538" s="134" t="str">
        <f>IF(AND(K538&gt;0,Plan!$I161=0),I158&amp;Language!$E$62&amp;H158,"")</f>
        <v/>
      </c>
      <c r="M538" s="2" t="str">
        <f>IF(Plan!$I161=1,G158&amp;F158,"")</f>
        <v>FC Bayern München1. FC Union Berlin</v>
      </c>
      <c r="N538" s="93" t="str">
        <f>IF(AND(K538&gt;0,Plan!$I161=1),I158&amp;Language!$E$62&amp;H158,"")</f>
        <v/>
      </c>
    </row>
    <row r="539" spans="9:14" x14ac:dyDescent="0.2">
      <c r="I539" s="40" t="s">
        <v>239</v>
      </c>
      <c r="J539" s="17" t="str">
        <f>IF(Plan!$I162=0,G159&amp;F159,"")</f>
        <v/>
      </c>
      <c r="K539" s="134">
        <f t="shared" si="12"/>
        <v>0</v>
      </c>
      <c r="L539" s="134" t="str">
        <f>IF(AND(K539&gt;0,Plan!$I162=0),I159&amp;Language!$E$62&amp;H159,"")</f>
        <v/>
      </c>
      <c r="M539" s="2" t="str">
        <f>IF(Plan!$I162=1,G159&amp;F159,"")</f>
        <v>FC Carl Zeiss JenaSGS Essen</v>
      </c>
      <c r="N539" s="93" t="str">
        <f>IF(AND(K539&gt;0,Plan!$I162=1),I159&amp;Language!$E$62&amp;H159,"")</f>
        <v/>
      </c>
    </row>
    <row r="540" spans="9:14" x14ac:dyDescent="0.2">
      <c r="I540" s="40" t="s">
        <v>240</v>
      </c>
      <c r="J540" s="17" t="str">
        <f>IF(Plan!$I163=0,G160&amp;F160,"")</f>
        <v/>
      </c>
      <c r="K540" s="134">
        <f t="shared" si="12"/>
        <v>0</v>
      </c>
      <c r="L540" s="134" t="str">
        <f>IF(AND(K540&gt;0,Plan!$I163=0),I160&amp;Language!$E$62&amp;H160,"")</f>
        <v/>
      </c>
      <c r="M540" s="2" t="str">
        <f>IF(Plan!$I163=1,G160&amp;F160,"")</f>
        <v>VfL WolfsburgEintracht Frankfurt</v>
      </c>
      <c r="N540" s="93" t="str">
        <f>IF(AND(K540&gt;0,Plan!$I163=1),I160&amp;Language!$E$62&amp;H160,"")</f>
        <v/>
      </c>
    </row>
    <row r="541" spans="9:14" x14ac:dyDescent="0.2">
      <c r="I541" s="40" t="s">
        <v>241</v>
      </c>
      <c r="J541" s="17" t="str">
        <f>IF(Plan!$I164=0,G161&amp;F161,"")</f>
        <v/>
      </c>
      <c r="K541" s="134">
        <f t="shared" si="12"/>
        <v>0</v>
      </c>
      <c r="L541" s="134" t="str">
        <f>IF(AND(K541&gt;0,Plan!$I164=0),I161&amp;Language!$E$62&amp;H161,"")</f>
        <v/>
      </c>
      <c r="M541" s="2" t="str">
        <f>IF(Plan!$I164=1,G161&amp;F161,"")</f>
        <v>1. FC KölnTSG 1899 Hoffenheim</v>
      </c>
      <c r="N541" s="93" t="str">
        <f>IF(AND(K541&gt;0,Plan!$I164=1),I161&amp;Language!$E$62&amp;H161,"")</f>
        <v/>
      </c>
    </row>
    <row r="542" spans="9:14" x14ac:dyDescent="0.2">
      <c r="I542" s="40" t="s">
        <v>242</v>
      </c>
      <c r="J542" s="17" t="str">
        <f>IF(Plan!$I165=0,G162&amp;F162,"")</f>
        <v/>
      </c>
      <c r="K542" s="134">
        <f t="shared" si="12"/>
        <v>0</v>
      </c>
      <c r="L542" s="134" t="str">
        <f>IF(AND(K542&gt;0,Plan!$I165=0),I162&amp;Language!$E$62&amp;H162,"")</f>
        <v/>
      </c>
      <c r="M542" s="2" t="str">
        <f>IF(Plan!$I165=1,G162&amp;F162,"")</f>
        <v>Werder BremenRB Leipzig</v>
      </c>
      <c r="N542" s="93" t="str">
        <f>IF(AND(K542&gt;0,Plan!$I165=1),I162&amp;Language!$E$62&amp;H162,"")</f>
        <v/>
      </c>
    </row>
    <row r="543" spans="9:14" x14ac:dyDescent="0.2">
      <c r="I543" s="40" t="s">
        <v>243</v>
      </c>
      <c r="J543" s="17" t="str">
        <f>IF(Plan!$I166=0,G163&amp;F163,"")</f>
        <v/>
      </c>
      <c r="K543" s="134">
        <f t="shared" si="12"/>
        <v>0</v>
      </c>
      <c r="L543" s="134" t="str">
        <f>IF(AND(K543&gt;0,Plan!$I166=0),I163&amp;Language!$E$62&amp;H163,"")</f>
        <v/>
      </c>
      <c r="M543" s="2" t="str">
        <f>IF(Plan!$I166=1,G163&amp;F163,"")</f>
        <v>SC FreiburgBayer 04 Leverkusen</v>
      </c>
      <c r="N543" s="93" t="str">
        <f>IF(AND(K543&gt;0,Plan!$I166=1),I163&amp;Language!$E$62&amp;H163,"")</f>
        <v/>
      </c>
    </row>
    <row r="544" spans="9:14" x14ac:dyDescent="0.2">
      <c r="I544" s="40" t="s">
        <v>244</v>
      </c>
      <c r="J544" s="17" t="str">
        <f>IF(Plan!$I167=0,G164&amp;F164,"")</f>
        <v/>
      </c>
      <c r="K544" s="134">
        <f t="shared" si="12"/>
        <v>0</v>
      </c>
      <c r="L544" s="134" t="str">
        <f>IF(AND(K544&gt;0,Plan!$I167=0),I164&amp;Language!$E$62&amp;H164,"")</f>
        <v/>
      </c>
      <c r="M544" s="2" t="str">
        <f>IF(Plan!$I167=1,G164&amp;F164,"")</f>
        <v>Hamburger SV1. FC Nürnberg</v>
      </c>
      <c r="N544" s="93" t="str">
        <f>IF(AND(K544&gt;0,Plan!$I167=1),I164&amp;Language!$E$62&amp;H164,"")</f>
        <v/>
      </c>
    </row>
    <row r="545" spans="9:14" x14ac:dyDescent="0.2">
      <c r="I545" s="40" t="s">
        <v>245</v>
      </c>
      <c r="J545" s="17" t="str">
        <f>IF(Plan!$I168=0,G165&amp;F165,"")</f>
        <v/>
      </c>
      <c r="K545" s="134">
        <f t="shared" si="12"/>
        <v>0</v>
      </c>
      <c r="L545" s="134" t="str">
        <f>IF(AND(K545&gt;0,Plan!$I168=0),I165&amp;Language!$E$62&amp;H165,"")</f>
        <v/>
      </c>
      <c r="M545" s="2" t="str">
        <f>IF(Plan!$I168=1,G165&amp;F165,"")</f>
        <v>Bayer 04 LeverkusenSGS Essen</v>
      </c>
      <c r="N545" s="93" t="str">
        <f>IF(AND(K545&gt;0,Plan!$I168=1),I165&amp;Language!$E$62&amp;H165,"")</f>
        <v/>
      </c>
    </row>
    <row r="546" spans="9:14" x14ac:dyDescent="0.2">
      <c r="I546" s="40" t="s">
        <v>246</v>
      </c>
      <c r="J546" s="17" t="str">
        <f>IF(Plan!$I169=0,G166&amp;F166,"")</f>
        <v/>
      </c>
      <c r="K546" s="134">
        <f t="shared" si="12"/>
        <v>0</v>
      </c>
      <c r="L546" s="134" t="str">
        <f>IF(AND(K546&gt;0,Plan!$I169=0),I166&amp;Language!$E$62&amp;H166,"")</f>
        <v/>
      </c>
      <c r="M546" s="2" t="str">
        <f>IF(Plan!$I169=1,G166&amp;F166,"")</f>
        <v>1. FC NürnbergEintracht Frankfurt</v>
      </c>
      <c r="N546" s="93" t="str">
        <f>IF(AND(K546&gt;0,Plan!$I169=1),I166&amp;Language!$E$62&amp;H166,"")</f>
        <v/>
      </c>
    </row>
    <row r="547" spans="9:14" x14ac:dyDescent="0.2">
      <c r="I547" s="40" t="s">
        <v>247</v>
      </c>
      <c r="J547" s="17" t="str">
        <f>IF(Plan!$I170=0,G167&amp;F167,"")</f>
        <v/>
      </c>
      <c r="K547" s="134">
        <f t="shared" si="12"/>
        <v>0</v>
      </c>
      <c r="L547" s="134" t="str">
        <f>IF(AND(K547&gt;0,Plan!$I170=0),I167&amp;Language!$E$62&amp;H167,"")</f>
        <v/>
      </c>
      <c r="M547" s="2" t="str">
        <f>IF(Plan!$I170=1,G167&amp;F167,"")</f>
        <v>1. FC Union BerlinHamburger SV</v>
      </c>
      <c r="N547" s="93" t="str">
        <f>IF(AND(K547&gt;0,Plan!$I170=1),I167&amp;Language!$E$62&amp;H167,"")</f>
        <v/>
      </c>
    </row>
    <row r="548" spans="9:14" x14ac:dyDescent="0.2">
      <c r="I548" s="40" t="s">
        <v>248</v>
      </c>
      <c r="J548" s="17" t="str">
        <f>IF(Plan!$I171=0,G168&amp;F168,"")</f>
        <v/>
      </c>
      <c r="K548" s="134">
        <f t="shared" si="12"/>
        <v>0</v>
      </c>
      <c r="L548" s="134" t="str">
        <f>IF(AND(K548&gt;0,Plan!$I171=0),I168&amp;Language!$E$62&amp;H168,"")</f>
        <v/>
      </c>
      <c r="M548" s="2" t="str">
        <f>IF(Plan!$I171=1,G168&amp;F168,"")</f>
        <v>SC FreiburgFC Carl Zeiss Jena</v>
      </c>
      <c r="N548" s="93" t="str">
        <f>IF(AND(K548&gt;0,Plan!$I171=1),I168&amp;Language!$E$62&amp;H168,"")</f>
        <v/>
      </c>
    </row>
    <row r="549" spans="9:14" x14ac:dyDescent="0.2">
      <c r="I549" s="40" t="s">
        <v>249</v>
      </c>
      <c r="J549" s="17" t="str">
        <f>IF(Plan!$I172=0,G169&amp;F169,"")</f>
        <v/>
      </c>
      <c r="K549" s="134">
        <f t="shared" si="12"/>
        <v>0</v>
      </c>
      <c r="L549" s="134" t="str">
        <f>IF(AND(K549&gt;0,Plan!$I172=0),I169&amp;Language!$E$62&amp;H169,"")</f>
        <v/>
      </c>
      <c r="M549" s="2" t="str">
        <f>IF(Plan!$I172=1,G169&amp;F169,"")</f>
        <v>Werder Bremen1. FC Köln</v>
      </c>
      <c r="N549" s="93" t="str">
        <f>IF(AND(K549&gt;0,Plan!$I172=1),I169&amp;Language!$E$62&amp;H169,"")</f>
        <v/>
      </c>
    </row>
    <row r="550" spans="9:14" x14ac:dyDescent="0.2">
      <c r="I550" s="40" t="s">
        <v>250</v>
      </c>
      <c r="J550" s="17" t="str">
        <f>IF(Plan!$I173=0,G170&amp;F170,"")</f>
        <v/>
      </c>
      <c r="K550" s="134">
        <f t="shared" si="12"/>
        <v>0</v>
      </c>
      <c r="L550" s="134" t="str">
        <f>IF(AND(K550&gt;0,Plan!$I173=0),I170&amp;Language!$E$62&amp;H170,"")</f>
        <v/>
      </c>
      <c r="M550" s="2" t="str">
        <f>IF(Plan!$I173=1,G170&amp;F170,"")</f>
        <v>RB LeipzigVfL Wolfsburg</v>
      </c>
      <c r="N550" s="93" t="str">
        <f>IF(AND(K550&gt;0,Plan!$I173=1),I170&amp;Language!$E$62&amp;H170,"")</f>
        <v/>
      </c>
    </row>
    <row r="551" spans="9:14" x14ac:dyDescent="0.2">
      <c r="I551" s="40" t="s">
        <v>251</v>
      </c>
      <c r="J551" s="17" t="str">
        <f>IF(Plan!$I174=0,G171&amp;F171,"")</f>
        <v/>
      </c>
      <c r="K551" s="134">
        <f t="shared" si="12"/>
        <v>0</v>
      </c>
      <c r="L551" s="134" t="str">
        <f>IF(AND(K551&gt;0,Plan!$I174=0),I171&amp;Language!$E$62&amp;H171,"")</f>
        <v/>
      </c>
      <c r="M551" s="2" t="str">
        <f>IF(Plan!$I174=1,G171&amp;F171,"")</f>
        <v>TSG 1899 HoffenheimFC Bayern München</v>
      </c>
      <c r="N551" s="93" t="str">
        <f>IF(AND(K551&gt;0,Plan!$I174=1),I171&amp;Language!$E$62&amp;H171,"")</f>
        <v/>
      </c>
    </row>
    <row r="552" spans="9:14" x14ac:dyDescent="0.2">
      <c r="I552" s="40" t="s">
        <v>252</v>
      </c>
      <c r="J552" s="17" t="str">
        <f>IF(Plan!$I175=0,G172&amp;F172,"")</f>
        <v/>
      </c>
      <c r="K552" s="134">
        <f t="shared" si="12"/>
        <v>0</v>
      </c>
      <c r="L552" s="134" t="str">
        <f>IF(AND(K552&gt;0,Plan!$I175=0),I172&amp;Language!$E$62&amp;H172,"")</f>
        <v/>
      </c>
      <c r="M552" s="2" t="str">
        <f>IF(Plan!$I175=1,G172&amp;F172,"")</f>
        <v>TSG 1899 Hoffenheim1. FC Union Berlin</v>
      </c>
      <c r="N552" s="93" t="str">
        <f>IF(AND(K552&gt;0,Plan!$I175=1),I172&amp;Language!$E$62&amp;H172,"")</f>
        <v/>
      </c>
    </row>
    <row r="553" spans="9:14" x14ac:dyDescent="0.2">
      <c r="I553" s="40" t="s">
        <v>253</v>
      </c>
      <c r="J553" s="17" t="str">
        <f>IF(Plan!$I176=0,G173&amp;F173,"")</f>
        <v/>
      </c>
      <c r="K553" s="134">
        <f t="shared" si="12"/>
        <v>0</v>
      </c>
      <c r="L553" s="134" t="str">
        <f>IF(AND(K553&gt;0,Plan!$I176=0),I173&amp;Language!$E$62&amp;H173,"")</f>
        <v/>
      </c>
      <c r="M553" s="2" t="str">
        <f>IF(Plan!$I176=1,G173&amp;F173,"")</f>
        <v>FC Carl Zeiss JenaWerder Bremen</v>
      </c>
      <c r="N553" s="93" t="str">
        <f>IF(AND(K553&gt;0,Plan!$I176=1),I173&amp;Language!$E$62&amp;H173,"")</f>
        <v/>
      </c>
    </row>
    <row r="554" spans="9:14" x14ac:dyDescent="0.2">
      <c r="I554" s="40" t="s">
        <v>254</v>
      </c>
      <c r="J554" s="17" t="str">
        <f>IF(Plan!$I177=0,G174&amp;F174,"")</f>
        <v/>
      </c>
      <c r="K554" s="134">
        <f t="shared" si="12"/>
        <v>0</v>
      </c>
      <c r="L554" s="134" t="str">
        <f>IF(AND(K554&gt;0,Plan!$I177=0),I174&amp;Language!$E$62&amp;H174,"")</f>
        <v/>
      </c>
      <c r="M554" s="2" t="str">
        <f>IF(Plan!$I177=1,G174&amp;F174,"")</f>
        <v>VfL WolfsburgSC Freiburg</v>
      </c>
      <c r="N554" s="93" t="str">
        <f>IF(AND(K554&gt;0,Plan!$I177=1),I174&amp;Language!$E$62&amp;H174,"")</f>
        <v/>
      </c>
    </row>
    <row r="555" spans="9:14" x14ac:dyDescent="0.2">
      <c r="I555" s="40" t="s">
        <v>255</v>
      </c>
      <c r="J555" s="17" t="str">
        <f>IF(Plan!$I178=0,G175&amp;F175,"")</f>
        <v/>
      </c>
      <c r="K555" s="134">
        <f t="shared" si="12"/>
        <v>0</v>
      </c>
      <c r="L555" s="134" t="str">
        <f>IF(AND(K555&gt;0,Plan!$I178=0),I175&amp;Language!$E$62&amp;H175,"")</f>
        <v/>
      </c>
      <c r="M555" s="2" t="str">
        <f>IF(Plan!$I178=1,G175&amp;F175,"")</f>
        <v>Hamburger SV1. FC Köln</v>
      </c>
      <c r="N555" s="93" t="str">
        <f>IF(AND(K555&gt;0,Plan!$I178=1),I175&amp;Language!$E$62&amp;H175,"")</f>
        <v/>
      </c>
    </row>
    <row r="556" spans="9:14" x14ac:dyDescent="0.2">
      <c r="I556" s="40" t="s">
        <v>256</v>
      </c>
      <c r="J556" s="17" t="str">
        <f>IF(Plan!$I179=0,G176&amp;F176,"")</f>
        <v/>
      </c>
      <c r="K556" s="134">
        <f t="shared" si="12"/>
        <v>0</v>
      </c>
      <c r="L556" s="134" t="str">
        <f>IF(AND(K556&gt;0,Plan!$I179=0),I176&amp;Language!$E$62&amp;H176,"")</f>
        <v/>
      </c>
      <c r="M556" s="2" t="str">
        <f>IF(Plan!$I179=1,G176&amp;F176,"")</f>
        <v>Bayer 04 LeverkusenRB Leipzig</v>
      </c>
      <c r="N556" s="93" t="str">
        <f>IF(AND(K556&gt;0,Plan!$I179=1),I176&amp;Language!$E$62&amp;H176,"")</f>
        <v/>
      </c>
    </row>
    <row r="557" spans="9:14" x14ac:dyDescent="0.2">
      <c r="I557" s="40" t="s">
        <v>257</v>
      </c>
      <c r="J557" s="17" t="str">
        <f>IF(Plan!$I180=0,G177&amp;F177,"")</f>
        <v/>
      </c>
      <c r="K557" s="134">
        <f t="shared" si="12"/>
        <v>0</v>
      </c>
      <c r="L557" s="134" t="str">
        <f>IF(AND(K557&gt;0,Plan!$I180=0),I177&amp;Language!$E$62&amp;H177,"")</f>
        <v/>
      </c>
      <c r="M557" s="2" t="str">
        <f>IF(Plan!$I180=1,G177&amp;F177,"")</f>
        <v>Eintracht FrankfurtFC Bayern München</v>
      </c>
      <c r="N557" s="93" t="str">
        <f>IF(AND(K557&gt;0,Plan!$I180=1),I177&amp;Language!$E$62&amp;H177,"")</f>
        <v/>
      </c>
    </row>
    <row r="558" spans="9:14" x14ac:dyDescent="0.2">
      <c r="I558" s="40" t="s">
        <v>258</v>
      </c>
      <c r="J558" s="17" t="str">
        <f>IF(Plan!$I181=0,G178&amp;F178,"")</f>
        <v/>
      </c>
      <c r="K558" s="134">
        <f t="shared" si="12"/>
        <v>0</v>
      </c>
      <c r="L558" s="134" t="str">
        <f>IF(AND(K558&gt;0,Plan!$I181=0),I178&amp;Language!$E$62&amp;H178,"")</f>
        <v/>
      </c>
      <c r="M558" s="2" t="str">
        <f>IF(Plan!$I181=1,G178&amp;F178,"")</f>
        <v>SGS Essen1. FC Nürnberg</v>
      </c>
      <c r="N558" s="93" t="str">
        <f>IF(AND(K558&gt;0,Plan!$I181=1),I178&amp;Language!$E$62&amp;H178,"")</f>
        <v/>
      </c>
    </row>
    <row r="559" spans="9:14" x14ac:dyDescent="0.2">
      <c r="I559" s="40" t="s">
        <v>259</v>
      </c>
      <c r="J559" s="17" t="str">
        <f>IF(Plan!$I182=0,G179&amp;F179,"")</f>
        <v/>
      </c>
      <c r="K559" s="134">
        <f t="shared" si="12"/>
        <v>0</v>
      </c>
      <c r="L559" s="134" t="str">
        <f>IF(AND(K559&gt;0,Plan!$I182=0),I179&amp;Language!$E$62&amp;H179,"")</f>
        <v/>
      </c>
      <c r="M559" s="2" t="str">
        <f>IF(Plan!$I182=1,G179&amp;F179,"")</f>
        <v>SC FreiburgSGS Essen</v>
      </c>
      <c r="N559" s="93" t="str">
        <f>IF(AND(K559&gt;0,Plan!$I182=1),I179&amp;Language!$E$62&amp;H179,"")</f>
        <v/>
      </c>
    </row>
    <row r="560" spans="9:14" x14ac:dyDescent="0.2">
      <c r="I560" s="40" t="s">
        <v>260</v>
      </c>
      <c r="J560" s="17" t="str">
        <f>IF(Plan!$I183=0,G180&amp;F180,"")</f>
        <v/>
      </c>
      <c r="K560" s="134">
        <f t="shared" si="12"/>
        <v>0</v>
      </c>
      <c r="L560" s="134" t="str">
        <f>IF(AND(K560&gt;0,Plan!$I183=0),I180&amp;Language!$E$62&amp;H180,"")</f>
        <v/>
      </c>
      <c r="M560" s="2" t="str">
        <f>IF(Plan!$I183=1,G180&amp;F180,"")</f>
        <v>1. FC Union BerlinEintracht Frankfurt</v>
      </c>
      <c r="N560" s="93" t="str">
        <f>IF(AND(K560&gt;0,Plan!$I183=1),I180&amp;Language!$E$62&amp;H180,"")</f>
        <v/>
      </c>
    </row>
    <row r="561" spans="9:14" x14ac:dyDescent="0.2">
      <c r="I561" s="40" t="s">
        <v>261</v>
      </c>
      <c r="J561" s="17" t="str">
        <f>IF(Plan!$I184=0,G181&amp;F181,"")</f>
        <v/>
      </c>
      <c r="K561" s="134">
        <f t="shared" si="12"/>
        <v>0</v>
      </c>
      <c r="L561" s="134" t="str">
        <f>IF(AND(K561&gt;0,Plan!$I184=0),I181&amp;Language!$E$62&amp;H181,"")</f>
        <v/>
      </c>
      <c r="M561" s="2" t="str">
        <f>IF(Plan!$I184=1,G181&amp;F181,"")</f>
        <v>FC Bayern MünchenHamburger SV</v>
      </c>
      <c r="N561" s="93" t="str">
        <f>IF(AND(K561&gt;0,Plan!$I184=1),I181&amp;Language!$E$62&amp;H181,"")</f>
        <v/>
      </c>
    </row>
    <row r="562" spans="9:14" x14ac:dyDescent="0.2">
      <c r="I562" s="40" t="s">
        <v>262</v>
      </c>
      <c r="J562" s="17" t="str">
        <f>IF(Plan!$I185=0,G182&amp;F182,"")</f>
        <v/>
      </c>
      <c r="K562" s="134">
        <f t="shared" si="12"/>
        <v>0</v>
      </c>
      <c r="L562" s="134" t="str">
        <f>IF(AND(K562&gt;0,Plan!$I185=0),I182&amp;Language!$E$62&amp;H182,"")</f>
        <v/>
      </c>
      <c r="M562" s="2" t="str">
        <f>IF(Plan!$I185=1,G182&amp;F182,"")</f>
        <v>RB LeipzigTSG 1899 Hoffenheim</v>
      </c>
      <c r="N562" s="93" t="str">
        <f>IF(AND(K562&gt;0,Plan!$I185=1),I182&amp;Language!$E$62&amp;H182,"")</f>
        <v/>
      </c>
    </row>
    <row r="563" spans="9:14" x14ac:dyDescent="0.2">
      <c r="I563" s="40" t="s">
        <v>263</v>
      </c>
      <c r="J563" s="17" t="str">
        <f>IF(Plan!$I186=0,G183&amp;F183,"")</f>
        <v/>
      </c>
      <c r="K563" s="134">
        <f t="shared" si="12"/>
        <v>0</v>
      </c>
      <c r="L563" s="134" t="str">
        <f>IF(AND(K563&gt;0,Plan!$I186=0),I183&amp;Language!$E$62&amp;H183,"")</f>
        <v/>
      </c>
      <c r="M563" s="2" t="str">
        <f>IF(Plan!$I186=1,G183&amp;F183,"")</f>
        <v>1. FC KölnFC Carl Zeiss Jena</v>
      </c>
      <c r="N563" s="93" t="str">
        <f>IF(AND(K563&gt;0,Plan!$I186=1),I183&amp;Language!$E$62&amp;H183,"")</f>
        <v/>
      </c>
    </row>
    <row r="564" spans="9:14" x14ac:dyDescent="0.2">
      <c r="I564" s="40" t="s">
        <v>264</v>
      </c>
      <c r="J564" s="17" t="str">
        <f>IF(Plan!$I187=0,G184&amp;F184,"")</f>
        <v/>
      </c>
      <c r="K564" s="134">
        <f t="shared" si="12"/>
        <v>0</v>
      </c>
      <c r="L564" s="134" t="str">
        <f>IF(AND(K564&gt;0,Plan!$I187=0),I184&amp;Language!$E$62&amp;H184,"")</f>
        <v/>
      </c>
      <c r="M564" s="2" t="str">
        <f>IF(Plan!$I187=1,G184&amp;F184,"")</f>
        <v>Werder BremenBayer 04 Leverkusen</v>
      </c>
      <c r="N564" s="93" t="str">
        <f>IF(AND(K564&gt;0,Plan!$I187=1),I184&amp;Language!$E$62&amp;H184,"")</f>
        <v/>
      </c>
    </row>
    <row r="565" spans="9:14" x14ac:dyDescent="0.2">
      <c r="I565" s="40" t="s">
        <v>265</v>
      </c>
      <c r="J565" s="17" t="str">
        <f>IF(Plan!$I188=0,G185&amp;F185,"")</f>
        <v/>
      </c>
      <c r="K565" s="134">
        <f t="shared" si="12"/>
        <v>0</v>
      </c>
      <c r="L565" s="134" t="str">
        <f>IF(AND(K565&gt;0,Plan!$I188=0),I185&amp;Language!$E$62&amp;H185,"")</f>
        <v/>
      </c>
      <c r="M565" s="2" t="str">
        <f>IF(Plan!$I188=1,G185&amp;F185,"")</f>
        <v>1. FC NürnbergVfL Wolfsburg</v>
      </c>
      <c r="N565" s="93" t="str">
        <f>IF(AND(K565&gt;0,Plan!$I188=1),I185&amp;Language!$E$62&amp;H185,"")</f>
        <v/>
      </c>
    </row>
    <row r="566" spans="9:14" x14ac:dyDescent="0.2">
      <c r="I566" s="40" t="s">
        <v>266</v>
      </c>
      <c r="J566" s="17" t="str">
        <f>IF(Plan!$I189=0,G186&amp;F186,"")</f>
        <v/>
      </c>
      <c r="K566" s="134">
        <f t="shared" si="12"/>
        <v>0</v>
      </c>
      <c r="L566" s="134" t="str">
        <f>IF(AND(K566&gt;0,Plan!$I189=0),I186&amp;Language!$E$62&amp;H186,"")</f>
        <v/>
      </c>
      <c r="M566" s="2" t="str">
        <f>IF(Plan!$I189=1,G186&amp;F186,"")</f>
        <v/>
      </c>
      <c r="N566" s="93" t="str">
        <f>IF(AND(K566&gt;0,Plan!$I189=1),I186&amp;Language!$E$62&amp;H186,"")</f>
        <v/>
      </c>
    </row>
    <row r="567" spans="9:14" x14ac:dyDescent="0.2">
      <c r="I567" s="40" t="s">
        <v>267</v>
      </c>
      <c r="J567" s="17" t="str">
        <f>IF(Plan!$I190=0,G187&amp;F187,"")</f>
        <v/>
      </c>
      <c r="K567" s="134">
        <f t="shared" si="12"/>
        <v>0</v>
      </c>
      <c r="L567" s="134" t="str">
        <f>IF(AND(K567&gt;0,Plan!$I190=0),I187&amp;Language!$E$62&amp;H187,"")</f>
        <v/>
      </c>
      <c r="M567" s="2" t="str">
        <f>IF(Plan!$I190=1,G187&amp;F187,"")</f>
        <v/>
      </c>
      <c r="N567" s="93" t="str">
        <f>IF(AND(K567&gt;0,Plan!$I190=1),I187&amp;Language!$E$62&amp;H187,"")</f>
        <v/>
      </c>
    </row>
    <row r="568" spans="9:14" x14ac:dyDescent="0.2">
      <c r="I568" s="40" t="s">
        <v>268</v>
      </c>
      <c r="J568" s="17" t="str">
        <f>IF(Plan!$I191=0,G188&amp;F188,"")</f>
        <v/>
      </c>
      <c r="K568" s="134">
        <f t="shared" si="12"/>
        <v>0</v>
      </c>
      <c r="L568" s="134" t="str">
        <f>IF(AND(K568&gt;0,Plan!$I191=0),I188&amp;Language!$E$62&amp;H188,"")</f>
        <v/>
      </c>
      <c r="M568" s="2" t="str">
        <f>IF(Plan!$I191=1,G188&amp;F188,"")</f>
        <v/>
      </c>
      <c r="N568" s="93" t="str">
        <f>IF(AND(K568&gt;0,Plan!$I191=1),I188&amp;Language!$E$62&amp;H188,"")</f>
        <v/>
      </c>
    </row>
    <row r="569" spans="9:14" x14ac:dyDescent="0.2">
      <c r="I569" s="40" t="s">
        <v>269</v>
      </c>
      <c r="J569" s="17" t="str">
        <f>IF(Plan!$I192=0,G189&amp;F189,"")</f>
        <v/>
      </c>
      <c r="K569" s="134">
        <f t="shared" si="12"/>
        <v>0</v>
      </c>
      <c r="L569" s="134" t="str">
        <f>IF(AND(K569&gt;0,Plan!$I192=0),I189&amp;Language!$E$62&amp;H189,"")</f>
        <v/>
      </c>
      <c r="M569" s="2" t="str">
        <f>IF(Plan!$I192=1,G189&amp;F189,"")</f>
        <v/>
      </c>
      <c r="N569" s="93" t="str">
        <f>IF(AND(K569&gt;0,Plan!$I192=1),I189&amp;Language!$E$62&amp;H189,"")</f>
        <v/>
      </c>
    </row>
    <row r="570" spans="9:14" x14ac:dyDescent="0.2">
      <c r="I570" s="40" t="s">
        <v>270</v>
      </c>
      <c r="J570" s="17" t="str">
        <f>IF(Plan!$I193=0,G190&amp;F190,"")</f>
        <v/>
      </c>
      <c r="K570" s="134">
        <f t="shared" si="12"/>
        <v>0</v>
      </c>
      <c r="L570" s="134" t="str">
        <f>IF(AND(K570&gt;0,Plan!$I193=0),I190&amp;Language!$E$62&amp;H190,"")</f>
        <v/>
      </c>
      <c r="M570" s="2" t="str">
        <f>IF(Plan!$I193=1,G190&amp;F190,"")</f>
        <v/>
      </c>
      <c r="N570" s="93" t="str">
        <f>IF(AND(K570&gt;0,Plan!$I193=1),I190&amp;Language!$E$62&amp;H190,"")</f>
        <v/>
      </c>
    </row>
    <row r="571" spans="9:14" x14ac:dyDescent="0.2">
      <c r="I571" s="40" t="s">
        <v>271</v>
      </c>
      <c r="J571" s="17" t="str">
        <f>IF(Plan!$I194=0,G191&amp;F191,"")</f>
        <v/>
      </c>
      <c r="K571" s="134">
        <f t="shared" si="12"/>
        <v>0</v>
      </c>
      <c r="L571" s="134" t="str">
        <f>IF(AND(K571&gt;0,Plan!$I194=0),I191&amp;Language!$E$62&amp;H191,"")</f>
        <v/>
      </c>
      <c r="M571" s="2" t="str">
        <f>IF(Plan!$I194=1,G191&amp;F191,"")</f>
        <v/>
      </c>
      <c r="N571" s="93" t="str">
        <f>IF(AND(K571&gt;0,Plan!$I194=1),I191&amp;Language!$E$62&amp;H191,"")</f>
        <v/>
      </c>
    </row>
    <row r="572" spans="9:14" x14ac:dyDescent="0.2">
      <c r="I572" s="40" t="s">
        <v>272</v>
      </c>
      <c r="J572" s="17" t="str">
        <f>IF(Plan!$I195=0,G192&amp;F192,"")</f>
        <v/>
      </c>
      <c r="K572" s="134">
        <f t="shared" si="12"/>
        <v>0</v>
      </c>
      <c r="L572" s="134" t="str">
        <f>IF(AND(K572&gt;0,Plan!$I195=0),I192&amp;Language!$E$62&amp;H192,"")</f>
        <v/>
      </c>
      <c r="M572" s="2" t="str">
        <f>IF(Plan!$I195=1,G192&amp;F192,"")</f>
        <v/>
      </c>
      <c r="N572" s="93" t="str">
        <f>IF(AND(K572&gt;0,Plan!$I195=1),I192&amp;Language!$E$62&amp;H192,"")</f>
        <v/>
      </c>
    </row>
    <row r="573" spans="9:14" x14ac:dyDescent="0.2">
      <c r="I573" s="40" t="s">
        <v>273</v>
      </c>
      <c r="J573" s="17" t="str">
        <f>IF(Plan!$I196=0,G193&amp;F193,"")</f>
        <v/>
      </c>
      <c r="K573" s="134">
        <f t="shared" si="12"/>
        <v>0</v>
      </c>
      <c r="L573" s="134" t="str">
        <f>IF(AND(K573&gt;0,Plan!$I196=0),I193&amp;Language!$E$62&amp;H193,"")</f>
        <v/>
      </c>
      <c r="M573" s="2" t="str">
        <f>IF(Plan!$I196=1,G193&amp;F193,"")</f>
        <v/>
      </c>
      <c r="N573" s="93" t="str">
        <f>IF(AND(K573&gt;0,Plan!$I196=1),I193&amp;Language!$E$62&amp;H193,"")</f>
        <v/>
      </c>
    </row>
    <row r="574" spans="9:14" x14ac:dyDescent="0.2">
      <c r="I574" s="40" t="s">
        <v>274</v>
      </c>
      <c r="J574" s="17" t="str">
        <f>IF(Plan!$I197=0,G194&amp;F194,"")</f>
        <v/>
      </c>
      <c r="K574" s="134">
        <f t="shared" si="12"/>
        <v>0</v>
      </c>
      <c r="L574" s="134" t="str">
        <f>IF(AND(K574&gt;0,Plan!$I197=0),I194&amp;Language!$E$62&amp;H194,"")</f>
        <v/>
      </c>
      <c r="M574" s="2" t="str">
        <f>IF(Plan!$I197=1,G194&amp;F194,"")</f>
        <v/>
      </c>
      <c r="N574" s="93" t="str">
        <f>IF(AND(K574&gt;0,Plan!$I197=1),I194&amp;Language!$E$62&amp;H194,"")</f>
        <v/>
      </c>
    </row>
    <row r="575" spans="9:14" x14ac:dyDescent="0.2">
      <c r="I575" s="40" t="s">
        <v>275</v>
      </c>
      <c r="J575" s="17" t="str">
        <f>IF(Plan!$I198=0,G195&amp;F195,"")</f>
        <v/>
      </c>
      <c r="K575" s="134">
        <f t="shared" si="12"/>
        <v>0</v>
      </c>
      <c r="L575" s="134" t="str">
        <f>IF(AND(K575&gt;0,Plan!$I198=0),I195&amp;Language!$E$62&amp;H195,"")</f>
        <v/>
      </c>
      <c r="M575" s="2" t="str">
        <f>IF(Plan!$I198=1,G195&amp;F195,"")</f>
        <v/>
      </c>
      <c r="N575" s="93" t="str">
        <f>IF(AND(K575&gt;0,Plan!$I198=1),I195&amp;Language!$E$62&amp;H195,"")</f>
        <v/>
      </c>
    </row>
    <row r="576" spans="9:14" x14ac:dyDescent="0.2">
      <c r="I576" s="40" t="s">
        <v>276</v>
      </c>
      <c r="J576" s="17" t="str">
        <f>IF(Plan!$I199=0,G196&amp;F196,"")</f>
        <v/>
      </c>
      <c r="K576" s="134">
        <f t="shared" si="12"/>
        <v>0</v>
      </c>
      <c r="L576" s="134" t="str">
        <f>IF(AND(K576&gt;0,Plan!$I199=0),I196&amp;Language!$E$62&amp;H196,"")</f>
        <v/>
      </c>
      <c r="M576" s="2" t="str">
        <f>IF(Plan!$I199=1,G196&amp;F196,"")</f>
        <v/>
      </c>
      <c r="N576" s="93" t="str">
        <f>IF(AND(K576&gt;0,Plan!$I199=1),I196&amp;Language!$E$62&amp;H196,"")</f>
        <v/>
      </c>
    </row>
    <row r="577" spans="9:14" x14ac:dyDescent="0.2">
      <c r="I577" s="40" t="s">
        <v>277</v>
      </c>
      <c r="J577" s="17" t="str">
        <f>IF(Plan!$I200=0,G197&amp;F197,"")</f>
        <v/>
      </c>
      <c r="K577" s="134">
        <f t="shared" si="12"/>
        <v>0</v>
      </c>
      <c r="L577" s="134" t="str">
        <f>IF(AND(K577&gt;0,Plan!$I200=0),I197&amp;Language!$E$62&amp;H197,"")</f>
        <v/>
      </c>
      <c r="M577" s="2" t="str">
        <f>IF(Plan!$I200=1,G197&amp;F197,"")</f>
        <v/>
      </c>
      <c r="N577" s="93" t="str">
        <f>IF(AND(K577&gt;0,Plan!$I200=1),I197&amp;Language!$E$62&amp;H197,"")</f>
        <v/>
      </c>
    </row>
    <row r="578" spans="9:14" x14ac:dyDescent="0.2">
      <c r="I578" s="40" t="s">
        <v>278</v>
      </c>
      <c r="J578" s="17" t="str">
        <f>IF(Plan!$I201=0,G198&amp;F198,"")</f>
        <v/>
      </c>
      <c r="K578" s="134">
        <f t="shared" si="12"/>
        <v>0</v>
      </c>
      <c r="L578" s="134" t="str">
        <f>IF(AND(K578&gt;0,Plan!$I201=0),I198&amp;Language!$E$62&amp;H198,"")</f>
        <v/>
      </c>
      <c r="M578" s="2" t="str">
        <f>IF(Plan!$I201=1,G198&amp;F198,"")</f>
        <v/>
      </c>
      <c r="N578" s="93" t="str">
        <f>IF(AND(K578&gt;0,Plan!$I201=1),I198&amp;Language!$E$62&amp;H198,"")</f>
        <v/>
      </c>
    </row>
    <row r="579" spans="9:14" x14ac:dyDescent="0.2">
      <c r="I579" s="40" t="s">
        <v>279</v>
      </c>
      <c r="J579" s="17" t="str">
        <f>IF(Plan!$I202=0,G199&amp;F199,"")</f>
        <v/>
      </c>
      <c r="K579" s="134">
        <f t="shared" si="12"/>
        <v>0</v>
      </c>
      <c r="L579" s="134" t="str">
        <f>IF(AND(K579&gt;0,Plan!$I202=0),I199&amp;Language!$E$62&amp;H199,"")</f>
        <v/>
      </c>
      <c r="M579" s="2" t="str">
        <f>IF(Plan!$I202=1,G199&amp;F199,"")</f>
        <v/>
      </c>
      <c r="N579" s="93" t="str">
        <f>IF(AND(K579&gt;0,Plan!$I202=1),I199&amp;Language!$E$62&amp;H199,"")</f>
        <v/>
      </c>
    </row>
    <row r="580" spans="9:14" x14ac:dyDescent="0.2">
      <c r="I580" s="40" t="s">
        <v>280</v>
      </c>
      <c r="J580" s="17" t="str">
        <f>IF(Plan!$I203=0,G200&amp;F200,"")</f>
        <v/>
      </c>
      <c r="K580" s="134">
        <f t="shared" si="12"/>
        <v>0</v>
      </c>
      <c r="L580" s="134" t="str">
        <f>IF(AND(K580&gt;0,Plan!$I203=0),I200&amp;Language!$E$62&amp;H200,"")</f>
        <v/>
      </c>
      <c r="M580" s="2" t="str">
        <f>IF(Plan!$I203=1,G200&amp;F200,"")</f>
        <v/>
      </c>
      <c r="N580" s="93" t="str">
        <f>IF(AND(K580&gt;0,Plan!$I203=1),I200&amp;Language!$E$62&amp;H200,"")</f>
        <v/>
      </c>
    </row>
    <row r="581" spans="9:14" x14ac:dyDescent="0.2">
      <c r="I581" s="40" t="s">
        <v>281</v>
      </c>
      <c r="J581" s="17" t="str">
        <f>IF(Plan!$I204=0,G201&amp;F201,"")</f>
        <v/>
      </c>
      <c r="K581" s="134">
        <f t="shared" si="12"/>
        <v>0</v>
      </c>
      <c r="L581" s="134" t="str">
        <f>IF(AND(K581&gt;0,Plan!$I204=0),I201&amp;Language!$E$62&amp;H201,"")</f>
        <v/>
      </c>
      <c r="M581" s="2" t="str">
        <f>IF(Plan!$I204=1,G201&amp;F201,"")</f>
        <v/>
      </c>
      <c r="N581" s="93" t="str">
        <f>IF(AND(K581&gt;0,Plan!$I204=1),I201&amp;Language!$E$62&amp;H201,"")</f>
        <v/>
      </c>
    </row>
    <row r="582" spans="9:14" x14ac:dyDescent="0.2">
      <c r="I582" s="40" t="s">
        <v>282</v>
      </c>
      <c r="J582" s="17" t="str">
        <f>IF(Plan!$I205=0,G202&amp;F202,"")</f>
        <v/>
      </c>
      <c r="K582" s="134">
        <f t="shared" si="12"/>
        <v>0</v>
      </c>
      <c r="L582" s="134" t="str">
        <f>IF(AND(K582&gt;0,Plan!$I205=0),I202&amp;Language!$E$62&amp;H202,"")</f>
        <v/>
      </c>
      <c r="M582" s="2" t="str">
        <f>IF(Plan!$I205=1,G202&amp;F202,"")</f>
        <v/>
      </c>
      <c r="N582" s="93" t="str">
        <f>IF(AND(K582&gt;0,Plan!$I205=1),I202&amp;Language!$E$62&amp;H202,"")</f>
        <v/>
      </c>
    </row>
    <row r="583" spans="9:14" x14ac:dyDescent="0.2">
      <c r="I583" s="40" t="s">
        <v>283</v>
      </c>
      <c r="J583" s="17" t="str">
        <f>IF(Plan!$I206=0,G203&amp;F203,"")</f>
        <v/>
      </c>
      <c r="K583" s="134">
        <f t="shared" ref="K583:K646" si="13">K203</f>
        <v>0</v>
      </c>
      <c r="L583" s="134" t="str">
        <f>IF(AND(K583&gt;0,Plan!$I206=0),I203&amp;Language!$E$62&amp;H203,"")</f>
        <v/>
      </c>
      <c r="M583" s="2" t="str">
        <f>IF(Plan!$I206=1,G203&amp;F203,"")</f>
        <v/>
      </c>
      <c r="N583" s="93" t="str">
        <f>IF(AND(K583&gt;0,Plan!$I206=1),I203&amp;Language!$E$62&amp;H203,"")</f>
        <v/>
      </c>
    </row>
    <row r="584" spans="9:14" x14ac:dyDescent="0.2">
      <c r="I584" s="40" t="s">
        <v>284</v>
      </c>
      <c r="J584" s="17" t="str">
        <f>IF(Plan!$I207=0,G204&amp;F204,"")</f>
        <v/>
      </c>
      <c r="K584" s="134">
        <f t="shared" si="13"/>
        <v>0</v>
      </c>
      <c r="L584" s="134" t="str">
        <f>IF(AND(K584&gt;0,Plan!$I207=0),I204&amp;Language!$E$62&amp;H204,"")</f>
        <v/>
      </c>
      <c r="M584" s="2" t="str">
        <f>IF(Plan!$I207=1,G204&amp;F204,"")</f>
        <v/>
      </c>
      <c r="N584" s="93" t="str">
        <f>IF(AND(K584&gt;0,Plan!$I207=1),I204&amp;Language!$E$62&amp;H204,"")</f>
        <v/>
      </c>
    </row>
    <row r="585" spans="9:14" x14ac:dyDescent="0.2">
      <c r="I585" s="40" t="s">
        <v>285</v>
      </c>
      <c r="J585" s="17" t="str">
        <f>IF(Plan!$I208=0,G205&amp;F205,"")</f>
        <v/>
      </c>
      <c r="K585" s="134">
        <f t="shared" si="13"/>
        <v>0</v>
      </c>
      <c r="L585" s="134" t="str">
        <f>IF(AND(K585&gt;0,Plan!$I208=0),I205&amp;Language!$E$62&amp;H205,"")</f>
        <v/>
      </c>
      <c r="M585" s="2" t="str">
        <f>IF(Plan!$I208=1,G205&amp;F205,"")</f>
        <v/>
      </c>
      <c r="N585" s="93" t="str">
        <f>IF(AND(K585&gt;0,Plan!$I208=1),I205&amp;Language!$E$62&amp;H205,"")</f>
        <v/>
      </c>
    </row>
    <row r="586" spans="9:14" x14ac:dyDescent="0.2">
      <c r="I586" s="40" t="s">
        <v>286</v>
      </c>
      <c r="J586" s="17" t="str">
        <f>IF(Plan!$I209=0,G206&amp;F206,"")</f>
        <v/>
      </c>
      <c r="K586" s="134">
        <f t="shared" si="13"/>
        <v>0</v>
      </c>
      <c r="L586" s="134" t="str">
        <f>IF(AND(K586&gt;0,Plan!$I209=0),I206&amp;Language!$E$62&amp;H206,"")</f>
        <v/>
      </c>
      <c r="M586" s="2" t="str">
        <f>IF(Plan!$I209=1,G206&amp;F206,"")</f>
        <v/>
      </c>
      <c r="N586" s="93" t="str">
        <f>IF(AND(K586&gt;0,Plan!$I209=1),I206&amp;Language!$E$62&amp;H206,"")</f>
        <v/>
      </c>
    </row>
    <row r="587" spans="9:14" x14ac:dyDescent="0.2">
      <c r="I587" s="40" t="s">
        <v>287</v>
      </c>
      <c r="J587" s="17" t="str">
        <f>IF(Plan!$I210=0,G207&amp;F207,"")</f>
        <v/>
      </c>
      <c r="K587" s="134">
        <f t="shared" si="13"/>
        <v>0</v>
      </c>
      <c r="L587" s="134" t="str">
        <f>IF(AND(K587&gt;0,Plan!$I210=0),I207&amp;Language!$E$62&amp;H207,"")</f>
        <v/>
      </c>
      <c r="M587" s="2" t="str">
        <f>IF(Plan!$I210=1,G207&amp;F207,"")</f>
        <v/>
      </c>
      <c r="N587" s="93" t="str">
        <f>IF(AND(K587&gt;0,Plan!$I210=1),I207&amp;Language!$E$62&amp;H207,"")</f>
        <v/>
      </c>
    </row>
    <row r="588" spans="9:14" x14ac:dyDescent="0.2">
      <c r="I588" s="40" t="s">
        <v>288</v>
      </c>
      <c r="J588" s="17" t="str">
        <f>IF(Plan!$I211=0,G208&amp;F208,"")</f>
        <v/>
      </c>
      <c r="K588" s="134">
        <f t="shared" si="13"/>
        <v>0</v>
      </c>
      <c r="L588" s="134" t="str">
        <f>IF(AND(K588&gt;0,Plan!$I211=0),I208&amp;Language!$E$62&amp;H208,"")</f>
        <v/>
      </c>
      <c r="M588" s="2" t="str">
        <f>IF(Plan!$I211=1,G208&amp;F208,"")</f>
        <v/>
      </c>
      <c r="N588" s="93" t="str">
        <f>IF(AND(K588&gt;0,Plan!$I211=1),I208&amp;Language!$E$62&amp;H208,"")</f>
        <v/>
      </c>
    </row>
    <row r="589" spans="9:14" x14ac:dyDescent="0.2">
      <c r="I589" s="40" t="s">
        <v>289</v>
      </c>
      <c r="J589" s="17" t="str">
        <f>IF(Plan!$I212=0,G209&amp;F209,"")</f>
        <v/>
      </c>
      <c r="K589" s="134">
        <f t="shared" si="13"/>
        <v>0</v>
      </c>
      <c r="L589" s="134" t="str">
        <f>IF(AND(K589&gt;0,Plan!$I212=0),I209&amp;Language!$E$62&amp;H209,"")</f>
        <v/>
      </c>
      <c r="M589" s="2" t="str">
        <f>IF(Plan!$I212=1,G209&amp;F209,"")</f>
        <v/>
      </c>
      <c r="N589" s="93" t="str">
        <f>IF(AND(K589&gt;0,Plan!$I212=1),I209&amp;Language!$E$62&amp;H209,"")</f>
        <v/>
      </c>
    </row>
    <row r="590" spans="9:14" x14ac:dyDescent="0.2">
      <c r="I590" s="40" t="s">
        <v>290</v>
      </c>
      <c r="J590" s="17" t="str">
        <f>IF(Plan!$I213=0,G210&amp;F210,"")</f>
        <v/>
      </c>
      <c r="K590" s="134">
        <f t="shared" si="13"/>
        <v>0</v>
      </c>
      <c r="L590" s="134" t="str">
        <f>IF(AND(K590&gt;0,Plan!$I213=0),I210&amp;Language!$E$62&amp;H210,"")</f>
        <v/>
      </c>
      <c r="M590" s="2" t="str">
        <f>IF(Plan!$I213=1,G210&amp;F210,"")</f>
        <v/>
      </c>
      <c r="N590" s="93" t="str">
        <f>IF(AND(K590&gt;0,Plan!$I213=1),I210&amp;Language!$E$62&amp;H210,"")</f>
        <v/>
      </c>
    </row>
    <row r="591" spans="9:14" x14ac:dyDescent="0.2">
      <c r="I591" s="40" t="s">
        <v>291</v>
      </c>
      <c r="J591" s="17" t="str">
        <f>IF(Plan!$I214=0,G211&amp;F211,"")</f>
        <v/>
      </c>
      <c r="K591" s="134">
        <f t="shared" si="13"/>
        <v>0</v>
      </c>
      <c r="L591" s="134" t="str">
        <f>IF(AND(K591&gt;0,Plan!$I214=0),I211&amp;Language!$E$62&amp;H211,"")</f>
        <v/>
      </c>
      <c r="M591" s="2" t="str">
        <f>IF(Plan!$I214=1,G211&amp;F211,"")</f>
        <v/>
      </c>
      <c r="N591" s="93" t="str">
        <f>IF(AND(K591&gt;0,Plan!$I214=1),I211&amp;Language!$E$62&amp;H211,"")</f>
        <v/>
      </c>
    </row>
    <row r="592" spans="9:14" x14ac:dyDescent="0.2">
      <c r="I592" s="40" t="s">
        <v>292</v>
      </c>
      <c r="J592" s="17" t="str">
        <f>IF(Plan!$I215=0,G212&amp;F212,"")</f>
        <v/>
      </c>
      <c r="K592" s="134">
        <f t="shared" si="13"/>
        <v>0</v>
      </c>
      <c r="L592" s="134" t="str">
        <f>IF(AND(K592&gt;0,Plan!$I215=0),I212&amp;Language!$E$62&amp;H212,"")</f>
        <v/>
      </c>
      <c r="M592" s="2" t="str">
        <f>IF(Plan!$I215=1,G212&amp;F212,"")</f>
        <v/>
      </c>
      <c r="N592" s="93" t="str">
        <f>IF(AND(K592&gt;0,Plan!$I215=1),I212&amp;Language!$E$62&amp;H212,"")</f>
        <v/>
      </c>
    </row>
    <row r="593" spans="9:14" x14ac:dyDescent="0.2">
      <c r="I593" s="40" t="s">
        <v>293</v>
      </c>
      <c r="J593" s="17" t="str">
        <f>IF(Plan!$I216=0,G213&amp;F213,"")</f>
        <v/>
      </c>
      <c r="K593" s="134">
        <f t="shared" si="13"/>
        <v>0</v>
      </c>
      <c r="L593" s="134" t="str">
        <f>IF(AND(K593&gt;0,Plan!$I216=0),I213&amp;Language!$E$62&amp;H213,"")</f>
        <v/>
      </c>
      <c r="M593" s="2" t="str">
        <f>IF(Plan!$I216=1,G213&amp;F213,"")</f>
        <v/>
      </c>
      <c r="N593" s="93" t="str">
        <f>IF(AND(K593&gt;0,Plan!$I216=1),I213&amp;Language!$E$62&amp;H213,"")</f>
        <v/>
      </c>
    </row>
    <row r="594" spans="9:14" x14ac:dyDescent="0.2">
      <c r="I594" s="40" t="s">
        <v>294</v>
      </c>
      <c r="J594" s="17" t="str">
        <f>IF(Plan!$I217=0,G214&amp;F214,"")</f>
        <v/>
      </c>
      <c r="K594" s="134">
        <f t="shared" si="13"/>
        <v>0</v>
      </c>
      <c r="L594" s="134" t="str">
        <f>IF(AND(K594&gt;0,Plan!$I217=0),I214&amp;Language!$E$62&amp;H214,"")</f>
        <v/>
      </c>
      <c r="M594" s="2" t="str">
        <f>IF(Plan!$I217=1,G214&amp;F214,"")</f>
        <v/>
      </c>
      <c r="N594" s="93" t="str">
        <f>IF(AND(K594&gt;0,Plan!$I217=1),I214&amp;Language!$E$62&amp;H214,"")</f>
        <v/>
      </c>
    </row>
    <row r="595" spans="9:14" x14ac:dyDescent="0.2">
      <c r="I595" s="40" t="s">
        <v>295</v>
      </c>
      <c r="J595" s="17" t="str">
        <f>IF(Plan!$I218=0,G215&amp;F215,"")</f>
        <v/>
      </c>
      <c r="K595" s="134">
        <f t="shared" si="13"/>
        <v>0</v>
      </c>
      <c r="L595" s="134" t="str">
        <f>IF(AND(K595&gt;0,Plan!$I218=0),I215&amp;Language!$E$62&amp;H215,"")</f>
        <v/>
      </c>
      <c r="M595" s="2" t="str">
        <f>IF(Plan!$I218=1,G215&amp;F215,"")</f>
        <v/>
      </c>
      <c r="N595" s="93" t="str">
        <f>IF(AND(K595&gt;0,Plan!$I218=1),I215&amp;Language!$E$62&amp;H215,"")</f>
        <v/>
      </c>
    </row>
    <row r="596" spans="9:14" x14ac:dyDescent="0.2">
      <c r="I596" s="40" t="s">
        <v>296</v>
      </c>
      <c r="J596" s="17" t="str">
        <f>IF(Plan!$I219=0,G216&amp;F216,"")</f>
        <v/>
      </c>
      <c r="K596" s="134">
        <f t="shared" si="13"/>
        <v>0</v>
      </c>
      <c r="L596" s="134" t="str">
        <f>IF(AND(K596&gt;0,Plan!$I219=0),I216&amp;Language!$E$62&amp;H216,"")</f>
        <v/>
      </c>
      <c r="M596" s="2" t="str">
        <f>IF(Plan!$I219=1,G216&amp;F216,"")</f>
        <v/>
      </c>
      <c r="N596" s="93" t="str">
        <f>IF(AND(K596&gt;0,Plan!$I219=1),I216&amp;Language!$E$62&amp;H216,"")</f>
        <v/>
      </c>
    </row>
    <row r="597" spans="9:14" x14ac:dyDescent="0.2">
      <c r="I597" s="40" t="s">
        <v>297</v>
      </c>
      <c r="J597" s="17" t="str">
        <f>IF(Plan!$I220=0,G217&amp;F217,"")</f>
        <v/>
      </c>
      <c r="K597" s="134">
        <f t="shared" si="13"/>
        <v>0</v>
      </c>
      <c r="L597" s="134" t="str">
        <f>IF(AND(K597&gt;0,Plan!$I220=0),I217&amp;Language!$E$62&amp;H217,"")</f>
        <v/>
      </c>
      <c r="M597" s="2" t="str">
        <f>IF(Plan!$I220=1,G217&amp;F217,"")</f>
        <v/>
      </c>
      <c r="N597" s="93" t="str">
        <f>IF(AND(K597&gt;0,Plan!$I220=1),I217&amp;Language!$E$62&amp;H217,"")</f>
        <v/>
      </c>
    </row>
    <row r="598" spans="9:14" x14ac:dyDescent="0.2">
      <c r="I598" s="40" t="s">
        <v>298</v>
      </c>
      <c r="J598" s="17" t="str">
        <f>IF(Plan!$I221=0,G218&amp;F218,"")</f>
        <v/>
      </c>
      <c r="K598" s="134">
        <f t="shared" si="13"/>
        <v>0</v>
      </c>
      <c r="L598" s="134" t="str">
        <f>IF(AND(K598&gt;0,Plan!$I221=0),I218&amp;Language!$E$62&amp;H218,"")</f>
        <v/>
      </c>
      <c r="M598" s="2" t="str">
        <f>IF(Plan!$I221=1,G218&amp;F218,"")</f>
        <v/>
      </c>
      <c r="N598" s="93" t="str">
        <f>IF(AND(K598&gt;0,Plan!$I221=1),I218&amp;Language!$E$62&amp;H218,"")</f>
        <v/>
      </c>
    </row>
    <row r="599" spans="9:14" x14ac:dyDescent="0.2">
      <c r="I599" s="40" t="s">
        <v>299</v>
      </c>
      <c r="J599" s="17" t="str">
        <f>IF(Plan!$I222=0,G219&amp;F219,"")</f>
        <v/>
      </c>
      <c r="K599" s="134">
        <f t="shared" si="13"/>
        <v>0</v>
      </c>
      <c r="L599" s="134" t="str">
        <f>IF(AND(K599&gt;0,Plan!$I222=0),I219&amp;Language!$E$62&amp;H219,"")</f>
        <v/>
      </c>
      <c r="M599" s="2" t="str">
        <f>IF(Plan!$I222=1,G219&amp;F219,"")</f>
        <v/>
      </c>
      <c r="N599" s="93" t="str">
        <f>IF(AND(K599&gt;0,Plan!$I222=1),I219&amp;Language!$E$62&amp;H219,"")</f>
        <v/>
      </c>
    </row>
    <row r="600" spans="9:14" x14ac:dyDescent="0.2">
      <c r="I600" s="40" t="s">
        <v>300</v>
      </c>
      <c r="J600" s="17" t="str">
        <f>IF(Plan!$I223=0,G220&amp;F220,"")</f>
        <v/>
      </c>
      <c r="K600" s="134">
        <f t="shared" si="13"/>
        <v>0</v>
      </c>
      <c r="L600" s="134" t="str">
        <f>IF(AND(K600&gt;0,Plan!$I223=0),I220&amp;Language!$E$62&amp;H220,"")</f>
        <v/>
      </c>
      <c r="M600" s="2" t="str">
        <f>IF(Plan!$I223=1,G220&amp;F220,"")</f>
        <v/>
      </c>
      <c r="N600" s="93" t="str">
        <f>IF(AND(K600&gt;0,Plan!$I223=1),I220&amp;Language!$E$62&amp;H220,"")</f>
        <v/>
      </c>
    </row>
    <row r="601" spans="9:14" x14ac:dyDescent="0.2">
      <c r="I601" s="40" t="s">
        <v>301</v>
      </c>
      <c r="J601" s="17" t="str">
        <f>IF(Plan!$I224=0,G221&amp;F221,"")</f>
        <v/>
      </c>
      <c r="K601" s="134">
        <f t="shared" si="13"/>
        <v>0</v>
      </c>
      <c r="L601" s="134" t="str">
        <f>IF(AND(K601&gt;0,Plan!$I224=0),I221&amp;Language!$E$62&amp;H221,"")</f>
        <v/>
      </c>
      <c r="M601" s="2" t="str">
        <f>IF(Plan!$I224=1,G221&amp;F221,"")</f>
        <v/>
      </c>
      <c r="N601" s="93" t="str">
        <f>IF(AND(K601&gt;0,Plan!$I224=1),I221&amp;Language!$E$62&amp;H221,"")</f>
        <v/>
      </c>
    </row>
    <row r="602" spans="9:14" x14ac:dyDescent="0.2">
      <c r="I602" s="40" t="s">
        <v>302</v>
      </c>
      <c r="J602" s="17" t="str">
        <f>IF(Plan!$I225=0,G222&amp;F222,"")</f>
        <v/>
      </c>
      <c r="K602" s="134">
        <f t="shared" si="13"/>
        <v>0</v>
      </c>
      <c r="L602" s="134" t="str">
        <f>IF(AND(K602&gt;0,Plan!$I225=0),I222&amp;Language!$E$62&amp;H222,"")</f>
        <v/>
      </c>
      <c r="M602" s="2" t="str">
        <f>IF(Plan!$I225=1,G222&amp;F222,"")</f>
        <v/>
      </c>
      <c r="N602" s="93" t="str">
        <f>IF(AND(K602&gt;0,Plan!$I225=1),I222&amp;Language!$E$62&amp;H222,"")</f>
        <v/>
      </c>
    </row>
    <row r="603" spans="9:14" x14ac:dyDescent="0.2">
      <c r="I603" s="40" t="s">
        <v>303</v>
      </c>
      <c r="J603" s="17" t="str">
        <f>IF(Plan!$I226=0,G223&amp;F223,"")</f>
        <v/>
      </c>
      <c r="K603" s="134">
        <f t="shared" si="13"/>
        <v>0</v>
      </c>
      <c r="L603" s="134" t="str">
        <f>IF(AND(K603&gt;0,Plan!$I226=0),I223&amp;Language!$E$62&amp;H223,"")</f>
        <v/>
      </c>
      <c r="M603" s="2" t="str">
        <f>IF(Plan!$I226=1,G223&amp;F223,"")</f>
        <v/>
      </c>
      <c r="N603" s="93" t="str">
        <f>IF(AND(K603&gt;0,Plan!$I226=1),I223&amp;Language!$E$62&amp;H223,"")</f>
        <v/>
      </c>
    </row>
    <row r="604" spans="9:14" x14ac:dyDescent="0.2">
      <c r="I604" s="40" t="s">
        <v>304</v>
      </c>
      <c r="J604" s="17" t="str">
        <f>IF(Plan!$I227=0,G224&amp;F224,"")</f>
        <v/>
      </c>
      <c r="K604" s="134">
        <f t="shared" si="13"/>
        <v>0</v>
      </c>
      <c r="L604" s="134" t="str">
        <f>IF(AND(K604&gt;0,Plan!$I227=0),I224&amp;Language!$E$62&amp;H224,"")</f>
        <v/>
      </c>
      <c r="M604" s="2" t="str">
        <f>IF(Plan!$I227=1,G224&amp;F224,"")</f>
        <v/>
      </c>
      <c r="N604" s="93" t="str">
        <f>IF(AND(K604&gt;0,Plan!$I227=1),I224&amp;Language!$E$62&amp;H224,"")</f>
        <v/>
      </c>
    </row>
    <row r="605" spans="9:14" x14ac:dyDescent="0.2">
      <c r="I605" s="40" t="s">
        <v>305</v>
      </c>
      <c r="J605" s="17" t="str">
        <f>IF(Plan!$I228=0,G225&amp;F225,"")</f>
        <v/>
      </c>
      <c r="K605" s="134">
        <f t="shared" si="13"/>
        <v>0</v>
      </c>
      <c r="L605" s="134" t="str">
        <f>IF(AND(K605&gt;0,Plan!$I228=0),I225&amp;Language!$E$62&amp;H225,"")</f>
        <v/>
      </c>
      <c r="M605" s="2" t="str">
        <f>IF(Plan!$I228=1,G225&amp;F225,"")</f>
        <v/>
      </c>
      <c r="N605" s="93" t="str">
        <f>IF(AND(K605&gt;0,Plan!$I228=1),I225&amp;Language!$E$62&amp;H225,"")</f>
        <v/>
      </c>
    </row>
    <row r="606" spans="9:14" x14ac:dyDescent="0.2">
      <c r="I606" s="40" t="s">
        <v>306</v>
      </c>
      <c r="J606" s="17" t="str">
        <f>IF(Plan!$I229=0,G226&amp;F226,"")</f>
        <v/>
      </c>
      <c r="K606" s="134">
        <f t="shared" si="13"/>
        <v>0</v>
      </c>
      <c r="L606" s="134" t="str">
        <f>IF(AND(K606&gt;0,Plan!$I229=0),I226&amp;Language!$E$62&amp;H226,"")</f>
        <v/>
      </c>
      <c r="M606" s="2" t="str">
        <f>IF(Plan!$I229=1,G226&amp;F226,"")</f>
        <v/>
      </c>
      <c r="N606" s="93" t="str">
        <f>IF(AND(K606&gt;0,Plan!$I229=1),I226&amp;Language!$E$62&amp;H226,"")</f>
        <v/>
      </c>
    </row>
    <row r="607" spans="9:14" x14ac:dyDescent="0.2">
      <c r="I607" s="40" t="s">
        <v>307</v>
      </c>
      <c r="J607" s="17" t="str">
        <f>IF(Plan!$I230=0,G227&amp;F227,"")</f>
        <v/>
      </c>
      <c r="K607" s="134">
        <f t="shared" si="13"/>
        <v>0</v>
      </c>
      <c r="L607" s="134" t="str">
        <f>IF(AND(K607&gt;0,Plan!$I230=0),I227&amp;Language!$E$62&amp;H227,"")</f>
        <v/>
      </c>
      <c r="M607" s="2" t="str">
        <f>IF(Plan!$I230=1,G227&amp;F227,"")</f>
        <v/>
      </c>
      <c r="N607" s="93" t="str">
        <f>IF(AND(K607&gt;0,Plan!$I230=1),I227&amp;Language!$E$62&amp;H227,"")</f>
        <v/>
      </c>
    </row>
    <row r="608" spans="9:14" x14ac:dyDescent="0.2">
      <c r="I608" s="40" t="s">
        <v>308</v>
      </c>
      <c r="J608" s="17" t="str">
        <f>IF(Plan!$I231=0,G228&amp;F228,"")</f>
        <v/>
      </c>
      <c r="K608" s="134">
        <f t="shared" si="13"/>
        <v>0</v>
      </c>
      <c r="L608" s="134" t="str">
        <f>IF(AND(K608&gt;0,Plan!$I231=0),I228&amp;Language!$E$62&amp;H228,"")</f>
        <v/>
      </c>
      <c r="M608" s="2" t="str">
        <f>IF(Plan!$I231=1,G228&amp;F228,"")</f>
        <v/>
      </c>
      <c r="N608" s="93" t="str">
        <f>IF(AND(K608&gt;0,Plan!$I231=1),I228&amp;Language!$E$62&amp;H228,"")</f>
        <v/>
      </c>
    </row>
    <row r="609" spans="9:14" x14ac:dyDescent="0.2">
      <c r="I609" s="40" t="s">
        <v>309</v>
      </c>
      <c r="J609" s="17" t="str">
        <f>IF(Plan!$I232=0,G229&amp;F229,"")</f>
        <v/>
      </c>
      <c r="K609" s="134">
        <f t="shared" si="13"/>
        <v>0</v>
      </c>
      <c r="L609" s="134" t="str">
        <f>IF(AND(K609&gt;0,Plan!$I232=0),I229&amp;Language!$E$62&amp;H229,"")</f>
        <v/>
      </c>
      <c r="M609" s="2" t="str">
        <f>IF(Plan!$I232=1,G229&amp;F229,"")</f>
        <v/>
      </c>
      <c r="N609" s="93" t="str">
        <f>IF(AND(K609&gt;0,Plan!$I232=1),I229&amp;Language!$E$62&amp;H229,"")</f>
        <v/>
      </c>
    </row>
    <row r="610" spans="9:14" x14ac:dyDescent="0.2">
      <c r="I610" s="40" t="s">
        <v>310</v>
      </c>
      <c r="J610" s="17" t="str">
        <f>IF(Plan!$I233=0,G230&amp;F230,"")</f>
        <v/>
      </c>
      <c r="K610" s="134">
        <f t="shared" si="13"/>
        <v>0</v>
      </c>
      <c r="L610" s="134" t="str">
        <f>IF(AND(K610&gt;0,Plan!$I233=0),I230&amp;Language!$E$62&amp;H230,"")</f>
        <v/>
      </c>
      <c r="M610" s="2" t="str">
        <f>IF(Plan!$I233=1,G230&amp;F230,"")</f>
        <v/>
      </c>
      <c r="N610" s="93" t="str">
        <f>IF(AND(K610&gt;0,Plan!$I233=1),I230&amp;Language!$E$62&amp;H230,"")</f>
        <v/>
      </c>
    </row>
    <row r="611" spans="9:14" x14ac:dyDescent="0.2">
      <c r="I611" s="40" t="s">
        <v>311</v>
      </c>
      <c r="J611" s="17" t="str">
        <f>IF(Plan!$I234=0,G231&amp;F231,"")</f>
        <v/>
      </c>
      <c r="K611" s="134">
        <f t="shared" si="13"/>
        <v>0</v>
      </c>
      <c r="L611" s="134" t="str">
        <f>IF(AND(K611&gt;0,Plan!$I234=0),I231&amp;Language!$E$62&amp;H231,"")</f>
        <v/>
      </c>
      <c r="M611" s="2" t="str">
        <f>IF(Plan!$I234=1,G231&amp;F231,"")</f>
        <v/>
      </c>
      <c r="N611" s="93" t="str">
        <f>IF(AND(K611&gt;0,Plan!$I234=1),I231&amp;Language!$E$62&amp;H231,"")</f>
        <v/>
      </c>
    </row>
    <row r="612" spans="9:14" x14ac:dyDescent="0.2">
      <c r="I612" s="40" t="s">
        <v>312</v>
      </c>
      <c r="J612" s="17" t="str">
        <f>IF(Plan!$I235=0,G232&amp;F232,"")</f>
        <v/>
      </c>
      <c r="K612" s="134">
        <f t="shared" si="13"/>
        <v>0</v>
      </c>
      <c r="L612" s="134" t="str">
        <f>IF(AND(K612&gt;0,Plan!$I235=0),I232&amp;Language!$E$62&amp;H232,"")</f>
        <v/>
      </c>
      <c r="M612" s="2" t="str">
        <f>IF(Plan!$I235=1,G232&amp;F232,"")</f>
        <v/>
      </c>
      <c r="N612" s="93" t="str">
        <f>IF(AND(K612&gt;0,Plan!$I235=1),I232&amp;Language!$E$62&amp;H232,"")</f>
        <v/>
      </c>
    </row>
    <row r="613" spans="9:14" x14ac:dyDescent="0.2">
      <c r="I613" s="40" t="s">
        <v>313</v>
      </c>
      <c r="J613" s="17" t="str">
        <f>IF(Plan!$I236=0,G233&amp;F233,"")</f>
        <v/>
      </c>
      <c r="K613" s="134">
        <f t="shared" si="13"/>
        <v>0</v>
      </c>
      <c r="L613" s="134" t="str">
        <f>IF(AND(K613&gt;0,Plan!$I236=0),I233&amp;Language!$E$62&amp;H233,"")</f>
        <v/>
      </c>
      <c r="M613" s="2" t="str">
        <f>IF(Plan!$I236=1,G233&amp;F233,"")</f>
        <v/>
      </c>
      <c r="N613" s="93" t="str">
        <f>IF(AND(K613&gt;0,Plan!$I236=1),I233&amp;Language!$E$62&amp;H233,"")</f>
        <v/>
      </c>
    </row>
    <row r="614" spans="9:14" x14ac:dyDescent="0.2">
      <c r="I614" s="40" t="s">
        <v>314</v>
      </c>
      <c r="J614" s="17" t="str">
        <f>IF(Plan!$I237=0,G234&amp;F234,"")</f>
        <v/>
      </c>
      <c r="K614" s="134">
        <f t="shared" si="13"/>
        <v>0</v>
      </c>
      <c r="L614" s="134" t="str">
        <f>IF(AND(K614&gt;0,Plan!$I237=0),I234&amp;Language!$E$62&amp;H234,"")</f>
        <v/>
      </c>
      <c r="M614" s="2" t="str">
        <f>IF(Plan!$I237=1,G234&amp;F234,"")</f>
        <v/>
      </c>
      <c r="N614" s="93" t="str">
        <f>IF(AND(K614&gt;0,Plan!$I237=1),I234&amp;Language!$E$62&amp;H234,"")</f>
        <v/>
      </c>
    </row>
    <row r="615" spans="9:14" x14ac:dyDescent="0.2">
      <c r="I615" s="40" t="s">
        <v>315</v>
      </c>
      <c r="J615" s="17" t="str">
        <f>IF(Plan!$I238=0,G235&amp;F235,"")</f>
        <v/>
      </c>
      <c r="K615" s="134">
        <f t="shared" si="13"/>
        <v>0</v>
      </c>
      <c r="L615" s="134" t="str">
        <f>IF(AND(K615&gt;0,Plan!$I238=0),I235&amp;Language!$E$62&amp;H235,"")</f>
        <v/>
      </c>
      <c r="M615" s="2" t="str">
        <f>IF(Plan!$I238=1,G235&amp;F235,"")</f>
        <v/>
      </c>
      <c r="N615" s="93" t="str">
        <f>IF(AND(K615&gt;0,Plan!$I238=1),I235&amp;Language!$E$62&amp;H235,"")</f>
        <v/>
      </c>
    </row>
    <row r="616" spans="9:14" x14ac:dyDescent="0.2">
      <c r="I616" s="40" t="s">
        <v>316</v>
      </c>
      <c r="J616" s="17" t="str">
        <f>IF(Plan!$I239=0,G236&amp;F236,"")</f>
        <v/>
      </c>
      <c r="K616" s="134">
        <f t="shared" si="13"/>
        <v>0</v>
      </c>
      <c r="L616" s="134" t="str">
        <f>IF(AND(K616&gt;0,Plan!$I239=0),I236&amp;Language!$E$62&amp;H236,"")</f>
        <v/>
      </c>
      <c r="M616" s="2" t="str">
        <f>IF(Plan!$I239=1,G236&amp;F236,"")</f>
        <v/>
      </c>
      <c r="N616" s="93" t="str">
        <f>IF(AND(K616&gt;0,Plan!$I239=1),I236&amp;Language!$E$62&amp;H236,"")</f>
        <v/>
      </c>
    </row>
    <row r="617" spans="9:14" x14ac:dyDescent="0.2">
      <c r="I617" s="40" t="s">
        <v>317</v>
      </c>
      <c r="J617" s="17" t="str">
        <f>IF(Plan!$I240=0,G237&amp;F237,"")</f>
        <v/>
      </c>
      <c r="K617" s="134">
        <f t="shared" si="13"/>
        <v>0</v>
      </c>
      <c r="L617" s="134" t="str">
        <f>IF(AND(K617&gt;0,Plan!$I240=0),I237&amp;Language!$E$62&amp;H237,"")</f>
        <v/>
      </c>
      <c r="M617" s="2" t="str">
        <f>IF(Plan!$I240=1,G237&amp;F237,"")</f>
        <v/>
      </c>
      <c r="N617" s="93" t="str">
        <f>IF(AND(K617&gt;0,Plan!$I240=1),I237&amp;Language!$E$62&amp;H237,"")</f>
        <v/>
      </c>
    </row>
    <row r="618" spans="9:14" x14ac:dyDescent="0.2">
      <c r="I618" s="40" t="s">
        <v>318</v>
      </c>
      <c r="J618" s="17" t="str">
        <f>IF(Plan!$I241=0,G238&amp;F238,"")</f>
        <v/>
      </c>
      <c r="K618" s="134">
        <f t="shared" si="13"/>
        <v>0</v>
      </c>
      <c r="L618" s="134" t="str">
        <f>IF(AND(K618&gt;0,Plan!$I241=0),I238&amp;Language!$E$62&amp;H238,"")</f>
        <v/>
      </c>
      <c r="M618" s="2" t="str">
        <f>IF(Plan!$I241=1,G238&amp;F238,"")</f>
        <v/>
      </c>
      <c r="N618" s="93" t="str">
        <f>IF(AND(K618&gt;0,Plan!$I241=1),I238&amp;Language!$E$62&amp;H238,"")</f>
        <v/>
      </c>
    </row>
    <row r="619" spans="9:14" x14ac:dyDescent="0.2">
      <c r="I619" s="40" t="s">
        <v>319</v>
      </c>
      <c r="J619" s="17" t="str">
        <f>IF(Plan!$I242=0,G239&amp;F239,"")</f>
        <v/>
      </c>
      <c r="K619" s="134">
        <f t="shared" si="13"/>
        <v>0</v>
      </c>
      <c r="L619" s="134" t="str">
        <f>IF(AND(K619&gt;0,Plan!$I242=0),I239&amp;Language!$E$62&amp;H239,"")</f>
        <v/>
      </c>
      <c r="M619" s="2" t="str">
        <f>IF(Plan!$I242=1,G239&amp;F239,"")</f>
        <v/>
      </c>
      <c r="N619" s="93" t="str">
        <f>IF(AND(K619&gt;0,Plan!$I242=1),I239&amp;Language!$E$62&amp;H239,"")</f>
        <v/>
      </c>
    </row>
    <row r="620" spans="9:14" x14ac:dyDescent="0.2">
      <c r="I620" s="40" t="s">
        <v>320</v>
      </c>
      <c r="J620" s="17" t="str">
        <f>IF(Plan!$I243=0,G240&amp;F240,"")</f>
        <v/>
      </c>
      <c r="K620" s="134">
        <f t="shared" si="13"/>
        <v>0</v>
      </c>
      <c r="L620" s="134" t="str">
        <f>IF(AND(K620&gt;0,Plan!$I243=0),I240&amp;Language!$E$62&amp;H240,"")</f>
        <v/>
      </c>
      <c r="M620" s="2" t="str">
        <f>IF(Plan!$I243=1,G240&amp;F240,"")</f>
        <v/>
      </c>
      <c r="N620" s="93" t="str">
        <f>IF(AND(K620&gt;0,Plan!$I243=1),I240&amp;Language!$E$62&amp;H240,"")</f>
        <v/>
      </c>
    </row>
    <row r="621" spans="9:14" x14ac:dyDescent="0.2">
      <c r="I621" s="40" t="s">
        <v>321</v>
      </c>
      <c r="J621" s="17" t="str">
        <f>IF(Plan!$I244=0,G241&amp;F241,"")</f>
        <v/>
      </c>
      <c r="K621" s="134">
        <f t="shared" si="13"/>
        <v>0</v>
      </c>
      <c r="L621" s="134" t="str">
        <f>IF(AND(K621&gt;0,Plan!$I244=0),I241&amp;Language!$E$62&amp;H241,"")</f>
        <v/>
      </c>
      <c r="M621" s="2" t="str">
        <f>IF(Plan!$I244=1,G241&amp;F241,"")</f>
        <v/>
      </c>
      <c r="N621" s="93" t="str">
        <f>IF(AND(K621&gt;0,Plan!$I244=1),I241&amp;Language!$E$62&amp;H241,"")</f>
        <v/>
      </c>
    </row>
    <row r="622" spans="9:14" x14ac:dyDescent="0.2">
      <c r="I622" s="40" t="s">
        <v>322</v>
      </c>
      <c r="J622" s="17" t="str">
        <f>IF(Plan!$I245=0,G242&amp;F242,"")</f>
        <v/>
      </c>
      <c r="K622" s="134">
        <f t="shared" si="13"/>
        <v>0</v>
      </c>
      <c r="L622" s="134" t="str">
        <f>IF(AND(K622&gt;0,Plan!$I245=0),I242&amp;Language!$E$62&amp;H242,"")</f>
        <v/>
      </c>
      <c r="M622" s="2" t="str">
        <f>IF(Plan!$I245=1,G242&amp;F242,"")</f>
        <v/>
      </c>
      <c r="N622" s="93" t="str">
        <f>IF(AND(K622&gt;0,Plan!$I245=1),I242&amp;Language!$E$62&amp;H242,"")</f>
        <v/>
      </c>
    </row>
    <row r="623" spans="9:14" x14ac:dyDescent="0.2">
      <c r="I623" s="40" t="s">
        <v>323</v>
      </c>
      <c r="J623" s="17" t="str">
        <f>IF(Plan!$I246=0,G243&amp;F243,"")</f>
        <v/>
      </c>
      <c r="K623" s="134">
        <f t="shared" si="13"/>
        <v>0</v>
      </c>
      <c r="L623" s="134" t="str">
        <f>IF(AND(K623&gt;0,Plan!$I246=0),I243&amp;Language!$E$62&amp;H243,"")</f>
        <v/>
      </c>
      <c r="M623" s="2" t="str">
        <f>IF(Plan!$I246=1,G243&amp;F243,"")</f>
        <v/>
      </c>
      <c r="N623" s="93" t="str">
        <f>IF(AND(K623&gt;0,Plan!$I246=1),I243&amp;Language!$E$62&amp;H243,"")</f>
        <v/>
      </c>
    </row>
    <row r="624" spans="9:14" x14ac:dyDescent="0.2">
      <c r="I624" s="40" t="s">
        <v>324</v>
      </c>
      <c r="J624" s="17" t="str">
        <f>IF(Plan!$I247=0,G244&amp;F244,"")</f>
        <v/>
      </c>
      <c r="K624" s="134">
        <f t="shared" si="13"/>
        <v>0</v>
      </c>
      <c r="L624" s="134" t="str">
        <f>IF(AND(K624&gt;0,Plan!$I247=0),I244&amp;Language!$E$62&amp;H244,"")</f>
        <v/>
      </c>
      <c r="M624" s="2" t="str">
        <f>IF(Plan!$I247=1,G244&amp;F244,"")</f>
        <v/>
      </c>
      <c r="N624" s="93" t="str">
        <f>IF(AND(K624&gt;0,Plan!$I247=1),I244&amp;Language!$E$62&amp;H244,"")</f>
        <v/>
      </c>
    </row>
    <row r="625" spans="9:14" x14ac:dyDescent="0.2">
      <c r="I625" s="40" t="s">
        <v>325</v>
      </c>
      <c r="J625" s="17" t="str">
        <f>IF(Plan!$I248=0,G245&amp;F245,"")</f>
        <v/>
      </c>
      <c r="K625" s="134">
        <f t="shared" si="13"/>
        <v>0</v>
      </c>
      <c r="L625" s="134" t="str">
        <f>IF(AND(K625&gt;0,Plan!$I248=0),I245&amp;Language!$E$62&amp;H245,"")</f>
        <v/>
      </c>
      <c r="M625" s="2" t="str">
        <f>IF(Plan!$I248=1,G245&amp;F245,"")</f>
        <v/>
      </c>
      <c r="N625" s="93" t="str">
        <f>IF(AND(K625&gt;0,Plan!$I248=1),I245&amp;Language!$E$62&amp;H245,"")</f>
        <v/>
      </c>
    </row>
    <row r="626" spans="9:14" x14ac:dyDescent="0.2">
      <c r="I626" s="40" t="s">
        <v>326</v>
      </c>
      <c r="J626" s="17" t="str">
        <f>IF(Plan!$I249=0,G246&amp;F246,"")</f>
        <v/>
      </c>
      <c r="K626" s="134">
        <f t="shared" si="13"/>
        <v>0</v>
      </c>
      <c r="L626" s="134" t="str">
        <f>IF(AND(K626&gt;0,Plan!$I249=0),I246&amp;Language!$E$62&amp;H246,"")</f>
        <v/>
      </c>
      <c r="M626" s="2" t="str">
        <f>IF(Plan!$I249=1,G246&amp;F246,"")</f>
        <v/>
      </c>
      <c r="N626" s="93" t="str">
        <f>IF(AND(K626&gt;0,Plan!$I249=1),I246&amp;Language!$E$62&amp;H246,"")</f>
        <v/>
      </c>
    </row>
    <row r="627" spans="9:14" x14ac:dyDescent="0.2">
      <c r="I627" s="40" t="s">
        <v>327</v>
      </c>
      <c r="J627" s="17" t="str">
        <f>IF(Plan!$I250=0,G247&amp;F247,"")</f>
        <v/>
      </c>
      <c r="K627" s="134">
        <f t="shared" si="13"/>
        <v>0</v>
      </c>
      <c r="L627" s="134" t="str">
        <f>IF(AND(K627&gt;0,Plan!$I250=0),I247&amp;Language!$E$62&amp;H247,"")</f>
        <v/>
      </c>
      <c r="M627" s="2" t="str">
        <f>IF(Plan!$I250=1,G247&amp;F247,"")</f>
        <v/>
      </c>
      <c r="N627" s="93" t="str">
        <f>IF(AND(K627&gt;0,Plan!$I250=1),I247&amp;Language!$E$62&amp;H247,"")</f>
        <v/>
      </c>
    </row>
    <row r="628" spans="9:14" x14ac:dyDescent="0.2">
      <c r="I628" s="40" t="s">
        <v>328</v>
      </c>
      <c r="J628" s="17" t="str">
        <f>IF(Plan!$I251=0,G248&amp;F248,"")</f>
        <v/>
      </c>
      <c r="K628" s="134">
        <f t="shared" si="13"/>
        <v>0</v>
      </c>
      <c r="L628" s="134" t="str">
        <f>IF(AND(K628&gt;0,Plan!$I251=0),I248&amp;Language!$E$62&amp;H248,"")</f>
        <v/>
      </c>
      <c r="M628" s="2" t="str">
        <f>IF(Plan!$I251=1,G248&amp;F248,"")</f>
        <v/>
      </c>
      <c r="N628" s="93" t="str">
        <f>IF(AND(K628&gt;0,Plan!$I251=1),I248&amp;Language!$E$62&amp;H248,"")</f>
        <v/>
      </c>
    </row>
    <row r="629" spans="9:14" x14ac:dyDescent="0.2">
      <c r="I629" s="40" t="s">
        <v>329</v>
      </c>
      <c r="J629" s="17" t="str">
        <f>IF(Plan!$I252=0,G249&amp;F249,"")</f>
        <v/>
      </c>
      <c r="K629" s="134">
        <f t="shared" si="13"/>
        <v>0</v>
      </c>
      <c r="L629" s="134" t="str">
        <f>IF(AND(K629&gt;0,Plan!$I252=0),I249&amp;Language!$E$62&amp;H249,"")</f>
        <v/>
      </c>
      <c r="M629" s="2" t="str">
        <f>IF(Plan!$I252=1,G249&amp;F249,"")</f>
        <v/>
      </c>
      <c r="N629" s="93" t="str">
        <f>IF(AND(K629&gt;0,Plan!$I252=1),I249&amp;Language!$E$62&amp;H249,"")</f>
        <v/>
      </c>
    </row>
    <row r="630" spans="9:14" x14ac:dyDescent="0.2">
      <c r="I630" s="40" t="s">
        <v>330</v>
      </c>
      <c r="J630" s="17" t="str">
        <f>IF(Plan!$I253=0,G250&amp;F250,"")</f>
        <v/>
      </c>
      <c r="K630" s="134">
        <f t="shared" si="13"/>
        <v>0</v>
      </c>
      <c r="L630" s="134" t="str">
        <f>IF(AND(K630&gt;0,Plan!$I253=0),I250&amp;Language!$E$62&amp;H250,"")</f>
        <v/>
      </c>
      <c r="M630" s="2" t="str">
        <f>IF(Plan!$I253=1,G250&amp;F250,"")</f>
        <v/>
      </c>
      <c r="N630" s="93" t="str">
        <f>IF(AND(K630&gt;0,Plan!$I253=1),I250&amp;Language!$E$62&amp;H250,"")</f>
        <v/>
      </c>
    </row>
    <row r="631" spans="9:14" x14ac:dyDescent="0.2">
      <c r="I631" s="40" t="s">
        <v>331</v>
      </c>
      <c r="J631" s="17" t="str">
        <f>IF(Plan!$I254=0,G251&amp;F251,"")</f>
        <v/>
      </c>
      <c r="K631" s="134">
        <f t="shared" si="13"/>
        <v>0</v>
      </c>
      <c r="L631" s="134" t="str">
        <f>IF(AND(K631&gt;0,Plan!$I254=0),I251&amp;Language!$E$62&amp;H251,"")</f>
        <v/>
      </c>
      <c r="M631" s="2" t="str">
        <f>IF(Plan!$I254=1,G251&amp;F251,"")</f>
        <v/>
      </c>
      <c r="N631" s="93" t="str">
        <f>IF(AND(K631&gt;0,Plan!$I254=1),I251&amp;Language!$E$62&amp;H251,"")</f>
        <v/>
      </c>
    </row>
    <row r="632" spans="9:14" x14ac:dyDescent="0.2">
      <c r="I632" s="40" t="s">
        <v>332</v>
      </c>
      <c r="J632" s="17" t="str">
        <f>IF(Plan!$I255=0,G252&amp;F252,"")</f>
        <v/>
      </c>
      <c r="K632" s="134">
        <f t="shared" si="13"/>
        <v>0</v>
      </c>
      <c r="L632" s="134" t="str">
        <f>IF(AND(K632&gt;0,Plan!$I255=0),I252&amp;Language!$E$62&amp;H252,"")</f>
        <v/>
      </c>
      <c r="M632" s="2" t="str">
        <f>IF(Plan!$I255=1,G252&amp;F252,"")</f>
        <v/>
      </c>
      <c r="N632" s="93" t="str">
        <f>IF(AND(K632&gt;0,Plan!$I255=1),I252&amp;Language!$E$62&amp;H252,"")</f>
        <v/>
      </c>
    </row>
    <row r="633" spans="9:14" x14ac:dyDescent="0.2">
      <c r="I633" s="40" t="s">
        <v>333</v>
      </c>
      <c r="J633" s="17" t="str">
        <f>IF(Plan!$I256=0,G253&amp;F253,"")</f>
        <v/>
      </c>
      <c r="K633" s="134">
        <f t="shared" si="13"/>
        <v>0</v>
      </c>
      <c r="L633" s="134" t="str">
        <f>IF(AND(K633&gt;0,Plan!$I256=0),I253&amp;Language!$E$62&amp;H253,"")</f>
        <v/>
      </c>
      <c r="M633" s="2" t="str">
        <f>IF(Plan!$I256=1,G253&amp;F253,"")</f>
        <v/>
      </c>
      <c r="N633" s="93" t="str">
        <f>IF(AND(K633&gt;0,Plan!$I256=1),I253&amp;Language!$E$62&amp;H253,"")</f>
        <v/>
      </c>
    </row>
    <row r="634" spans="9:14" x14ac:dyDescent="0.2">
      <c r="I634" s="40" t="s">
        <v>334</v>
      </c>
      <c r="J634" s="17" t="str">
        <f>IF(Plan!$I257=0,G254&amp;F254,"")</f>
        <v/>
      </c>
      <c r="K634" s="134">
        <f t="shared" si="13"/>
        <v>0</v>
      </c>
      <c r="L634" s="134" t="str">
        <f>IF(AND(K634&gt;0,Plan!$I257=0),I254&amp;Language!$E$62&amp;H254,"")</f>
        <v/>
      </c>
      <c r="M634" s="2" t="str">
        <f>IF(Plan!$I257=1,G254&amp;F254,"")</f>
        <v/>
      </c>
      <c r="N634" s="93" t="str">
        <f>IF(AND(K634&gt;0,Plan!$I257=1),I254&amp;Language!$E$62&amp;H254,"")</f>
        <v/>
      </c>
    </row>
    <row r="635" spans="9:14" x14ac:dyDescent="0.2">
      <c r="I635" s="40" t="s">
        <v>335</v>
      </c>
      <c r="J635" s="17" t="str">
        <f>IF(Plan!$I258=0,G255&amp;F255,"")</f>
        <v/>
      </c>
      <c r="K635" s="134">
        <f t="shared" si="13"/>
        <v>0</v>
      </c>
      <c r="L635" s="134" t="str">
        <f>IF(AND(K635&gt;0,Plan!$I258=0),I255&amp;Language!$E$62&amp;H255,"")</f>
        <v/>
      </c>
      <c r="M635" s="2" t="str">
        <f>IF(Plan!$I258=1,G255&amp;F255,"")</f>
        <v/>
      </c>
      <c r="N635" s="93" t="str">
        <f>IF(AND(K635&gt;0,Plan!$I258=1),I255&amp;Language!$E$62&amp;H255,"")</f>
        <v/>
      </c>
    </row>
    <row r="636" spans="9:14" x14ac:dyDescent="0.2">
      <c r="I636" s="40" t="s">
        <v>336</v>
      </c>
      <c r="J636" s="17" t="str">
        <f>IF(Plan!$I259=0,G256&amp;F256,"")</f>
        <v/>
      </c>
      <c r="K636" s="134">
        <f t="shared" si="13"/>
        <v>0</v>
      </c>
      <c r="L636" s="134" t="str">
        <f>IF(AND(K636&gt;0,Plan!$I259=0),I256&amp;Language!$E$62&amp;H256,"")</f>
        <v/>
      </c>
      <c r="M636" s="2" t="str">
        <f>IF(Plan!$I259=1,G256&amp;F256,"")</f>
        <v/>
      </c>
      <c r="N636" s="93" t="str">
        <f>IF(AND(K636&gt;0,Plan!$I259=1),I256&amp;Language!$E$62&amp;H256,"")</f>
        <v/>
      </c>
    </row>
    <row r="637" spans="9:14" x14ac:dyDescent="0.2">
      <c r="I637" s="40" t="s">
        <v>337</v>
      </c>
      <c r="J637" s="17" t="str">
        <f>IF(Plan!$I260=0,G257&amp;F257,"")</f>
        <v/>
      </c>
      <c r="K637" s="134">
        <f t="shared" si="13"/>
        <v>0</v>
      </c>
      <c r="L637" s="134" t="str">
        <f>IF(AND(K637&gt;0,Plan!$I260=0),I257&amp;Language!$E$62&amp;H257,"")</f>
        <v/>
      </c>
      <c r="M637" s="2" t="str">
        <f>IF(Plan!$I260=1,G257&amp;F257,"")</f>
        <v/>
      </c>
      <c r="N637" s="93" t="str">
        <f>IF(AND(K637&gt;0,Plan!$I260=1),I257&amp;Language!$E$62&amp;H257,"")</f>
        <v/>
      </c>
    </row>
    <row r="638" spans="9:14" x14ac:dyDescent="0.2">
      <c r="I638" s="40" t="s">
        <v>338</v>
      </c>
      <c r="J638" s="17" t="str">
        <f>IF(Plan!$I261=0,G258&amp;F258,"")</f>
        <v/>
      </c>
      <c r="K638" s="134">
        <f t="shared" si="13"/>
        <v>0</v>
      </c>
      <c r="L638" s="134" t="str">
        <f>IF(AND(K638&gt;0,Plan!$I261=0),I258&amp;Language!$E$62&amp;H258,"")</f>
        <v/>
      </c>
      <c r="M638" s="2" t="str">
        <f>IF(Plan!$I261=1,G258&amp;F258,"")</f>
        <v/>
      </c>
      <c r="N638" s="93" t="str">
        <f>IF(AND(K638&gt;0,Plan!$I261=1),I258&amp;Language!$E$62&amp;H258,"")</f>
        <v/>
      </c>
    </row>
    <row r="639" spans="9:14" x14ac:dyDescent="0.2">
      <c r="I639" s="40" t="s">
        <v>339</v>
      </c>
      <c r="J639" s="17" t="str">
        <f>IF(Plan!$I262=0,G259&amp;F259,"")</f>
        <v/>
      </c>
      <c r="K639" s="134">
        <f t="shared" si="13"/>
        <v>0</v>
      </c>
      <c r="L639" s="134" t="str">
        <f>IF(AND(K639&gt;0,Plan!$I262=0),I259&amp;Language!$E$62&amp;H259,"")</f>
        <v/>
      </c>
      <c r="M639" s="2" t="str">
        <f>IF(Plan!$I262=1,G259&amp;F259,"")</f>
        <v/>
      </c>
      <c r="N639" s="93" t="str">
        <f>IF(AND(K639&gt;0,Plan!$I262=1),I259&amp;Language!$E$62&amp;H259,"")</f>
        <v/>
      </c>
    </row>
    <row r="640" spans="9:14" x14ac:dyDescent="0.2">
      <c r="I640" s="40" t="s">
        <v>340</v>
      </c>
      <c r="J640" s="17" t="str">
        <f>IF(Plan!$I263=0,G260&amp;F260,"")</f>
        <v/>
      </c>
      <c r="K640" s="134">
        <f t="shared" si="13"/>
        <v>0</v>
      </c>
      <c r="L640" s="134" t="str">
        <f>IF(AND(K640&gt;0,Plan!$I263=0),I260&amp;Language!$E$62&amp;H260,"")</f>
        <v/>
      </c>
      <c r="M640" s="2" t="str">
        <f>IF(Plan!$I263=1,G260&amp;F260,"")</f>
        <v/>
      </c>
      <c r="N640" s="93" t="str">
        <f>IF(AND(K640&gt;0,Plan!$I263=1),I260&amp;Language!$E$62&amp;H260,"")</f>
        <v/>
      </c>
    </row>
    <row r="641" spans="9:14" x14ac:dyDescent="0.2">
      <c r="I641" s="40" t="s">
        <v>341</v>
      </c>
      <c r="J641" s="17" t="str">
        <f>IF(Plan!$I264=0,G261&amp;F261,"")</f>
        <v/>
      </c>
      <c r="K641" s="134">
        <f t="shared" si="13"/>
        <v>0</v>
      </c>
      <c r="L641" s="134" t="str">
        <f>IF(AND(K641&gt;0,Plan!$I264=0),I261&amp;Language!$E$62&amp;H261,"")</f>
        <v/>
      </c>
      <c r="M641" s="2" t="str">
        <f>IF(Plan!$I264=1,G261&amp;F261,"")</f>
        <v/>
      </c>
      <c r="N641" s="93" t="str">
        <f>IF(AND(K641&gt;0,Plan!$I264=1),I261&amp;Language!$E$62&amp;H261,"")</f>
        <v/>
      </c>
    </row>
    <row r="642" spans="9:14" x14ac:dyDescent="0.2">
      <c r="I642" s="40" t="s">
        <v>342</v>
      </c>
      <c r="J642" s="17" t="str">
        <f>IF(Plan!$I265=0,G262&amp;F262,"")</f>
        <v/>
      </c>
      <c r="K642" s="134">
        <f t="shared" si="13"/>
        <v>0</v>
      </c>
      <c r="L642" s="134" t="str">
        <f>IF(AND(K642&gt;0,Plan!$I265=0),I262&amp;Language!$E$62&amp;H262,"")</f>
        <v/>
      </c>
      <c r="M642" s="2" t="str">
        <f>IF(Plan!$I265=1,G262&amp;F262,"")</f>
        <v/>
      </c>
      <c r="N642" s="93" t="str">
        <f>IF(AND(K642&gt;0,Plan!$I265=1),I262&amp;Language!$E$62&amp;H262,"")</f>
        <v/>
      </c>
    </row>
    <row r="643" spans="9:14" x14ac:dyDescent="0.2">
      <c r="I643" s="40" t="s">
        <v>343</v>
      </c>
      <c r="J643" s="17" t="str">
        <f>IF(Plan!$I266=0,G263&amp;F263,"")</f>
        <v/>
      </c>
      <c r="K643" s="134">
        <f t="shared" si="13"/>
        <v>0</v>
      </c>
      <c r="L643" s="134" t="str">
        <f>IF(AND(K643&gt;0,Plan!$I266=0),I263&amp;Language!$E$62&amp;H263,"")</f>
        <v/>
      </c>
      <c r="M643" s="2" t="str">
        <f>IF(Plan!$I266=1,G263&amp;F263,"")</f>
        <v/>
      </c>
      <c r="N643" s="93" t="str">
        <f>IF(AND(K643&gt;0,Plan!$I266=1),I263&amp;Language!$E$62&amp;H263,"")</f>
        <v/>
      </c>
    </row>
    <row r="644" spans="9:14" x14ac:dyDescent="0.2">
      <c r="I644" s="40" t="s">
        <v>344</v>
      </c>
      <c r="J644" s="17" t="str">
        <f>IF(Plan!$I267=0,G264&amp;F264,"")</f>
        <v/>
      </c>
      <c r="K644" s="134">
        <f t="shared" si="13"/>
        <v>0</v>
      </c>
      <c r="L644" s="134" t="str">
        <f>IF(AND(K644&gt;0,Plan!$I267=0),I264&amp;Language!$E$62&amp;H264,"")</f>
        <v/>
      </c>
      <c r="M644" s="2" t="str">
        <f>IF(Plan!$I267=1,G264&amp;F264,"")</f>
        <v/>
      </c>
      <c r="N644" s="93" t="str">
        <f>IF(AND(K644&gt;0,Plan!$I267=1),I264&amp;Language!$E$62&amp;H264,"")</f>
        <v/>
      </c>
    </row>
    <row r="645" spans="9:14" x14ac:dyDescent="0.2">
      <c r="I645" s="40" t="s">
        <v>345</v>
      </c>
      <c r="J645" s="17" t="str">
        <f>IF(Plan!$I268=0,G265&amp;F265,"")</f>
        <v/>
      </c>
      <c r="K645" s="134">
        <f t="shared" si="13"/>
        <v>0</v>
      </c>
      <c r="L645" s="134" t="str">
        <f>IF(AND(K645&gt;0,Plan!$I268=0),I265&amp;Language!$E$62&amp;H265,"")</f>
        <v/>
      </c>
      <c r="M645" s="2" t="str">
        <f>IF(Plan!$I268=1,G265&amp;F265,"")</f>
        <v/>
      </c>
      <c r="N645" s="93" t="str">
        <f>IF(AND(K645&gt;0,Plan!$I268=1),I265&amp;Language!$E$62&amp;H265,"")</f>
        <v/>
      </c>
    </row>
    <row r="646" spans="9:14" x14ac:dyDescent="0.2">
      <c r="I646" s="40" t="s">
        <v>346</v>
      </c>
      <c r="J646" s="17" t="str">
        <f>IF(Plan!$I269=0,G266&amp;F266,"")</f>
        <v/>
      </c>
      <c r="K646" s="134">
        <f t="shared" si="13"/>
        <v>0</v>
      </c>
      <c r="L646" s="134" t="str">
        <f>IF(AND(K646&gt;0,Plan!$I269=0),I266&amp;Language!$E$62&amp;H266,"")</f>
        <v/>
      </c>
      <c r="M646" s="2" t="str">
        <f>IF(Plan!$I269=1,G266&amp;F266,"")</f>
        <v/>
      </c>
      <c r="N646" s="93" t="str">
        <f>IF(AND(K646&gt;0,Plan!$I269=1),I266&amp;Language!$E$62&amp;H266,"")</f>
        <v/>
      </c>
    </row>
    <row r="647" spans="9:14" x14ac:dyDescent="0.2">
      <c r="I647" s="40" t="s">
        <v>347</v>
      </c>
      <c r="J647" s="17" t="str">
        <f>IF(Plan!$I270=0,G267&amp;F267,"")</f>
        <v/>
      </c>
      <c r="K647" s="134">
        <f t="shared" ref="K647:K710" si="14">K267</f>
        <v>0</v>
      </c>
      <c r="L647" s="134" t="str">
        <f>IF(AND(K647&gt;0,Plan!$I270=0),I267&amp;Language!$E$62&amp;H267,"")</f>
        <v/>
      </c>
      <c r="M647" s="2" t="str">
        <f>IF(Plan!$I270=1,G267&amp;F267,"")</f>
        <v/>
      </c>
      <c r="N647" s="93" t="str">
        <f>IF(AND(K647&gt;0,Plan!$I270=1),I267&amp;Language!$E$62&amp;H267,"")</f>
        <v/>
      </c>
    </row>
    <row r="648" spans="9:14" x14ac:dyDescent="0.2">
      <c r="I648" s="40" t="s">
        <v>348</v>
      </c>
      <c r="J648" s="17" t="str">
        <f>IF(Plan!$I271=0,G268&amp;F268,"")</f>
        <v/>
      </c>
      <c r="K648" s="134">
        <f t="shared" si="14"/>
        <v>0</v>
      </c>
      <c r="L648" s="134" t="str">
        <f>IF(AND(K648&gt;0,Plan!$I271=0),I268&amp;Language!$E$62&amp;H268,"")</f>
        <v/>
      </c>
      <c r="M648" s="2" t="str">
        <f>IF(Plan!$I271=1,G268&amp;F268,"")</f>
        <v/>
      </c>
      <c r="N648" s="93" t="str">
        <f>IF(AND(K648&gt;0,Plan!$I271=1),I268&amp;Language!$E$62&amp;H268,"")</f>
        <v/>
      </c>
    </row>
    <row r="649" spans="9:14" x14ac:dyDescent="0.2">
      <c r="I649" s="40" t="s">
        <v>349</v>
      </c>
      <c r="J649" s="17" t="str">
        <f>IF(Plan!$I272=0,G269&amp;F269,"")</f>
        <v/>
      </c>
      <c r="K649" s="134">
        <f t="shared" si="14"/>
        <v>0</v>
      </c>
      <c r="L649" s="134" t="str">
        <f>IF(AND(K649&gt;0,Plan!$I272=0),I269&amp;Language!$E$62&amp;H269,"")</f>
        <v/>
      </c>
      <c r="M649" s="2" t="str">
        <f>IF(Plan!$I272=1,G269&amp;F269,"")</f>
        <v/>
      </c>
      <c r="N649" s="93" t="str">
        <f>IF(AND(K649&gt;0,Plan!$I272=1),I269&amp;Language!$E$62&amp;H269,"")</f>
        <v/>
      </c>
    </row>
    <row r="650" spans="9:14" x14ac:dyDescent="0.2">
      <c r="I650" s="40" t="s">
        <v>350</v>
      </c>
      <c r="J650" s="17" t="str">
        <f>IF(Plan!$I273=0,G270&amp;F270,"")</f>
        <v/>
      </c>
      <c r="K650" s="134">
        <f t="shared" si="14"/>
        <v>0</v>
      </c>
      <c r="L650" s="134" t="str">
        <f>IF(AND(K650&gt;0,Plan!$I273=0),I270&amp;Language!$E$62&amp;H270,"")</f>
        <v/>
      </c>
      <c r="M650" s="2" t="str">
        <f>IF(Plan!$I273=1,G270&amp;F270,"")</f>
        <v/>
      </c>
      <c r="N650" s="93" t="str">
        <f>IF(AND(K650&gt;0,Plan!$I273=1),I270&amp;Language!$E$62&amp;H270,"")</f>
        <v/>
      </c>
    </row>
    <row r="651" spans="9:14" x14ac:dyDescent="0.2">
      <c r="I651" s="40" t="s">
        <v>351</v>
      </c>
      <c r="J651" s="17" t="str">
        <f>IF(Plan!$I274=0,G271&amp;F271,"")</f>
        <v/>
      </c>
      <c r="K651" s="134">
        <f t="shared" si="14"/>
        <v>0</v>
      </c>
      <c r="L651" s="134" t="str">
        <f>IF(AND(K651&gt;0,Plan!$I274=0),I271&amp;Language!$E$62&amp;H271,"")</f>
        <v/>
      </c>
      <c r="M651" s="2" t="str">
        <f>IF(Plan!$I274=1,G271&amp;F271,"")</f>
        <v/>
      </c>
      <c r="N651" s="93" t="str">
        <f>IF(AND(K651&gt;0,Plan!$I274=1),I271&amp;Language!$E$62&amp;H271,"")</f>
        <v/>
      </c>
    </row>
    <row r="652" spans="9:14" x14ac:dyDescent="0.2">
      <c r="I652" s="40" t="s">
        <v>352</v>
      </c>
      <c r="J652" s="17" t="str">
        <f>IF(Plan!$I275=0,G272&amp;F272,"")</f>
        <v/>
      </c>
      <c r="K652" s="134">
        <f t="shared" si="14"/>
        <v>0</v>
      </c>
      <c r="L652" s="134" t="str">
        <f>IF(AND(K652&gt;0,Plan!$I275=0),I272&amp;Language!$E$62&amp;H272,"")</f>
        <v/>
      </c>
      <c r="M652" s="2" t="str">
        <f>IF(Plan!$I275=1,G272&amp;F272,"")</f>
        <v/>
      </c>
      <c r="N652" s="93" t="str">
        <f>IF(AND(K652&gt;0,Plan!$I275=1),I272&amp;Language!$E$62&amp;H272,"")</f>
        <v/>
      </c>
    </row>
    <row r="653" spans="9:14" x14ac:dyDescent="0.2">
      <c r="I653" s="40" t="s">
        <v>353</v>
      </c>
      <c r="J653" s="17" t="str">
        <f>IF(Plan!$I276=0,G273&amp;F273,"")</f>
        <v/>
      </c>
      <c r="K653" s="134">
        <f t="shared" si="14"/>
        <v>0</v>
      </c>
      <c r="L653" s="134" t="str">
        <f>IF(AND(K653&gt;0,Plan!$I276=0),I273&amp;Language!$E$62&amp;H273,"")</f>
        <v/>
      </c>
      <c r="M653" s="2" t="str">
        <f>IF(Plan!$I276=1,G273&amp;F273,"")</f>
        <v/>
      </c>
      <c r="N653" s="93" t="str">
        <f>IF(AND(K653&gt;0,Plan!$I276=1),I273&amp;Language!$E$62&amp;H273,"")</f>
        <v/>
      </c>
    </row>
    <row r="654" spans="9:14" x14ac:dyDescent="0.2">
      <c r="I654" s="40" t="s">
        <v>354</v>
      </c>
      <c r="J654" s="17" t="str">
        <f>IF(Plan!$I277=0,G274&amp;F274,"")</f>
        <v/>
      </c>
      <c r="K654" s="134">
        <f t="shared" si="14"/>
        <v>0</v>
      </c>
      <c r="L654" s="134" t="str">
        <f>IF(AND(K654&gt;0,Plan!$I277=0),I274&amp;Language!$E$62&amp;H274,"")</f>
        <v/>
      </c>
      <c r="M654" s="2" t="str">
        <f>IF(Plan!$I277=1,G274&amp;F274,"")</f>
        <v/>
      </c>
      <c r="N654" s="93" t="str">
        <f>IF(AND(K654&gt;0,Plan!$I277=1),I274&amp;Language!$E$62&amp;H274,"")</f>
        <v/>
      </c>
    </row>
    <row r="655" spans="9:14" x14ac:dyDescent="0.2">
      <c r="I655" s="40" t="s">
        <v>355</v>
      </c>
      <c r="J655" s="17" t="str">
        <f>IF(Plan!$I278=0,G275&amp;F275,"")</f>
        <v/>
      </c>
      <c r="K655" s="134">
        <f t="shared" si="14"/>
        <v>0</v>
      </c>
      <c r="L655" s="134" t="str">
        <f>IF(AND(K655&gt;0,Plan!$I278=0),I275&amp;Language!$E$62&amp;H275,"")</f>
        <v/>
      </c>
      <c r="M655" s="2" t="str">
        <f>IF(Plan!$I278=1,G275&amp;F275,"")</f>
        <v/>
      </c>
      <c r="N655" s="93" t="str">
        <f>IF(AND(K655&gt;0,Plan!$I278=1),I275&amp;Language!$E$62&amp;H275,"")</f>
        <v/>
      </c>
    </row>
    <row r="656" spans="9:14" x14ac:dyDescent="0.2">
      <c r="I656" s="40" t="s">
        <v>356</v>
      </c>
      <c r="J656" s="17" t="str">
        <f>IF(Plan!$I279=0,G276&amp;F276,"")</f>
        <v/>
      </c>
      <c r="K656" s="134">
        <f t="shared" si="14"/>
        <v>0</v>
      </c>
      <c r="L656" s="134" t="str">
        <f>IF(AND(K656&gt;0,Plan!$I279=0),I276&amp;Language!$E$62&amp;H276,"")</f>
        <v/>
      </c>
      <c r="M656" s="2" t="str">
        <f>IF(Plan!$I279=1,G276&amp;F276,"")</f>
        <v/>
      </c>
      <c r="N656" s="93" t="str">
        <f>IF(AND(K656&gt;0,Plan!$I279=1),I276&amp;Language!$E$62&amp;H276,"")</f>
        <v/>
      </c>
    </row>
    <row r="657" spans="9:14" x14ac:dyDescent="0.2">
      <c r="I657" s="40" t="s">
        <v>357</v>
      </c>
      <c r="J657" s="17" t="str">
        <f>IF(Plan!$I280=0,G277&amp;F277,"")</f>
        <v/>
      </c>
      <c r="K657" s="134">
        <f t="shared" si="14"/>
        <v>0</v>
      </c>
      <c r="L657" s="134" t="str">
        <f>IF(AND(K657&gt;0,Plan!$I280=0),I277&amp;Language!$E$62&amp;H277,"")</f>
        <v/>
      </c>
      <c r="M657" s="2" t="str">
        <f>IF(Plan!$I280=1,G277&amp;F277,"")</f>
        <v/>
      </c>
      <c r="N657" s="93" t="str">
        <f>IF(AND(K657&gt;0,Plan!$I280=1),I277&amp;Language!$E$62&amp;H277,"")</f>
        <v/>
      </c>
    </row>
    <row r="658" spans="9:14" x14ac:dyDescent="0.2">
      <c r="I658" s="40" t="s">
        <v>358</v>
      </c>
      <c r="J658" s="17" t="str">
        <f>IF(Plan!$I281=0,G278&amp;F278,"")</f>
        <v/>
      </c>
      <c r="K658" s="134">
        <f t="shared" si="14"/>
        <v>0</v>
      </c>
      <c r="L658" s="134" t="str">
        <f>IF(AND(K658&gt;0,Plan!$I281=0),I278&amp;Language!$E$62&amp;H278,"")</f>
        <v/>
      </c>
      <c r="M658" s="2" t="str">
        <f>IF(Plan!$I281=1,G278&amp;F278,"")</f>
        <v/>
      </c>
      <c r="N658" s="93" t="str">
        <f>IF(AND(K658&gt;0,Plan!$I281=1),I278&amp;Language!$E$62&amp;H278,"")</f>
        <v/>
      </c>
    </row>
    <row r="659" spans="9:14" x14ac:dyDescent="0.2">
      <c r="I659" s="40" t="s">
        <v>359</v>
      </c>
      <c r="J659" s="17" t="str">
        <f>IF(Plan!$I282=0,G279&amp;F279,"")</f>
        <v/>
      </c>
      <c r="K659" s="134">
        <f t="shared" si="14"/>
        <v>0</v>
      </c>
      <c r="L659" s="134" t="str">
        <f>IF(AND(K659&gt;0,Plan!$I282=0),I279&amp;Language!$E$62&amp;H279,"")</f>
        <v/>
      </c>
      <c r="M659" s="2" t="str">
        <f>IF(Plan!$I282=1,G279&amp;F279,"")</f>
        <v/>
      </c>
      <c r="N659" s="93" t="str">
        <f>IF(AND(K659&gt;0,Plan!$I282=1),I279&amp;Language!$E$62&amp;H279,"")</f>
        <v/>
      </c>
    </row>
    <row r="660" spans="9:14" x14ac:dyDescent="0.2">
      <c r="I660" s="40" t="s">
        <v>360</v>
      </c>
      <c r="J660" s="17" t="str">
        <f>IF(Plan!$I283=0,G280&amp;F280,"")</f>
        <v/>
      </c>
      <c r="K660" s="134">
        <f t="shared" si="14"/>
        <v>0</v>
      </c>
      <c r="L660" s="134" t="str">
        <f>IF(AND(K660&gt;0,Plan!$I283=0),I280&amp;Language!$E$62&amp;H280,"")</f>
        <v/>
      </c>
      <c r="M660" s="2" t="str">
        <f>IF(Plan!$I283=1,G280&amp;F280,"")</f>
        <v/>
      </c>
      <c r="N660" s="93" t="str">
        <f>IF(AND(K660&gt;0,Plan!$I283=1),I280&amp;Language!$E$62&amp;H280,"")</f>
        <v/>
      </c>
    </row>
    <row r="661" spans="9:14" x14ac:dyDescent="0.2">
      <c r="I661" s="40" t="s">
        <v>361</v>
      </c>
      <c r="J661" s="17" t="str">
        <f>IF(Plan!$I284=0,G281&amp;F281,"")</f>
        <v/>
      </c>
      <c r="K661" s="134">
        <f t="shared" si="14"/>
        <v>0</v>
      </c>
      <c r="L661" s="134" t="str">
        <f>IF(AND(K661&gt;0,Plan!$I284=0),I281&amp;Language!$E$62&amp;H281,"")</f>
        <v/>
      </c>
      <c r="M661" s="2" t="str">
        <f>IF(Plan!$I284=1,G281&amp;F281,"")</f>
        <v/>
      </c>
      <c r="N661" s="93" t="str">
        <f>IF(AND(K661&gt;0,Plan!$I284=1),I281&amp;Language!$E$62&amp;H281,"")</f>
        <v/>
      </c>
    </row>
    <row r="662" spans="9:14" x14ac:dyDescent="0.2">
      <c r="I662" s="40" t="s">
        <v>362</v>
      </c>
      <c r="J662" s="17" t="str">
        <f>IF(Plan!$I285=0,G282&amp;F282,"")</f>
        <v/>
      </c>
      <c r="K662" s="134">
        <f t="shared" si="14"/>
        <v>0</v>
      </c>
      <c r="L662" s="134" t="str">
        <f>IF(AND(K662&gt;0,Plan!$I285=0),I282&amp;Language!$E$62&amp;H282,"")</f>
        <v/>
      </c>
      <c r="M662" s="2" t="str">
        <f>IF(Plan!$I285=1,G282&amp;F282,"")</f>
        <v/>
      </c>
      <c r="N662" s="93" t="str">
        <f>IF(AND(K662&gt;0,Plan!$I285=1),I282&amp;Language!$E$62&amp;H282,"")</f>
        <v/>
      </c>
    </row>
    <row r="663" spans="9:14" x14ac:dyDescent="0.2">
      <c r="I663" s="40" t="s">
        <v>363</v>
      </c>
      <c r="J663" s="17" t="str">
        <f>IF(Plan!$I286=0,G283&amp;F283,"")</f>
        <v/>
      </c>
      <c r="K663" s="134">
        <f t="shared" si="14"/>
        <v>0</v>
      </c>
      <c r="L663" s="134" t="str">
        <f>IF(AND(K663&gt;0,Plan!$I286=0),I283&amp;Language!$E$62&amp;H283,"")</f>
        <v/>
      </c>
      <c r="M663" s="2" t="str">
        <f>IF(Plan!$I286=1,G283&amp;F283,"")</f>
        <v/>
      </c>
      <c r="N663" s="93" t="str">
        <f>IF(AND(K663&gt;0,Plan!$I286=1),I283&amp;Language!$E$62&amp;H283,"")</f>
        <v/>
      </c>
    </row>
    <row r="664" spans="9:14" x14ac:dyDescent="0.2">
      <c r="I664" s="40" t="s">
        <v>364</v>
      </c>
      <c r="J664" s="17" t="str">
        <f>IF(Plan!$I287=0,G284&amp;F284,"")</f>
        <v/>
      </c>
      <c r="K664" s="134">
        <f t="shared" si="14"/>
        <v>0</v>
      </c>
      <c r="L664" s="134" t="str">
        <f>IF(AND(K664&gt;0,Plan!$I287=0),I284&amp;Language!$E$62&amp;H284,"")</f>
        <v/>
      </c>
      <c r="M664" s="2" t="str">
        <f>IF(Plan!$I287=1,G284&amp;F284,"")</f>
        <v/>
      </c>
      <c r="N664" s="93" t="str">
        <f>IF(AND(K664&gt;0,Plan!$I287=1),I284&amp;Language!$E$62&amp;H284,"")</f>
        <v/>
      </c>
    </row>
    <row r="665" spans="9:14" x14ac:dyDescent="0.2">
      <c r="I665" s="40" t="s">
        <v>365</v>
      </c>
      <c r="J665" s="17" t="str">
        <f>IF(Plan!$I288=0,G285&amp;F285,"")</f>
        <v/>
      </c>
      <c r="K665" s="134">
        <f t="shared" si="14"/>
        <v>0</v>
      </c>
      <c r="L665" s="134" t="str">
        <f>IF(AND(K665&gt;0,Plan!$I288=0),I285&amp;Language!$E$62&amp;H285,"")</f>
        <v/>
      </c>
      <c r="M665" s="2" t="str">
        <f>IF(Plan!$I288=1,G285&amp;F285,"")</f>
        <v/>
      </c>
      <c r="N665" s="93" t="str">
        <f>IF(AND(K665&gt;0,Plan!$I288=1),I285&amp;Language!$E$62&amp;H285,"")</f>
        <v/>
      </c>
    </row>
    <row r="666" spans="9:14" x14ac:dyDescent="0.2">
      <c r="I666" s="40" t="s">
        <v>366</v>
      </c>
      <c r="J666" s="17" t="str">
        <f>IF(Plan!$I289=0,G286&amp;F286,"")</f>
        <v/>
      </c>
      <c r="K666" s="134">
        <f t="shared" si="14"/>
        <v>0</v>
      </c>
      <c r="L666" s="134" t="str">
        <f>IF(AND(K666&gt;0,Plan!$I289=0),I286&amp;Language!$E$62&amp;H286,"")</f>
        <v/>
      </c>
      <c r="M666" s="2" t="str">
        <f>IF(Plan!$I289=1,G286&amp;F286,"")</f>
        <v/>
      </c>
      <c r="N666" s="93" t="str">
        <f>IF(AND(K666&gt;0,Plan!$I289=1),I286&amp;Language!$E$62&amp;H286,"")</f>
        <v/>
      </c>
    </row>
    <row r="667" spans="9:14" x14ac:dyDescent="0.2">
      <c r="I667" s="40" t="s">
        <v>367</v>
      </c>
      <c r="J667" s="17" t="str">
        <f>IF(Plan!$I290=0,G287&amp;F287,"")</f>
        <v/>
      </c>
      <c r="K667" s="134">
        <f t="shared" si="14"/>
        <v>0</v>
      </c>
      <c r="L667" s="134" t="str">
        <f>IF(AND(K667&gt;0,Plan!$I290=0),I287&amp;Language!$E$62&amp;H287,"")</f>
        <v/>
      </c>
      <c r="M667" s="2" t="str">
        <f>IF(Plan!$I290=1,G287&amp;F287,"")</f>
        <v/>
      </c>
      <c r="N667" s="93" t="str">
        <f>IF(AND(K667&gt;0,Plan!$I290=1),I287&amp;Language!$E$62&amp;H287,"")</f>
        <v/>
      </c>
    </row>
    <row r="668" spans="9:14" x14ac:dyDescent="0.2">
      <c r="I668" s="40" t="s">
        <v>368</v>
      </c>
      <c r="J668" s="17" t="str">
        <f>IF(Plan!$I291=0,G288&amp;F288,"")</f>
        <v/>
      </c>
      <c r="K668" s="134">
        <f t="shared" si="14"/>
        <v>0</v>
      </c>
      <c r="L668" s="134" t="str">
        <f>IF(AND(K668&gt;0,Plan!$I291=0),I288&amp;Language!$E$62&amp;H288,"")</f>
        <v/>
      </c>
      <c r="M668" s="2" t="str">
        <f>IF(Plan!$I291=1,G288&amp;F288,"")</f>
        <v/>
      </c>
      <c r="N668" s="93" t="str">
        <f>IF(AND(K668&gt;0,Plan!$I291=1),I288&amp;Language!$E$62&amp;H288,"")</f>
        <v/>
      </c>
    </row>
    <row r="669" spans="9:14" x14ac:dyDescent="0.2">
      <c r="I669" s="40" t="s">
        <v>369</v>
      </c>
      <c r="J669" s="17" t="str">
        <f>IF(Plan!$I292=0,G289&amp;F289,"")</f>
        <v/>
      </c>
      <c r="K669" s="134">
        <f t="shared" si="14"/>
        <v>0</v>
      </c>
      <c r="L669" s="134" t="str">
        <f>IF(AND(K669&gt;0,Plan!$I292=0),I289&amp;Language!$E$62&amp;H289,"")</f>
        <v/>
      </c>
      <c r="M669" s="2" t="str">
        <f>IF(Plan!$I292=1,G289&amp;F289,"")</f>
        <v/>
      </c>
      <c r="N669" s="93" t="str">
        <f>IF(AND(K669&gt;0,Plan!$I292=1),I289&amp;Language!$E$62&amp;H289,"")</f>
        <v/>
      </c>
    </row>
    <row r="670" spans="9:14" x14ac:dyDescent="0.2">
      <c r="I670" s="40" t="s">
        <v>370</v>
      </c>
      <c r="J670" s="17" t="str">
        <f>IF(Plan!$I293=0,G290&amp;F290,"")</f>
        <v/>
      </c>
      <c r="K670" s="134">
        <f t="shared" si="14"/>
        <v>0</v>
      </c>
      <c r="L670" s="134" t="str">
        <f>IF(AND(K670&gt;0,Plan!$I293=0),I290&amp;Language!$E$62&amp;H290,"")</f>
        <v/>
      </c>
      <c r="M670" s="2" t="str">
        <f>IF(Plan!$I293=1,G290&amp;F290,"")</f>
        <v/>
      </c>
      <c r="N670" s="93" t="str">
        <f>IF(AND(K670&gt;0,Plan!$I293=1),I290&amp;Language!$E$62&amp;H290,"")</f>
        <v/>
      </c>
    </row>
    <row r="671" spans="9:14" x14ac:dyDescent="0.2">
      <c r="I671" s="40" t="s">
        <v>371</v>
      </c>
      <c r="J671" s="17" t="str">
        <f>IF(Plan!$I294=0,G291&amp;F291,"")</f>
        <v/>
      </c>
      <c r="K671" s="134">
        <f t="shared" si="14"/>
        <v>0</v>
      </c>
      <c r="L671" s="134" t="str">
        <f>IF(AND(K671&gt;0,Plan!$I294=0),I291&amp;Language!$E$62&amp;H291,"")</f>
        <v/>
      </c>
      <c r="M671" s="2" t="str">
        <f>IF(Plan!$I294=1,G291&amp;F291,"")</f>
        <v/>
      </c>
      <c r="N671" s="93" t="str">
        <f>IF(AND(K671&gt;0,Plan!$I294=1),I291&amp;Language!$E$62&amp;H291,"")</f>
        <v/>
      </c>
    </row>
    <row r="672" spans="9:14" x14ac:dyDescent="0.2">
      <c r="I672" s="40" t="s">
        <v>372</v>
      </c>
      <c r="J672" s="17" t="str">
        <f>IF(Plan!$I295=0,G292&amp;F292,"")</f>
        <v/>
      </c>
      <c r="K672" s="134">
        <f t="shared" si="14"/>
        <v>0</v>
      </c>
      <c r="L672" s="134" t="str">
        <f>IF(AND(K672&gt;0,Plan!$I295=0),I292&amp;Language!$E$62&amp;H292,"")</f>
        <v/>
      </c>
      <c r="M672" s="2" t="str">
        <f>IF(Plan!$I295=1,G292&amp;F292,"")</f>
        <v/>
      </c>
      <c r="N672" s="93" t="str">
        <f>IF(AND(K672&gt;0,Plan!$I295=1),I292&amp;Language!$E$62&amp;H292,"")</f>
        <v/>
      </c>
    </row>
    <row r="673" spans="9:14" x14ac:dyDescent="0.2">
      <c r="I673" s="40" t="s">
        <v>373</v>
      </c>
      <c r="J673" s="17" t="str">
        <f>IF(Plan!$I296=0,G293&amp;F293,"")</f>
        <v/>
      </c>
      <c r="K673" s="134">
        <f t="shared" si="14"/>
        <v>0</v>
      </c>
      <c r="L673" s="134" t="str">
        <f>IF(AND(K673&gt;0,Plan!$I296=0),I293&amp;Language!$E$62&amp;H293,"")</f>
        <v/>
      </c>
      <c r="M673" s="2" t="str">
        <f>IF(Plan!$I296=1,G293&amp;F293,"")</f>
        <v/>
      </c>
      <c r="N673" s="93" t="str">
        <f>IF(AND(K673&gt;0,Plan!$I296=1),I293&amp;Language!$E$62&amp;H293,"")</f>
        <v/>
      </c>
    </row>
    <row r="674" spans="9:14" x14ac:dyDescent="0.2">
      <c r="I674" s="40" t="s">
        <v>374</v>
      </c>
      <c r="J674" s="17" t="str">
        <f>IF(Plan!$I297=0,G294&amp;F294,"")</f>
        <v/>
      </c>
      <c r="K674" s="134">
        <f t="shared" si="14"/>
        <v>0</v>
      </c>
      <c r="L674" s="134" t="str">
        <f>IF(AND(K674&gt;0,Plan!$I297=0),I294&amp;Language!$E$62&amp;H294,"")</f>
        <v/>
      </c>
      <c r="M674" s="2" t="str">
        <f>IF(Plan!$I297=1,G294&amp;F294,"")</f>
        <v/>
      </c>
      <c r="N674" s="93" t="str">
        <f>IF(AND(K674&gt;0,Plan!$I297=1),I294&amp;Language!$E$62&amp;H294,"")</f>
        <v/>
      </c>
    </row>
    <row r="675" spans="9:14" x14ac:dyDescent="0.2">
      <c r="I675" s="40" t="s">
        <v>375</v>
      </c>
      <c r="J675" s="17" t="str">
        <f>IF(Plan!$I298=0,G295&amp;F295,"")</f>
        <v/>
      </c>
      <c r="K675" s="134">
        <f t="shared" si="14"/>
        <v>0</v>
      </c>
      <c r="L675" s="134" t="str">
        <f>IF(AND(K675&gt;0,Plan!$I298=0),I295&amp;Language!$E$62&amp;H295,"")</f>
        <v/>
      </c>
      <c r="M675" s="2" t="str">
        <f>IF(Plan!$I298=1,G295&amp;F295,"")</f>
        <v/>
      </c>
      <c r="N675" s="93" t="str">
        <f>IF(AND(K675&gt;0,Plan!$I298=1),I295&amp;Language!$E$62&amp;H295,"")</f>
        <v/>
      </c>
    </row>
    <row r="676" spans="9:14" x14ac:dyDescent="0.2">
      <c r="I676" s="40" t="s">
        <v>376</v>
      </c>
      <c r="J676" s="17" t="str">
        <f>IF(Plan!$I299=0,G296&amp;F296,"")</f>
        <v/>
      </c>
      <c r="K676" s="134">
        <f t="shared" si="14"/>
        <v>0</v>
      </c>
      <c r="L676" s="134" t="str">
        <f>IF(AND(K676&gt;0,Plan!$I299=0),I296&amp;Language!$E$62&amp;H296,"")</f>
        <v/>
      </c>
      <c r="M676" s="2" t="str">
        <f>IF(Plan!$I299=1,G296&amp;F296,"")</f>
        <v/>
      </c>
      <c r="N676" s="93" t="str">
        <f>IF(AND(K676&gt;0,Plan!$I299=1),I296&amp;Language!$E$62&amp;H296,"")</f>
        <v/>
      </c>
    </row>
    <row r="677" spans="9:14" x14ac:dyDescent="0.2">
      <c r="I677" s="40" t="s">
        <v>377</v>
      </c>
      <c r="J677" s="17" t="str">
        <f>IF(Plan!$I300=0,G297&amp;F297,"")</f>
        <v/>
      </c>
      <c r="K677" s="134">
        <f t="shared" si="14"/>
        <v>0</v>
      </c>
      <c r="L677" s="134" t="str">
        <f>IF(AND(K677&gt;0,Plan!$I300=0),I297&amp;Language!$E$62&amp;H297,"")</f>
        <v/>
      </c>
      <c r="M677" s="2" t="str">
        <f>IF(Plan!$I300=1,G297&amp;F297,"")</f>
        <v/>
      </c>
      <c r="N677" s="93" t="str">
        <f>IF(AND(K677&gt;0,Plan!$I300=1),I297&amp;Language!$E$62&amp;H297,"")</f>
        <v/>
      </c>
    </row>
    <row r="678" spans="9:14" x14ac:dyDescent="0.2">
      <c r="I678" s="40" t="s">
        <v>378</v>
      </c>
      <c r="J678" s="17" t="str">
        <f>IF(Plan!$I301=0,G298&amp;F298,"")</f>
        <v/>
      </c>
      <c r="K678" s="134">
        <f t="shared" si="14"/>
        <v>0</v>
      </c>
      <c r="L678" s="134" t="str">
        <f>IF(AND(K678&gt;0,Plan!$I301=0),I298&amp;Language!$E$62&amp;H298,"")</f>
        <v/>
      </c>
      <c r="M678" s="2" t="str">
        <f>IF(Plan!$I301=1,G298&amp;F298,"")</f>
        <v/>
      </c>
      <c r="N678" s="93" t="str">
        <f>IF(AND(K678&gt;0,Plan!$I301=1),I298&amp;Language!$E$62&amp;H298,"")</f>
        <v/>
      </c>
    </row>
    <row r="679" spans="9:14" x14ac:dyDescent="0.2">
      <c r="I679" s="40" t="s">
        <v>379</v>
      </c>
      <c r="J679" s="17" t="str">
        <f>IF(Plan!$I302=0,G299&amp;F299,"")</f>
        <v/>
      </c>
      <c r="K679" s="134">
        <f t="shared" si="14"/>
        <v>0</v>
      </c>
      <c r="L679" s="134" t="str">
        <f>IF(AND(K679&gt;0,Plan!$I302=0),I299&amp;Language!$E$62&amp;H299,"")</f>
        <v/>
      </c>
      <c r="M679" s="2" t="str">
        <f>IF(Plan!$I302=1,G299&amp;F299,"")</f>
        <v/>
      </c>
      <c r="N679" s="93" t="str">
        <f>IF(AND(K679&gt;0,Plan!$I302=1),I299&amp;Language!$E$62&amp;H299,"")</f>
        <v/>
      </c>
    </row>
    <row r="680" spans="9:14" x14ac:dyDescent="0.2">
      <c r="I680" s="40" t="s">
        <v>380</v>
      </c>
      <c r="J680" s="17" t="str">
        <f>IF(Plan!$I303=0,G300&amp;F300,"")</f>
        <v/>
      </c>
      <c r="K680" s="134">
        <f t="shared" si="14"/>
        <v>0</v>
      </c>
      <c r="L680" s="134" t="str">
        <f>IF(AND(K680&gt;0,Plan!$I303=0),I300&amp;Language!$E$62&amp;H300,"")</f>
        <v/>
      </c>
      <c r="M680" s="2" t="str">
        <f>IF(Plan!$I303=1,G300&amp;F300,"")</f>
        <v/>
      </c>
      <c r="N680" s="93" t="str">
        <f>IF(AND(K680&gt;0,Plan!$I303=1),I300&amp;Language!$E$62&amp;H300,"")</f>
        <v/>
      </c>
    </row>
    <row r="681" spans="9:14" x14ac:dyDescent="0.2">
      <c r="I681" s="40" t="s">
        <v>381</v>
      </c>
      <c r="J681" s="17" t="str">
        <f>IF(Plan!$I304=0,G301&amp;F301,"")</f>
        <v/>
      </c>
      <c r="K681" s="134">
        <f t="shared" si="14"/>
        <v>0</v>
      </c>
      <c r="L681" s="134" t="str">
        <f>IF(AND(K681&gt;0,Plan!$I304=0),I301&amp;Language!$E$62&amp;H301,"")</f>
        <v/>
      </c>
      <c r="M681" s="2" t="str">
        <f>IF(Plan!$I304=1,G301&amp;F301,"")</f>
        <v/>
      </c>
      <c r="N681" s="93" t="str">
        <f>IF(AND(K681&gt;0,Plan!$I304=1),I301&amp;Language!$E$62&amp;H301,"")</f>
        <v/>
      </c>
    </row>
    <row r="682" spans="9:14" x14ac:dyDescent="0.2">
      <c r="I682" s="40" t="s">
        <v>382</v>
      </c>
      <c r="J682" s="17" t="str">
        <f>IF(Plan!$I305=0,G302&amp;F302,"")</f>
        <v/>
      </c>
      <c r="K682" s="134">
        <f t="shared" si="14"/>
        <v>0</v>
      </c>
      <c r="L682" s="134" t="str">
        <f>IF(AND(K682&gt;0,Plan!$I305=0),I302&amp;Language!$E$62&amp;H302,"")</f>
        <v/>
      </c>
      <c r="M682" s="2" t="str">
        <f>IF(Plan!$I305=1,G302&amp;F302,"")</f>
        <v/>
      </c>
      <c r="N682" s="93" t="str">
        <f>IF(AND(K682&gt;0,Plan!$I305=1),I302&amp;Language!$E$62&amp;H302,"")</f>
        <v/>
      </c>
    </row>
    <row r="683" spans="9:14" x14ac:dyDescent="0.2">
      <c r="I683" s="40" t="s">
        <v>383</v>
      </c>
      <c r="J683" s="17" t="str">
        <f>IF(Plan!$I306=0,G303&amp;F303,"")</f>
        <v/>
      </c>
      <c r="K683" s="134">
        <f t="shared" si="14"/>
        <v>0</v>
      </c>
      <c r="L683" s="134" t="str">
        <f>IF(AND(K683&gt;0,Plan!$I306=0),I303&amp;Language!$E$62&amp;H303,"")</f>
        <v/>
      </c>
      <c r="M683" s="2" t="str">
        <f>IF(Plan!$I306=1,G303&amp;F303,"")</f>
        <v/>
      </c>
      <c r="N683" s="93" t="str">
        <f>IF(AND(K683&gt;0,Plan!$I306=1),I303&amp;Language!$E$62&amp;H303,"")</f>
        <v/>
      </c>
    </row>
    <row r="684" spans="9:14" x14ac:dyDescent="0.2">
      <c r="I684" s="40" t="s">
        <v>384</v>
      </c>
      <c r="J684" s="17" t="str">
        <f>IF(Plan!$I307=0,G304&amp;F304,"")</f>
        <v/>
      </c>
      <c r="K684" s="134">
        <f t="shared" si="14"/>
        <v>0</v>
      </c>
      <c r="L684" s="134" t="str">
        <f>IF(AND(K684&gt;0,Plan!$I307=0),I304&amp;Language!$E$62&amp;H304,"")</f>
        <v/>
      </c>
      <c r="M684" s="2" t="str">
        <f>IF(Plan!$I307=1,G304&amp;F304,"")</f>
        <v/>
      </c>
      <c r="N684" s="93" t="str">
        <f>IF(AND(K684&gt;0,Plan!$I307=1),I304&amp;Language!$E$62&amp;H304,"")</f>
        <v/>
      </c>
    </row>
    <row r="685" spans="9:14" x14ac:dyDescent="0.2">
      <c r="I685" s="40" t="s">
        <v>385</v>
      </c>
      <c r="J685" s="17" t="str">
        <f>IF(Plan!$I308=0,G305&amp;F305,"")</f>
        <v/>
      </c>
      <c r="K685" s="134">
        <f t="shared" si="14"/>
        <v>0</v>
      </c>
      <c r="L685" s="134" t="str">
        <f>IF(AND(K685&gt;0,Plan!$I308=0),I305&amp;Language!$E$62&amp;H305,"")</f>
        <v/>
      </c>
      <c r="M685" s="2" t="str">
        <f>IF(Plan!$I308=1,G305&amp;F305,"")</f>
        <v/>
      </c>
      <c r="N685" s="93" t="str">
        <f>IF(AND(K685&gt;0,Plan!$I308=1),I305&amp;Language!$E$62&amp;H305,"")</f>
        <v/>
      </c>
    </row>
    <row r="686" spans="9:14" x14ac:dyDescent="0.2">
      <c r="I686" s="40" t="s">
        <v>386</v>
      </c>
      <c r="J686" s="17" t="str">
        <f>IF(Plan!$I309=0,G306&amp;F306,"")</f>
        <v/>
      </c>
      <c r="K686" s="134">
        <f t="shared" si="14"/>
        <v>0</v>
      </c>
      <c r="L686" s="134" t="str">
        <f>IF(AND(K686&gt;0,Plan!$I309=0),I306&amp;Language!$E$62&amp;H306,"")</f>
        <v/>
      </c>
      <c r="M686" s="2" t="str">
        <f>IF(Plan!$I309=1,G306&amp;F306,"")</f>
        <v/>
      </c>
      <c r="N686" s="93" t="str">
        <f>IF(AND(K686&gt;0,Plan!$I309=1),I306&amp;Language!$E$62&amp;H306,"")</f>
        <v/>
      </c>
    </row>
    <row r="687" spans="9:14" x14ac:dyDescent="0.2">
      <c r="I687" s="40" t="s">
        <v>387</v>
      </c>
      <c r="J687" s="17" t="str">
        <f>IF(Plan!$I310=0,G307&amp;F307,"")</f>
        <v/>
      </c>
      <c r="K687" s="134">
        <f t="shared" si="14"/>
        <v>0</v>
      </c>
      <c r="L687" s="134" t="str">
        <f>IF(AND(K687&gt;0,Plan!$I310=0),I307&amp;Language!$E$62&amp;H307,"")</f>
        <v/>
      </c>
      <c r="M687" s="2" t="str">
        <f>IF(Plan!$I310=1,G307&amp;F307,"")</f>
        <v/>
      </c>
      <c r="N687" s="93" t="str">
        <f>IF(AND(K687&gt;0,Plan!$I310=1),I307&amp;Language!$E$62&amp;H307,"")</f>
        <v/>
      </c>
    </row>
    <row r="688" spans="9:14" x14ac:dyDescent="0.2">
      <c r="I688" s="40" t="s">
        <v>388</v>
      </c>
      <c r="J688" s="17" t="str">
        <f>IF(Plan!$I311=0,G308&amp;F308,"")</f>
        <v/>
      </c>
      <c r="K688" s="134">
        <f t="shared" si="14"/>
        <v>0</v>
      </c>
      <c r="L688" s="134" t="str">
        <f>IF(AND(K688&gt;0,Plan!$I311=0),I308&amp;Language!$E$62&amp;H308,"")</f>
        <v/>
      </c>
      <c r="M688" s="2" t="str">
        <f>IF(Plan!$I311=1,G308&amp;F308,"")</f>
        <v/>
      </c>
      <c r="N688" s="93" t="str">
        <f>IF(AND(K688&gt;0,Plan!$I311=1),I308&amp;Language!$E$62&amp;H308,"")</f>
        <v/>
      </c>
    </row>
    <row r="689" spans="9:14" x14ac:dyDescent="0.2">
      <c r="I689" s="40" t="s">
        <v>389</v>
      </c>
      <c r="J689" s="17" t="str">
        <f>IF(Plan!$I312=0,G309&amp;F309,"")</f>
        <v/>
      </c>
      <c r="K689" s="134">
        <f t="shared" si="14"/>
        <v>0</v>
      </c>
      <c r="L689" s="134" t="str">
        <f>IF(AND(K689&gt;0,Plan!$I312=0),I309&amp;Language!$E$62&amp;H309,"")</f>
        <v/>
      </c>
      <c r="M689" s="2" t="str">
        <f>IF(Plan!$I312=1,G309&amp;F309,"")</f>
        <v/>
      </c>
      <c r="N689" s="93" t="str">
        <f>IF(AND(K689&gt;0,Plan!$I312=1),I309&amp;Language!$E$62&amp;H309,"")</f>
        <v/>
      </c>
    </row>
    <row r="690" spans="9:14" x14ac:dyDescent="0.2">
      <c r="I690" s="40" t="s">
        <v>390</v>
      </c>
      <c r="J690" s="17" t="str">
        <f>IF(Plan!$I313=0,G310&amp;F310,"")</f>
        <v/>
      </c>
      <c r="K690" s="134">
        <f t="shared" si="14"/>
        <v>0</v>
      </c>
      <c r="L690" s="134" t="str">
        <f>IF(AND(K690&gt;0,Plan!$I313=0),I310&amp;Language!$E$62&amp;H310,"")</f>
        <v/>
      </c>
      <c r="M690" s="2" t="str">
        <f>IF(Plan!$I313=1,G310&amp;F310,"")</f>
        <v/>
      </c>
      <c r="N690" s="93" t="str">
        <f>IF(AND(K690&gt;0,Plan!$I313=1),I310&amp;Language!$E$62&amp;H310,"")</f>
        <v/>
      </c>
    </row>
    <row r="691" spans="9:14" x14ac:dyDescent="0.2">
      <c r="I691" s="40" t="s">
        <v>391</v>
      </c>
      <c r="J691" s="17" t="str">
        <f>IF(Plan!$I314=0,G311&amp;F311,"")</f>
        <v/>
      </c>
      <c r="K691" s="134">
        <f t="shared" si="14"/>
        <v>0</v>
      </c>
      <c r="L691" s="134" t="str">
        <f>IF(AND(K691&gt;0,Plan!$I314=0),I311&amp;Language!$E$62&amp;H311,"")</f>
        <v/>
      </c>
      <c r="M691" s="2" t="str">
        <f>IF(Plan!$I314=1,G311&amp;F311,"")</f>
        <v/>
      </c>
      <c r="N691" s="93" t="str">
        <f>IF(AND(K691&gt;0,Plan!$I314=1),I311&amp;Language!$E$62&amp;H311,"")</f>
        <v/>
      </c>
    </row>
    <row r="692" spans="9:14" x14ac:dyDescent="0.2">
      <c r="I692" s="40" t="s">
        <v>392</v>
      </c>
      <c r="J692" s="17" t="str">
        <f>IF(Plan!$I315=0,G312&amp;F312,"")</f>
        <v/>
      </c>
      <c r="K692" s="134">
        <f t="shared" si="14"/>
        <v>0</v>
      </c>
      <c r="L692" s="134" t="str">
        <f>IF(AND(K692&gt;0,Plan!$I315=0),I312&amp;Language!$E$62&amp;H312,"")</f>
        <v/>
      </c>
      <c r="M692" s="2" t="str">
        <f>IF(Plan!$I315=1,G312&amp;F312,"")</f>
        <v/>
      </c>
      <c r="N692" s="93" t="str">
        <f>IF(AND(K692&gt;0,Plan!$I315=1),I312&amp;Language!$E$62&amp;H312,"")</f>
        <v/>
      </c>
    </row>
    <row r="693" spans="9:14" x14ac:dyDescent="0.2">
      <c r="I693" s="40" t="s">
        <v>393</v>
      </c>
      <c r="J693" s="17" t="str">
        <f>IF(Plan!$I316=0,G313&amp;F313,"")</f>
        <v/>
      </c>
      <c r="K693" s="134">
        <f t="shared" si="14"/>
        <v>0</v>
      </c>
      <c r="L693" s="134" t="str">
        <f>IF(AND(K693&gt;0,Plan!$I316=0),I313&amp;Language!$E$62&amp;H313,"")</f>
        <v/>
      </c>
      <c r="M693" s="2" t="str">
        <f>IF(Plan!$I316=1,G313&amp;F313,"")</f>
        <v/>
      </c>
      <c r="N693" s="93" t="str">
        <f>IF(AND(K693&gt;0,Plan!$I316=1),I313&amp;Language!$E$62&amp;H313,"")</f>
        <v/>
      </c>
    </row>
    <row r="694" spans="9:14" x14ac:dyDescent="0.2">
      <c r="I694" s="40" t="s">
        <v>394</v>
      </c>
      <c r="J694" s="17" t="str">
        <f>IF(Plan!$I317=0,G314&amp;F314,"")</f>
        <v/>
      </c>
      <c r="K694" s="134">
        <f t="shared" si="14"/>
        <v>0</v>
      </c>
      <c r="L694" s="134" t="str">
        <f>IF(AND(K694&gt;0,Plan!$I317=0),I314&amp;Language!$E$62&amp;H314,"")</f>
        <v/>
      </c>
      <c r="M694" s="2" t="str">
        <f>IF(Plan!$I317=1,G314&amp;F314,"")</f>
        <v/>
      </c>
      <c r="N694" s="93" t="str">
        <f>IF(AND(K694&gt;0,Plan!$I317=1),I314&amp;Language!$E$62&amp;H314,"")</f>
        <v/>
      </c>
    </row>
    <row r="695" spans="9:14" x14ac:dyDescent="0.2">
      <c r="I695" s="40" t="s">
        <v>395</v>
      </c>
      <c r="J695" s="17" t="str">
        <f>IF(Plan!$I318=0,G315&amp;F315,"")</f>
        <v/>
      </c>
      <c r="K695" s="134">
        <f t="shared" si="14"/>
        <v>0</v>
      </c>
      <c r="L695" s="134" t="str">
        <f>IF(AND(K695&gt;0,Plan!$I318=0),I315&amp;Language!$E$62&amp;H315,"")</f>
        <v/>
      </c>
      <c r="M695" s="2" t="str">
        <f>IF(Plan!$I318=1,G315&amp;F315,"")</f>
        <v/>
      </c>
      <c r="N695" s="93" t="str">
        <f>IF(AND(K695&gt;0,Plan!$I318=1),I315&amp;Language!$E$62&amp;H315,"")</f>
        <v/>
      </c>
    </row>
    <row r="696" spans="9:14" x14ac:dyDescent="0.2">
      <c r="I696" s="40" t="s">
        <v>396</v>
      </c>
      <c r="J696" s="17" t="str">
        <f>IF(Plan!$I319=0,G316&amp;F316,"")</f>
        <v/>
      </c>
      <c r="K696" s="134">
        <f t="shared" si="14"/>
        <v>0</v>
      </c>
      <c r="L696" s="134" t="str">
        <f>IF(AND(K696&gt;0,Plan!$I319=0),I316&amp;Language!$E$62&amp;H316,"")</f>
        <v/>
      </c>
      <c r="M696" s="2" t="str">
        <f>IF(Plan!$I319=1,G316&amp;F316,"")</f>
        <v/>
      </c>
      <c r="N696" s="93" t="str">
        <f>IF(AND(K696&gt;0,Plan!$I319=1),I316&amp;Language!$E$62&amp;H316,"")</f>
        <v/>
      </c>
    </row>
    <row r="697" spans="9:14" x14ac:dyDescent="0.2">
      <c r="I697" s="40" t="s">
        <v>397</v>
      </c>
      <c r="J697" s="17" t="str">
        <f>IF(Plan!$I320=0,G317&amp;F317,"")</f>
        <v/>
      </c>
      <c r="K697" s="134">
        <f t="shared" si="14"/>
        <v>0</v>
      </c>
      <c r="L697" s="134" t="str">
        <f>IF(AND(K697&gt;0,Plan!$I320=0),I317&amp;Language!$E$62&amp;H317,"")</f>
        <v/>
      </c>
      <c r="M697" s="2" t="str">
        <f>IF(Plan!$I320=1,G317&amp;F317,"")</f>
        <v/>
      </c>
      <c r="N697" s="93" t="str">
        <f>IF(AND(K697&gt;0,Plan!$I320=1),I317&amp;Language!$E$62&amp;H317,"")</f>
        <v/>
      </c>
    </row>
    <row r="698" spans="9:14" x14ac:dyDescent="0.2">
      <c r="I698" s="40" t="s">
        <v>398</v>
      </c>
      <c r="J698" s="17" t="str">
        <f>IF(Plan!$I321=0,G318&amp;F318,"")</f>
        <v/>
      </c>
      <c r="K698" s="134">
        <f t="shared" si="14"/>
        <v>0</v>
      </c>
      <c r="L698" s="134" t="str">
        <f>IF(AND(K698&gt;0,Plan!$I321=0),I318&amp;Language!$E$62&amp;H318,"")</f>
        <v/>
      </c>
      <c r="M698" s="2" t="str">
        <f>IF(Plan!$I321=1,G318&amp;F318,"")</f>
        <v/>
      </c>
      <c r="N698" s="93" t="str">
        <f>IF(AND(K698&gt;0,Plan!$I321=1),I318&amp;Language!$E$62&amp;H318,"")</f>
        <v/>
      </c>
    </row>
    <row r="699" spans="9:14" x14ac:dyDescent="0.2">
      <c r="I699" s="40" t="s">
        <v>399</v>
      </c>
      <c r="J699" s="17" t="str">
        <f>IF(Plan!$I322=0,G319&amp;F319,"")</f>
        <v/>
      </c>
      <c r="K699" s="134">
        <f t="shared" si="14"/>
        <v>0</v>
      </c>
      <c r="L699" s="134" t="str">
        <f>IF(AND(K699&gt;0,Plan!$I322=0),I319&amp;Language!$E$62&amp;H319,"")</f>
        <v/>
      </c>
      <c r="M699" s="2" t="str">
        <f>IF(Plan!$I322=1,G319&amp;F319,"")</f>
        <v/>
      </c>
      <c r="N699" s="93" t="str">
        <f>IF(AND(K699&gt;0,Plan!$I322=1),I319&amp;Language!$E$62&amp;H319,"")</f>
        <v/>
      </c>
    </row>
    <row r="700" spans="9:14" x14ac:dyDescent="0.2">
      <c r="I700" s="40" t="s">
        <v>400</v>
      </c>
      <c r="J700" s="17" t="str">
        <f>IF(Plan!$I323=0,G320&amp;F320,"")</f>
        <v/>
      </c>
      <c r="K700" s="134">
        <f t="shared" si="14"/>
        <v>0</v>
      </c>
      <c r="L700" s="134" t="str">
        <f>IF(AND(K700&gt;0,Plan!$I323=0),I320&amp;Language!$E$62&amp;H320,"")</f>
        <v/>
      </c>
      <c r="M700" s="2" t="str">
        <f>IF(Plan!$I323=1,G320&amp;F320,"")</f>
        <v/>
      </c>
      <c r="N700" s="93" t="str">
        <f>IF(AND(K700&gt;0,Plan!$I323=1),I320&amp;Language!$E$62&amp;H320,"")</f>
        <v/>
      </c>
    </row>
    <row r="701" spans="9:14" x14ac:dyDescent="0.2">
      <c r="I701" s="40" t="s">
        <v>401</v>
      </c>
      <c r="J701" s="17" t="str">
        <f>IF(Plan!$I324=0,G321&amp;F321,"")</f>
        <v/>
      </c>
      <c r="K701" s="134">
        <f t="shared" si="14"/>
        <v>0</v>
      </c>
      <c r="L701" s="134" t="str">
        <f>IF(AND(K701&gt;0,Plan!$I324=0),I321&amp;Language!$E$62&amp;H321,"")</f>
        <v/>
      </c>
      <c r="M701" s="2" t="str">
        <f>IF(Plan!$I324=1,G321&amp;F321,"")</f>
        <v/>
      </c>
      <c r="N701" s="93" t="str">
        <f>IF(AND(K701&gt;0,Plan!$I324=1),I321&amp;Language!$E$62&amp;H321,"")</f>
        <v/>
      </c>
    </row>
    <row r="702" spans="9:14" x14ac:dyDescent="0.2">
      <c r="I702" s="40" t="s">
        <v>402</v>
      </c>
      <c r="J702" s="17" t="str">
        <f>IF(Plan!$I325=0,G322&amp;F322,"")</f>
        <v/>
      </c>
      <c r="K702" s="134">
        <f t="shared" si="14"/>
        <v>0</v>
      </c>
      <c r="L702" s="134" t="str">
        <f>IF(AND(K702&gt;0,Plan!$I325=0),I322&amp;Language!$E$62&amp;H322,"")</f>
        <v/>
      </c>
      <c r="M702" s="2" t="str">
        <f>IF(Plan!$I325=1,G322&amp;F322,"")</f>
        <v/>
      </c>
      <c r="N702" s="93" t="str">
        <f>IF(AND(K702&gt;0,Plan!$I325=1),I322&amp;Language!$E$62&amp;H322,"")</f>
        <v/>
      </c>
    </row>
    <row r="703" spans="9:14" x14ac:dyDescent="0.2">
      <c r="I703" s="40" t="s">
        <v>403</v>
      </c>
      <c r="J703" s="17" t="str">
        <f>IF(Plan!$I326=0,G323&amp;F323,"")</f>
        <v/>
      </c>
      <c r="K703" s="134">
        <f t="shared" si="14"/>
        <v>0</v>
      </c>
      <c r="L703" s="134" t="str">
        <f>IF(AND(K703&gt;0,Plan!$I326=0),I323&amp;Language!$E$62&amp;H323,"")</f>
        <v/>
      </c>
      <c r="M703" s="2" t="str">
        <f>IF(Plan!$I326=1,G323&amp;F323,"")</f>
        <v/>
      </c>
      <c r="N703" s="93" t="str">
        <f>IF(AND(K703&gt;0,Plan!$I326=1),I323&amp;Language!$E$62&amp;H323,"")</f>
        <v/>
      </c>
    </row>
    <row r="704" spans="9:14" x14ac:dyDescent="0.2">
      <c r="I704" s="40" t="s">
        <v>404</v>
      </c>
      <c r="J704" s="17" t="str">
        <f>IF(Plan!$I327=0,G324&amp;F324,"")</f>
        <v/>
      </c>
      <c r="K704" s="134">
        <f t="shared" si="14"/>
        <v>0</v>
      </c>
      <c r="L704" s="134" t="str">
        <f>IF(AND(K704&gt;0,Plan!$I327=0),I324&amp;Language!$E$62&amp;H324,"")</f>
        <v/>
      </c>
      <c r="M704" s="2" t="str">
        <f>IF(Plan!$I327=1,G324&amp;F324,"")</f>
        <v/>
      </c>
      <c r="N704" s="93" t="str">
        <f>IF(AND(K704&gt;0,Plan!$I327=1),I324&amp;Language!$E$62&amp;H324,"")</f>
        <v/>
      </c>
    </row>
    <row r="705" spans="9:14" x14ac:dyDescent="0.2">
      <c r="I705" s="40" t="s">
        <v>405</v>
      </c>
      <c r="J705" s="17" t="str">
        <f>IF(Plan!$I328=0,G325&amp;F325,"")</f>
        <v/>
      </c>
      <c r="K705" s="134">
        <f t="shared" si="14"/>
        <v>0</v>
      </c>
      <c r="L705" s="134" t="str">
        <f>IF(AND(K705&gt;0,Plan!$I328=0),I325&amp;Language!$E$62&amp;H325,"")</f>
        <v/>
      </c>
      <c r="M705" s="2" t="str">
        <f>IF(Plan!$I328=1,G325&amp;F325,"")</f>
        <v/>
      </c>
      <c r="N705" s="93" t="str">
        <f>IF(AND(K705&gt;0,Plan!$I328=1),I325&amp;Language!$E$62&amp;H325,"")</f>
        <v/>
      </c>
    </row>
    <row r="706" spans="9:14" x14ac:dyDescent="0.2">
      <c r="I706" s="40" t="s">
        <v>406</v>
      </c>
      <c r="J706" s="17" t="str">
        <f>IF(Plan!$I329=0,G326&amp;F326,"")</f>
        <v/>
      </c>
      <c r="K706" s="134">
        <f t="shared" si="14"/>
        <v>0</v>
      </c>
      <c r="L706" s="134" t="str">
        <f>IF(AND(K706&gt;0,Plan!$I329=0),I326&amp;Language!$E$62&amp;H326,"")</f>
        <v/>
      </c>
      <c r="M706" s="2" t="str">
        <f>IF(Plan!$I329=1,G326&amp;F326,"")</f>
        <v/>
      </c>
      <c r="N706" s="93" t="str">
        <f>IF(AND(K706&gt;0,Plan!$I329=1),I326&amp;Language!$E$62&amp;H326,"")</f>
        <v/>
      </c>
    </row>
    <row r="707" spans="9:14" x14ac:dyDescent="0.2">
      <c r="I707" s="40" t="s">
        <v>407</v>
      </c>
      <c r="J707" s="17" t="str">
        <f>IF(Plan!$I330=0,G327&amp;F327,"")</f>
        <v/>
      </c>
      <c r="K707" s="134">
        <f t="shared" si="14"/>
        <v>0</v>
      </c>
      <c r="L707" s="134" t="str">
        <f>IF(AND(K707&gt;0,Plan!$I330=0),I327&amp;Language!$E$62&amp;H327,"")</f>
        <v/>
      </c>
      <c r="M707" s="2" t="str">
        <f>IF(Plan!$I330=1,G327&amp;F327,"")</f>
        <v/>
      </c>
      <c r="N707" s="93" t="str">
        <f>IF(AND(K707&gt;0,Plan!$I330=1),I327&amp;Language!$E$62&amp;H327,"")</f>
        <v/>
      </c>
    </row>
    <row r="708" spans="9:14" x14ac:dyDescent="0.2">
      <c r="I708" s="40" t="s">
        <v>408</v>
      </c>
      <c r="J708" s="17" t="str">
        <f>IF(Plan!$I331=0,G328&amp;F328,"")</f>
        <v/>
      </c>
      <c r="K708" s="134">
        <f t="shared" si="14"/>
        <v>0</v>
      </c>
      <c r="L708" s="134" t="str">
        <f>IF(AND(K708&gt;0,Plan!$I331=0),I328&amp;Language!$E$62&amp;H328,"")</f>
        <v/>
      </c>
      <c r="M708" s="2" t="str">
        <f>IF(Plan!$I331=1,G328&amp;F328,"")</f>
        <v/>
      </c>
      <c r="N708" s="93" t="str">
        <f>IF(AND(K708&gt;0,Plan!$I331=1),I328&amp;Language!$E$62&amp;H328,"")</f>
        <v/>
      </c>
    </row>
    <row r="709" spans="9:14" x14ac:dyDescent="0.2">
      <c r="I709" s="40" t="s">
        <v>409</v>
      </c>
      <c r="J709" s="17" t="str">
        <f>IF(Plan!$I332=0,G329&amp;F329,"")</f>
        <v/>
      </c>
      <c r="K709" s="134">
        <f t="shared" si="14"/>
        <v>0</v>
      </c>
      <c r="L709" s="134" t="str">
        <f>IF(AND(K709&gt;0,Plan!$I332=0),I329&amp;Language!$E$62&amp;H329,"")</f>
        <v/>
      </c>
      <c r="M709" s="2" t="str">
        <f>IF(Plan!$I332=1,G329&amp;F329,"")</f>
        <v/>
      </c>
      <c r="N709" s="93" t="str">
        <f>IF(AND(K709&gt;0,Plan!$I332=1),I329&amp;Language!$E$62&amp;H329,"")</f>
        <v/>
      </c>
    </row>
    <row r="710" spans="9:14" x14ac:dyDescent="0.2">
      <c r="I710" s="40" t="s">
        <v>410</v>
      </c>
      <c r="J710" s="17" t="str">
        <f>IF(Plan!$I333=0,G330&amp;F330,"")</f>
        <v/>
      </c>
      <c r="K710" s="134">
        <f t="shared" si="14"/>
        <v>0</v>
      </c>
      <c r="L710" s="134" t="str">
        <f>IF(AND(K710&gt;0,Plan!$I333=0),I330&amp;Language!$E$62&amp;H330,"")</f>
        <v/>
      </c>
      <c r="M710" s="2" t="str">
        <f>IF(Plan!$I333=1,G330&amp;F330,"")</f>
        <v/>
      </c>
      <c r="N710" s="93" t="str">
        <f>IF(AND(K710&gt;0,Plan!$I333=1),I330&amp;Language!$E$62&amp;H330,"")</f>
        <v/>
      </c>
    </row>
    <row r="711" spans="9:14" x14ac:dyDescent="0.2">
      <c r="I711" s="40" t="s">
        <v>411</v>
      </c>
      <c r="J711" s="17" t="str">
        <f>IF(Plan!$I334=0,G331&amp;F331,"")</f>
        <v/>
      </c>
      <c r="K711" s="134">
        <f t="shared" ref="K711:K763" si="15">K331</f>
        <v>0</v>
      </c>
      <c r="L711" s="134" t="str">
        <f>IF(AND(K711&gt;0,Plan!$I334=0),I331&amp;Language!$E$62&amp;H331,"")</f>
        <v/>
      </c>
      <c r="M711" s="2" t="str">
        <f>IF(Plan!$I334=1,G331&amp;F331,"")</f>
        <v/>
      </c>
      <c r="N711" s="93" t="str">
        <f>IF(AND(K711&gt;0,Plan!$I334=1),I331&amp;Language!$E$62&amp;H331,"")</f>
        <v/>
      </c>
    </row>
    <row r="712" spans="9:14" x14ac:dyDescent="0.2">
      <c r="I712" s="40" t="s">
        <v>412</v>
      </c>
      <c r="J712" s="17" t="str">
        <f>IF(Plan!$I335=0,G332&amp;F332,"")</f>
        <v/>
      </c>
      <c r="K712" s="134">
        <f t="shared" si="15"/>
        <v>0</v>
      </c>
      <c r="L712" s="134" t="str">
        <f>IF(AND(K712&gt;0,Plan!$I335=0),I332&amp;Language!$E$62&amp;H332,"")</f>
        <v/>
      </c>
      <c r="M712" s="2" t="str">
        <f>IF(Plan!$I335=1,G332&amp;F332,"")</f>
        <v/>
      </c>
      <c r="N712" s="93" t="str">
        <f>IF(AND(K712&gt;0,Plan!$I335=1),I332&amp;Language!$E$62&amp;H332,"")</f>
        <v/>
      </c>
    </row>
    <row r="713" spans="9:14" x14ac:dyDescent="0.2">
      <c r="I713" s="40" t="s">
        <v>413</v>
      </c>
      <c r="J713" s="17" t="str">
        <f>IF(Plan!$I336=0,G333&amp;F333,"")</f>
        <v/>
      </c>
      <c r="K713" s="134">
        <f t="shared" si="15"/>
        <v>0</v>
      </c>
      <c r="L713" s="134" t="str">
        <f>IF(AND(K713&gt;0,Plan!$I336=0),I333&amp;Language!$E$62&amp;H333,"")</f>
        <v/>
      </c>
      <c r="M713" s="2" t="str">
        <f>IF(Plan!$I336=1,G333&amp;F333,"")</f>
        <v/>
      </c>
      <c r="N713" s="93" t="str">
        <f>IF(AND(K713&gt;0,Plan!$I336=1),I333&amp;Language!$E$62&amp;H333,"")</f>
        <v/>
      </c>
    </row>
    <row r="714" spans="9:14" x14ac:dyDescent="0.2">
      <c r="I714" s="40" t="s">
        <v>414</v>
      </c>
      <c r="J714" s="17" t="str">
        <f>IF(Plan!$I337=0,G334&amp;F334,"")</f>
        <v/>
      </c>
      <c r="K714" s="134">
        <f t="shared" si="15"/>
        <v>0</v>
      </c>
      <c r="L714" s="134" t="str">
        <f>IF(AND(K714&gt;0,Plan!$I337=0),I334&amp;Language!$E$62&amp;H334,"")</f>
        <v/>
      </c>
      <c r="M714" s="2" t="str">
        <f>IF(Plan!$I337=1,G334&amp;F334,"")</f>
        <v/>
      </c>
      <c r="N714" s="93" t="str">
        <f>IF(AND(K714&gt;0,Plan!$I337=1),I334&amp;Language!$E$62&amp;H334,"")</f>
        <v/>
      </c>
    </row>
    <row r="715" spans="9:14" x14ac:dyDescent="0.2">
      <c r="I715" s="40" t="s">
        <v>415</v>
      </c>
      <c r="J715" s="17" t="str">
        <f>IF(Plan!$I338=0,G335&amp;F335,"")</f>
        <v/>
      </c>
      <c r="K715" s="134">
        <f t="shared" si="15"/>
        <v>0</v>
      </c>
      <c r="L715" s="134" t="str">
        <f>IF(AND(K715&gt;0,Plan!$I338=0),I335&amp;Language!$E$62&amp;H335,"")</f>
        <v/>
      </c>
      <c r="M715" s="2" t="str">
        <f>IF(Plan!$I338=1,G335&amp;F335,"")</f>
        <v/>
      </c>
      <c r="N715" s="93" t="str">
        <f>IF(AND(K715&gt;0,Plan!$I338=1),I335&amp;Language!$E$62&amp;H335,"")</f>
        <v/>
      </c>
    </row>
    <row r="716" spans="9:14" x14ac:dyDescent="0.2">
      <c r="I716" s="40" t="s">
        <v>416</v>
      </c>
      <c r="J716" s="17" t="str">
        <f>IF(Plan!$I339=0,G336&amp;F336,"")</f>
        <v/>
      </c>
      <c r="K716" s="134">
        <f t="shared" si="15"/>
        <v>0</v>
      </c>
      <c r="L716" s="134" t="str">
        <f>IF(AND(K716&gt;0,Plan!$I339=0),I336&amp;Language!$E$62&amp;H336,"")</f>
        <v/>
      </c>
      <c r="M716" s="2" t="str">
        <f>IF(Plan!$I339=1,G336&amp;F336,"")</f>
        <v/>
      </c>
      <c r="N716" s="93" t="str">
        <f>IF(AND(K716&gt;0,Plan!$I339=1),I336&amp;Language!$E$62&amp;H336,"")</f>
        <v/>
      </c>
    </row>
    <row r="717" spans="9:14" x14ac:dyDescent="0.2">
      <c r="I717" s="40" t="s">
        <v>417</v>
      </c>
      <c r="J717" s="17" t="str">
        <f>IF(Plan!$I340=0,G337&amp;F337,"")</f>
        <v/>
      </c>
      <c r="K717" s="134">
        <f t="shared" si="15"/>
        <v>0</v>
      </c>
      <c r="L717" s="134" t="str">
        <f>IF(AND(K717&gt;0,Plan!$I340=0),I337&amp;Language!$E$62&amp;H337,"")</f>
        <v/>
      </c>
      <c r="M717" s="2" t="str">
        <f>IF(Plan!$I340=1,G337&amp;F337,"")</f>
        <v/>
      </c>
      <c r="N717" s="93" t="str">
        <f>IF(AND(K717&gt;0,Plan!$I340=1),I337&amp;Language!$E$62&amp;H337,"")</f>
        <v/>
      </c>
    </row>
    <row r="718" spans="9:14" x14ac:dyDescent="0.2">
      <c r="I718" s="40" t="s">
        <v>418</v>
      </c>
      <c r="J718" s="17" t="str">
        <f>IF(Plan!$I341=0,G338&amp;F338,"")</f>
        <v/>
      </c>
      <c r="K718" s="134">
        <f t="shared" si="15"/>
        <v>0</v>
      </c>
      <c r="L718" s="134" t="str">
        <f>IF(AND(K718&gt;0,Plan!$I341=0),I338&amp;Language!$E$62&amp;H338,"")</f>
        <v/>
      </c>
      <c r="M718" s="2" t="str">
        <f>IF(Plan!$I341=1,G338&amp;F338,"")</f>
        <v/>
      </c>
      <c r="N718" s="93" t="str">
        <f>IF(AND(K718&gt;0,Plan!$I341=1),I338&amp;Language!$E$62&amp;H338,"")</f>
        <v/>
      </c>
    </row>
    <row r="719" spans="9:14" x14ac:dyDescent="0.2">
      <c r="I719" s="40" t="s">
        <v>419</v>
      </c>
      <c r="J719" s="17" t="str">
        <f>IF(Plan!$I342=0,G339&amp;F339,"")</f>
        <v/>
      </c>
      <c r="K719" s="134">
        <f t="shared" si="15"/>
        <v>0</v>
      </c>
      <c r="L719" s="134" t="str">
        <f>IF(AND(K719&gt;0,Plan!$I342=0),I339&amp;Language!$E$62&amp;H339,"")</f>
        <v/>
      </c>
      <c r="M719" s="2" t="str">
        <f>IF(Plan!$I342=1,G339&amp;F339,"")</f>
        <v/>
      </c>
      <c r="N719" s="93" t="str">
        <f>IF(AND(K719&gt;0,Plan!$I342=1),I339&amp;Language!$E$62&amp;H339,"")</f>
        <v/>
      </c>
    </row>
    <row r="720" spans="9:14" x14ac:dyDescent="0.2">
      <c r="I720" s="40" t="s">
        <v>420</v>
      </c>
      <c r="J720" s="17" t="str">
        <f>IF(Plan!$I343=0,G340&amp;F340,"")</f>
        <v/>
      </c>
      <c r="K720" s="134">
        <f t="shared" si="15"/>
        <v>0</v>
      </c>
      <c r="L720" s="134" t="str">
        <f>IF(AND(K720&gt;0,Plan!$I343=0),I340&amp;Language!$E$62&amp;H340,"")</f>
        <v/>
      </c>
      <c r="M720" s="2" t="str">
        <f>IF(Plan!$I343=1,G340&amp;F340,"")</f>
        <v/>
      </c>
      <c r="N720" s="93" t="str">
        <f>IF(AND(K720&gt;0,Plan!$I343=1),I340&amp;Language!$E$62&amp;H340,"")</f>
        <v/>
      </c>
    </row>
    <row r="721" spans="9:14" x14ac:dyDescent="0.2">
      <c r="I721" s="40" t="s">
        <v>421</v>
      </c>
      <c r="J721" s="17" t="str">
        <f>IF(Plan!$I344=0,G341&amp;F341,"")</f>
        <v/>
      </c>
      <c r="K721" s="134">
        <f t="shared" si="15"/>
        <v>0</v>
      </c>
      <c r="L721" s="134" t="str">
        <f>IF(AND(K721&gt;0,Plan!$I344=0),I341&amp;Language!$E$62&amp;H341,"")</f>
        <v/>
      </c>
      <c r="M721" s="2" t="str">
        <f>IF(Plan!$I344=1,G341&amp;F341,"")</f>
        <v/>
      </c>
      <c r="N721" s="93" t="str">
        <f>IF(AND(K721&gt;0,Plan!$I344=1),I341&amp;Language!$E$62&amp;H341,"")</f>
        <v/>
      </c>
    </row>
    <row r="722" spans="9:14" x14ac:dyDescent="0.2">
      <c r="I722" s="40" t="s">
        <v>422</v>
      </c>
      <c r="J722" s="17" t="str">
        <f>IF(Plan!$I345=0,G342&amp;F342,"")</f>
        <v/>
      </c>
      <c r="K722" s="134">
        <f t="shared" si="15"/>
        <v>0</v>
      </c>
      <c r="L722" s="134" t="str">
        <f>IF(AND(K722&gt;0,Plan!$I345=0),I342&amp;Language!$E$62&amp;H342,"")</f>
        <v/>
      </c>
      <c r="M722" s="2" t="str">
        <f>IF(Plan!$I345=1,G342&amp;F342,"")</f>
        <v/>
      </c>
      <c r="N722" s="93" t="str">
        <f>IF(AND(K722&gt;0,Plan!$I345=1),I342&amp;Language!$E$62&amp;H342,"")</f>
        <v/>
      </c>
    </row>
    <row r="723" spans="9:14" x14ac:dyDescent="0.2">
      <c r="I723" s="40" t="s">
        <v>423</v>
      </c>
      <c r="J723" s="17" t="str">
        <f>IF(Plan!$I346=0,G343&amp;F343,"")</f>
        <v/>
      </c>
      <c r="K723" s="134">
        <f t="shared" si="15"/>
        <v>0</v>
      </c>
      <c r="L723" s="134" t="str">
        <f>IF(AND(K723&gt;0,Plan!$I346=0),I343&amp;Language!$E$62&amp;H343,"")</f>
        <v/>
      </c>
      <c r="M723" s="2" t="str">
        <f>IF(Plan!$I346=1,G343&amp;F343,"")</f>
        <v/>
      </c>
      <c r="N723" s="93" t="str">
        <f>IF(AND(K723&gt;0,Plan!$I346=1),I343&amp;Language!$E$62&amp;H343,"")</f>
        <v/>
      </c>
    </row>
    <row r="724" spans="9:14" x14ac:dyDescent="0.2">
      <c r="I724" s="40" t="s">
        <v>424</v>
      </c>
      <c r="J724" s="17" t="str">
        <f>IF(Plan!$I347=0,G344&amp;F344,"")</f>
        <v/>
      </c>
      <c r="K724" s="134">
        <f t="shared" si="15"/>
        <v>0</v>
      </c>
      <c r="L724" s="134" t="str">
        <f>IF(AND(K724&gt;0,Plan!$I347=0),I344&amp;Language!$E$62&amp;H344,"")</f>
        <v/>
      </c>
      <c r="M724" s="2" t="str">
        <f>IF(Plan!$I347=1,G344&amp;F344,"")</f>
        <v/>
      </c>
      <c r="N724" s="93" t="str">
        <f>IF(AND(K724&gt;0,Plan!$I347=1),I344&amp;Language!$E$62&amp;H344,"")</f>
        <v/>
      </c>
    </row>
    <row r="725" spans="9:14" x14ac:dyDescent="0.2">
      <c r="I725" s="40" t="s">
        <v>425</v>
      </c>
      <c r="J725" s="17" t="str">
        <f>IF(Plan!$I348=0,G345&amp;F345,"")</f>
        <v/>
      </c>
      <c r="K725" s="134">
        <f t="shared" si="15"/>
        <v>0</v>
      </c>
      <c r="L725" s="134" t="str">
        <f>IF(AND(K725&gt;0,Plan!$I348=0),I345&amp;Language!$E$62&amp;H345,"")</f>
        <v/>
      </c>
      <c r="M725" s="2" t="str">
        <f>IF(Plan!$I348=1,G345&amp;F345,"")</f>
        <v/>
      </c>
      <c r="N725" s="93" t="str">
        <f>IF(AND(K725&gt;0,Plan!$I348=1),I345&amp;Language!$E$62&amp;H345,"")</f>
        <v/>
      </c>
    </row>
    <row r="726" spans="9:14" x14ac:dyDescent="0.2">
      <c r="I726" s="40" t="s">
        <v>426</v>
      </c>
      <c r="J726" s="17" t="str">
        <f>IF(Plan!$I349=0,G346&amp;F346,"")</f>
        <v/>
      </c>
      <c r="K726" s="134">
        <f t="shared" si="15"/>
        <v>0</v>
      </c>
      <c r="L726" s="134" t="str">
        <f>IF(AND(K726&gt;0,Plan!$I349=0),I346&amp;Language!$E$62&amp;H346,"")</f>
        <v/>
      </c>
      <c r="M726" s="2" t="str">
        <f>IF(Plan!$I349=1,G346&amp;F346,"")</f>
        <v/>
      </c>
      <c r="N726" s="93" t="str">
        <f>IF(AND(K726&gt;0,Plan!$I349=1),I346&amp;Language!$E$62&amp;H346,"")</f>
        <v/>
      </c>
    </row>
    <row r="727" spans="9:14" x14ac:dyDescent="0.2">
      <c r="I727" s="40" t="s">
        <v>427</v>
      </c>
      <c r="J727" s="17" t="str">
        <f>IF(Plan!$I350=0,G347&amp;F347,"")</f>
        <v/>
      </c>
      <c r="K727" s="134">
        <f t="shared" si="15"/>
        <v>0</v>
      </c>
      <c r="L727" s="134" t="str">
        <f>IF(AND(K727&gt;0,Plan!$I350=0),I347&amp;Language!$E$62&amp;H347,"")</f>
        <v/>
      </c>
      <c r="M727" s="2" t="str">
        <f>IF(Plan!$I350=1,G347&amp;F347,"")</f>
        <v/>
      </c>
      <c r="N727" s="93" t="str">
        <f>IF(AND(K727&gt;0,Plan!$I350=1),I347&amp;Language!$E$62&amp;H347,"")</f>
        <v/>
      </c>
    </row>
    <row r="728" spans="9:14" x14ac:dyDescent="0.2">
      <c r="I728" s="40" t="s">
        <v>428</v>
      </c>
      <c r="J728" s="17" t="str">
        <f>IF(Plan!$I351=0,G348&amp;F348,"")</f>
        <v/>
      </c>
      <c r="K728" s="134">
        <f t="shared" si="15"/>
        <v>0</v>
      </c>
      <c r="L728" s="134" t="str">
        <f>IF(AND(K728&gt;0,Plan!$I351=0),I348&amp;Language!$E$62&amp;H348,"")</f>
        <v/>
      </c>
      <c r="M728" s="2" t="str">
        <f>IF(Plan!$I351=1,G348&amp;F348,"")</f>
        <v/>
      </c>
      <c r="N728" s="93" t="str">
        <f>IF(AND(K728&gt;0,Plan!$I351=1),I348&amp;Language!$E$62&amp;H348,"")</f>
        <v/>
      </c>
    </row>
    <row r="729" spans="9:14" x14ac:dyDescent="0.2">
      <c r="I729" s="40" t="s">
        <v>429</v>
      </c>
      <c r="J729" s="17" t="str">
        <f>IF(Plan!$I352=0,G349&amp;F349,"")</f>
        <v/>
      </c>
      <c r="K729" s="134">
        <f t="shared" si="15"/>
        <v>0</v>
      </c>
      <c r="L729" s="134" t="str">
        <f>IF(AND(K729&gt;0,Plan!$I352=0),I349&amp;Language!$E$62&amp;H349,"")</f>
        <v/>
      </c>
      <c r="M729" s="2" t="str">
        <f>IF(Plan!$I352=1,G349&amp;F349,"")</f>
        <v/>
      </c>
      <c r="N729" s="93" t="str">
        <f>IF(AND(K729&gt;0,Plan!$I352=1),I349&amp;Language!$E$62&amp;H349,"")</f>
        <v/>
      </c>
    </row>
    <row r="730" spans="9:14" x14ac:dyDescent="0.2">
      <c r="I730" s="40" t="s">
        <v>430</v>
      </c>
      <c r="J730" s="17" t="str">
        <f>IF(Plan!$I353=0,G350&amp;F350,"")</f>
        <v/>
      </c>
      <c r="K730" s="134">
        <f t="shared" si="15"/>
        <v>0</v>
      </c>
      <c r="L730" s="134" t="str">
        <f>IF(AND(K730&gt;0,Plan!$I353=0),I350&amp;Language!$E$62&amp;H350,"")</f>
        <v/>
      </c>
      <c r="M730" s="2" t="str">
        <f>IF(Plan!$I353=1,G350&amp;F350,"")</f>
        <v/>
      </c>
      <c r="N730" s="93" t="str">
        <f>IF(AND(K730&gt;0,Plan!$I353=1),I350&amp;Language!$E$62&amp;H350,"")</f>
        <v/>
      </c>
    </row>
    <row r="731" spans="9:14" x14ac:dyDescent="0.2">
      <c r="I731" s="40" t="s">
        <v>431</v>
      </c>
      <c r="J731" s="17" t="str">
        <f>IF(Plan!$I354=0,G351&amp;F351,"")</f>
        <v/>
      </c>
      <c r="K731" s="134">
        <f t="shared" si="15"/>
        <v>0</v>
      </c>
      <c r="L731" s="134" t="str">
        <f>IF(AND(K731&gt;0,Plan!$I354=0),I351&amp;Language!$E$62&amp;H351,"")</f>
        <v/>
      </c>
      <c r="M731" s="2" t="str">
        <f>IF(Plan!$I354=1,G351&amp;F351,"")</f>
        <v/>
      </c>
      <c r="N731" s="93" t="str">
        <f>IF(AND(K731&gt;0,Plan!$I354=1),I351&amp;Language!$E$62&amp;H351,"")</f>
        <v/>
      </c>
    </row>
    <row r="732" spans="9:14" x14ac:dyDescent="0.2">
      <c r="I732" s="40" t="s">
        <v>432</v>
      </c>
      <c r="J732" s="17" t="str">
        <f>IF(Plan!$I355=0,G352&amp;F352,"")</f>
        <v/>
      </c>
      <c r="K732" s="134">
        <f t="shared" si="15"/>
        <v>0</v>
      </c>
      <c r="L732" s="134" t="str">
        <f>IF(AND(K732&gt;0,Plan!$I355=0),I352&amp;Language!$E$62&amp;H352,"")</f>
        <v/>
      </c>
      <c r="M732" s="2" t="str">
        <f>IF(Plan!$I355=1,G352&amp;F352,"")</f>
        <v/>
      </c>
      <c r="N732" s="93" t="str">
        <f>IF(AND(K732&gt;0,Plan!$I355=1),I352&amp;Language!$E$62&amp;H352,"")</f>
        <v/>
      </c>
    </row>
    <row r="733" spans="9:14" x14ac:dyDescent="0.2">
      <c r="I733" s="40" t="s">
        <v>433</v>
      </c>
      <c r="J733" s="17" t="str">
        <f>IF(Plan!$I356=0,G353&amp;F353,"")</f>
        <v/>
      </c>
      <c r="K733" s="134">
        <f t="shared" si="15"/>
        <v>0</v>
      </c>
      <c r="L733" s="134" t="str">
        <f>IF(AND(K733&gt;0,Plan!$I356=0),I353&amp;Language!$E$62&amp;H353,"")</f>
        <v/>
      </c>
      <c r="M733" s="2" t="str">
        <f>IF(Plan!$I356=1,G353&amp;F353,"")</f>
        <v/>
      </c>
      <c r="N733" s="93" t="str">
        <f>IF(AND(K733&gt;0,Plan!$I356=1),I353&amp;Language!$E$62&amp;H353,"")</f>
        <v/>
      </c>
    </row>
    <row r="734" spans="9:14" x14ac:dyDescent="0.2">
      <c r="I734" s="40" t="s">
        <v>434</v>
      </c>
      <c r="J734" s="17" t="str">
        <f>IF(Plan!$I357=0,G354&amp;F354,"")</f>
        <v/>
      </c>
      <c r="K734" s="134">
        <f t="shared" si="15"/>
        <v>0</v>
      </c>
      <c r="L734" s="134" t="str">
        <f>IF(AND(K734&gt;0,Plan!$I357=0),I354&amp;Language!$E$62&amp;H354,"")</f>
        <v/>
      </c>
      <c r="M734" s="2" t="str">
        <f>IF(Plan!$I357=1,G354&amp;F354,"")</f>
        <v/>
      </c>
      <c r="N734" s="93" t="str">
        <f>IF(AND(K734&gt;0,Plan!$I357=1),I354&amp;Language!$E$62&amp;H354,"")</f>
        <v/>
      </c>
    </row>
    <row r="735" spans="9:14" x14ac:dyDescent="0.2">
      <c r="I735" s="40" t="s">
        <v>435</v>
      </c>
      <c r="J735" s="17" t="str">
        <f>IF(Plan!$I358=0,G355&amp;F355,"")</f>
        <v/>
      </c>
      <c r="K735" s="134">
        <f t="shared" si="15"/>
        <v>0</v>
      </c>
      <c r="L735" s="134" t="str">
        <f>IF(AND(K735&gt;0,Plan!$I358=0),I355&amp;Language!$E$62&amp;H355,"")</f>
        <v/>
      </c>
      <c r="M735" s="2" t="str">
        <f>IF(Plan!$I358=1,G355&amp;F355,"")</f>
        <v/>
      </c>
      <c r="N735" s="93" t="str">
        <f>IF(AND(K735&gt;0,Plan!$I358=1),I355&amp;Language!$E$62&amp;H355,"")</f>
        <v/>
      </c>
    </row>
    <row r="736" spans="9:14" x14ac:dyDescent="0.2">
      <c r="I736" s="40" t="s">
        <v>436</v>
      </c>
      <c r="J736" s="17" t="str">
        <f>IF(Plan!$I359=0,G356&amp;F356,"")</f>
        <v/>
      </c>
      <c r="K736" s="134">
        <f t="shared" si="15"/>
        <v>0</v>
      </c>
      <c r="L736" s="134" t="str">
        <f>IF(AND(K736&gt;0,Plan!$I359=0),I356&amp;Language!$E$62&amp;H356,"")</f>
        <v/>
      </c>
      <c r="M736" s="2" t="str">
        <f>IF(Plan!$I359=1,G356&amp;F356,"")</f>
        <v/>
      </c>
      <c r="N736" s="93" t="str">
        <f>IF(AND(K736&gt;0,Plan!$I359=1),I356&amp;Language!$E$62&amp;H356,"")</f>
        <v/>
      </c>
    </row>
    <row r="737" spans="9:14" x14ac:dyDescent="0.2">
      <c r="I737" s="40" t="s">
        <v>437</v>
      </c>
      <c r="J737" s="17" t="str">
        <f>IF(Plan!$I360=0,G357&amp;F357,"")</f>
        <v/>
      </c>
      <c r="K737" s="134">
        <f t="shared" si="15"/>
        <v>0</v>
      </c>
      <c r="L737" s="134" t="str">
        <f>IF(AND(K737&gt;0,Plan!$I360=0),I357&amp;Language!$E$62&amp;H357,"")</f>
        <v/>
      </c>
      <c r="M737" s="2" t="str">
        <f>IF(Plan!$I360=1,G357&amp;F357,"")</f>
        <v/>
      </c>
      <c r="N737" s="93" t="str">
        <f>IF(AND(K737&gt;0,Plan!$I360=1),I357&amp;Language!$E$62&amp;H357,"")</f>
        <v/>
      </c>
    </row>
    <row r="738" spans="9:14" x14ac:dyDescent="0.2">
      <c r="I738" s="40" t="s">
        <v>438</v>
      </c>
      <c r="J738" s="17" t="str">
        <f>IF(Plan!$I361=0,G358&amp;F358,"")</f>
        <v/>
      </c>
      <c r="K738" s="134">
        <f t="shared" si="15"/>
        <v>0</v>
      </c>
      <c r="L738" s="134" t="str">
        <f>IF(AND(K738&gt;0,Plan!$I361=0),I358&amp;Language!$E$62&amp;H358,"")</f>
        <v/>
      </c>
      <c r="M738" s="2" t="str">
        <f>IF(Plan!$I361=1,G358&amp;F358,"")</f>
        <v/>
      </c>
      <c r="N738" s="93" t="str">
        <f>IF(AND(K738&gt;0,Plan!$I361=1),I358&amp;Language!$E$62&amp;H358,"")</f>
        <v/>
      </c>
    </row>
    <row r="739" spans="9:14" x14ac:dyDescent="0.2">
      <c r="I739" s="40" t="s">
        <v>439</v>
      </c>
      <c r="J739" s="17" t="str">
        <f>IF(Plan!$I362=0,G359&amp;F359,"")</f>
        <v/>
      </c>
      <c r="K739" s="134">
        <f t="shared" si="15"/>
        <v>0</v>
      </c>
      <c r="L739" s="134" t="str">
        <f>IF(AND(K739&gt;0,Plan!$I362=0),I359&amp;Language!$E$62&amp;H359,"")</f>
        <v/>
      </c>
      <c r="M739" s="2" t="str">
        <f>IF(Plan!$I362=1,G359&amp;F359,"")</f>
        <v/>
      </c>
      <c r="N739" s="93" t="str">
        <f>IF(AND(K739&gt;0,Plan!$I362=1),I359&amp;Language!$E$62&amp;H359,"")</f>
        <v/>
      </c>
    </row>
    <row r="740" spans="9:14" x14ac:dyDescent="0.2">
      <c r="I740" s="40" t="s">
        <v>440</v>
      </c>
      <c r="J740" s="17" t="str">
        <f>IF(Plan!$I363=0,G360&amp;F360,"")</f>
        <v/>
      </c>
      <c r="K740" s="134">
        <f t="shared" si="15"/>
        <v>0</v>
      </c>
      <c r="L740" s="134" t="str">
        <f>IF(AND(K740&gt;0,Plan!$I363=0),I360&amp;Language!$E$62&amp;H360,"")</f>
        <v/>
      </c>
      <c r="M740" s="2" t="str">
        <f>IF(Plan!$I363=1,G360&amp;F360,"")</f>
        <v/>
      </c>
      <c r="N740" s="93" t="str">
        <f>IF(AND(K740&gt;0,Plan!$I363=1),I360&amp;Language!$E$62&amp;H360,"")</f>
        <v/>
      </c>
    </row>
    <row r="741" spans="9:14" x14ac:dyDescent="0.2">
      <c r="I741" s="40" t="s">
        <v>441</v>
      </c>
      <c r="J741" s="17" t="str">
        <f>IF(Plan!$I364=0,G361&amp;F361,"")</f>
        <v/>
      </c>
      <c r="K741" s="134">
        <f t="shared" si="15"/>
        <v>0</v>
      </c>
      <c r="L741" s="134" t="str">
        <f>IF(AND(K741&gt;0,Plan!$I364=0),I361&amp;Language!$E$62&amp;H361,"")</f>
        <v/>
      </c>
      <c r="M741" s="2" t="str">
        <f>IF(Plan!$I364=1,G361&amp;F361,"")</f>
        <v/>
      </c>
      <c r="N741" s="93" t="str">
        <f>IF(AND(K741&gt;0,Plan!$I364=1),I361&amp;Language!$E$62&amp;H361,"")</f>
        <v/>
      </c>
    </row>
    <row r="742" spans="9:14" x14ac:dyDescent="0.2">
      <c r="I742" s="40" t="s">
        <v>442</v>
      </c>
      <c r="J742" s="17" t="str">
        <f>IF(Plan!$I365=0,G362&amp;F362,"")</f>
        <v/>
      </c>
      <c r="K742" s="134">
        <f t="shared" si="15"/>
        <v>0</v>
      </c>
      <c r="L742" s="134" t="str">
        <f>IF(AND(K742&gt;0,Plan!$I365=0),I362&amp;Language!$E$62&amp;H362,"")</f>
        <v/>
      </c>
      <c r="M742" s="2" t="str">
        <f>IF(Plan!$I365=1,G362&amp;F362,"")</f>
        <v/>
      </c>
      <c r="N742" s="93" t="str">
        <f>IF(AND(K742&gt;0,Plan!$I365=1),I362&amp;Language!$E$62&amp;H362,"")</f>
        <v/>
      </c>
    </row>
    <row r="743" spans="9:14" x14ac:dyDescent="0.2">
      <c r="I743" s="40" t="s">
        <v>443</v>
      </c>
      <c r="J743" s="17" t="str">
        <f>IF(Plan!$I366=0,G363&amp;F363,"")</f>
        <v/>
      </c>
      <c r="K743" s="134">
        <f t="shared" si="15"/>
        <v>0</v>
      </c>
      <c r="L743" s="134" t="str">
        <f>IF(AND(K743&gt;0,Plan!$I366=0),I363&amp;Language!$E$62&amp;H363,"")</f>
        <v/>
      </c>
      <c r="M743" s="2" t="str">
        <f>IF(Plan!$I366=1,G363&amp;F363,"")</f>
        <v/>
      </c>
      <c r="N743" s="93" t="str">
        <f>IF(AND(K743&gt;0,Plan!$I366=1),I363&amp;Language!$E$62&amp;H363,"")</f>
        <v/>
      </c>
    </row>
    <row r="744" spans="9:14" x14ac:dyDescent="0.2">
      <c r="I744" s="40" t="s">
        <v>444</v>
      </c>
      <c r="J744" s="17" t="str">
        <f>IF(Plan!$I367=0,G364&amp;F364,"")</f>
        <v/>
      </c>
      <c r="K744" s="134">
        <f t="shared" si="15"/>
        <v>0</v>
      </c>
      <c r="L744" s="134" t="str">
        <f>IF(AND(K744&gt;0,Plan!$I367=0),I364&amp;Language!$E$62&amp;H364,"")</f>
        <v/>
      </c>
      <c r="M744" s="2" t="str">
        <f>IF(Plan!$I367=1,G364&amp;F364,"")</f>
        <v/>
      </c>
      <c r="N744" s="93" t="str">
        <f>IF(AND(K744&gt;0,Plan!$I367=1),I364&amp;Language!$E$62&amp;H364,"")</f>
        <v/>
      </c>
    </row>
    <row r="745" spans="9:14" x14ac:dyDescent="0.2">
      <c r="I745" s="40" t="s">
        <v>445</v>
      </c>
      <c r="J745" s="17" t="str">
        <f>IF(Plan!$I368=0,G365&amp;F365,"")</f>
        <v/>
      </c>
      <c r="K745" s="134">
        <f t="shared" si="15"/>
        <v>0</v>
      </c>
      <c r="L745" s="134" t="str">
        <f>IF(AND(K745&gt;0,Plan!$I368=0),I365&amp;Language!$E$62&amp;H365,"")</f>
        <v/>
      </c>
      <c r="M745" s="2" t="str">
        <f>IF(Plan!$I368=1,G365&amp;F365,"")</f>
        <v/>
      </c>
      <c r="N745" s="93" t="str">
        <f>IF(AND(K745&gt;0,Plan!$I368=1),I365&amp;Language!$E$62&amp;H365,"")</f>
        <v/>
      </c>
    </row>
    <row r="746" spans="9:14" x14ac:dyDescent="0.2">
      <c r="I746" s="40" t="s">
        <v>446</v>
      </c>
      <c r="J746" s="17" t="str">
        <f>IF(Plan!$I369=0,G366&amp;F366,"")</f>
        <v/>
      </c>
      <c r="K746" s="134">
        <f t="shared" si="15"/>
        <v>0</v>
      </c>
      <c r="L746" s="134" t="str">
        <f>IF(AND(K746&gt;0,Plan!$I369=0),I366&amp;Language!$E$62&amp;H366,"")</f>
        <v/>
      </c>
      <c r="M746" s="2" t="str">
        <f>IF(Plan!$I369=1,G366&amp;F366,"")</f>
        <v/>
      </c>
      <c r="N746" s="93" t="str">
        <f>IF(AND(K746&gt;0,Plan!$I369=1),I366&amp;Language!$E$62&amp;H366,"")</f>
        <v/>
      </c>
    </row>
    <row r="747" spans="9:14" x14ac:dyDescent="0.2">
      <c r="I747" s="40" t="s">
        <v>447</v>
      </c>
      <c r="J747" s="17" t="str">
        <f>IF(Plan!$I370=0,G367&amp;F367,"")</f>
        <v/>
      </c>
      <c r="K747" s="134">
        <f t="shared" si="15"/>
        <v>0</v>
      </c>
      <c r="L747" s="134" t="str">
        <f>IF(AND(K747&gt;0,Plan!$I370=0),I367&amp;Language!$E$62&amp;H367,"")</f>
        <v/>
      </c>
      <c r="M747" s="2" t="str">
        <f>IF(Plan!$I370=1,G367&amp;F367,"")</f>
        <v/>
      </c>
      <c r="N747" s="93" t="str">
        <f>IF(AND(K747&gt;0,Plan!$I370=1),I367&amp;Language!$E$62&amp;H367,"")</f>
        <v/>
      </c>
    </row>
    <row r="748" spans="9:14" x14ac:dyDescent="0.2">
      <c r="I748" s="40" t="s">
        <v>448</v>
      </c>
      <c r="J748" s="17" t="str">
        <f>IF(Plan!$I371=0,G368&amp;F368,"")</f>
        <v/>
      </c>
      <c r="K748" s="134">
        <f t="shared" si="15"/>
        <v>0</v>
      </c>
      <c r="L748" s="134" t="str">
        <f>IF(AND(K748&gt;0,Plan!$I371=0),I368&amp;Language!$E$62&amp;H368,"")</f>
        <v/>
      </c>
      <c r="M748" s="2" t="str">
        <f>IF(Plan!$I371=1,G368&amp;F368,"")</f>
        <v/>
      </c>
      <c r="N748" s="93" t="str">
        <f>IF(AND(K748&gt;0,Plan!$I371=1),I368&amp;Language!$E$62&amp;H368,"")</f>
        <v/>
      </c>
    </row>
    <row r="749" spans="9:14" x14ac:dyDescent="0.2">
      <c r="I749" s="40" t="s">
        <v>449</v>
      </c>
      <c r="J749" s="17" t="str">
        <f>IF(Plan!$I372=0,G369&amp;F369,"")</f>
        <v/>
      </c>
      <c r="K749" s="134">
        <f t="shared" si="15"/>
        <v>0</v>
      </c>
      <c r="L749" s="134" t="str">
        <f>IF(AND(K749&gt;0,Plan!$I372=0),I369&amp;Language!$E$62&amp;H369,"")</f>
        <v/>
      </c>
      <c r="M749" s="2" t="str">
        <f>IF(Plan!$I372=1,G369&amp;F369,"")</f>
        <v/>
      </c>
      <c r="N749" s="93" t="str">
        <f>IF(AND(K749&gt;0,Plan!$I372=1),I369&amp;Language!$E$62&amp;H369,"")</f>
        <v/>
      </c>
    </row>
    <row r="750" spans="9:14" x14ac:dyDescent="0.2">
      <c r="I750" s="40" t="s">
        <v>450</v>
      </c>
      <c r="J750" s="17" t="str">
        <f>IF(Plan!$I373=0,G370&amp;F370,"")</f>
        <v/>
      </c>
      <c r="K750" s="134">
        <f t="shared" si="15"/>
        <v>0</v>
      </c>
      <c r="L750" s="134" t="str">
        <f>IF(AND(K750&gt;0,Plan!$I373=0),I370&amp;Language!$E$62&amp;H370,"")</f>
        <v/>
      </c>
      <c r="M750" s="2" t="str">
        <f>IF(Plan!$I373=1,G370&amp;F370,"")</f>
        <v/>
      </c>
      <c r="N750" s="93" t="str">
        <f>IF(AND(K750&gt;0,Plan!$I373=1),I370&amp;Language!$E$62&amp;H370,"")</f>
        <v/>
      </c>
    </row>
    <row r="751" spans="9:14" x14ac:dyDescent="0.2">
      <c r="I751" s="40" t="s">
        <v>451</v>
      </c>
      <c r="J751" s="17" t="str">
        <f>IF(Plan!$I374=0,G371&amp;F371,"")</f>
        <v/>
      </c>
      <c r="K751" s="134">
        <f t="shared" si="15"/>
        <v>0</v>
      </c>
      <c r="L751" s="134" t="str">
        <f>IF(AND(K751&gt;0,Plan!$I374=0),I371&amp;Language!$E$62&amp;H371,"")</f>
        <v/>
      </c>
      <c r="M751" s="2" t="str">
        <f>IF(Plan!$I374=1,G371&amp;F371,"")</f>
        <v/>
      </c>
      <c r="N751" s="93" t="str">
        <f>IF(AND(K751&gt;0,Plan!$I374=1),I371&amp;Language!$E$62&amp;H371,"")</f>
        <v/>
      </c>
    </row>
    <row r="752" spans="9:14" x14ac:dyDescent="0.2">
      <c r="I752" s="40" t="s">
        <v>452</v>
      </c>
      <c r="J752" s="17" t="str">
        <f>IF(Plan!$I375=0,G372&amp;F372,"")</f>
        <v/>
      </c>
      <c r="K752" s="134">
        <f t="shared" si="15"/>
        <v>0</v>
      </c>
      <c r="L752" s="134" t="str">
        <f>IF(AND(K752&gt;0,Plan!$I375=0),I372&amp;Language!$E$62&amp;H372,"")</f>
        <v/>
      </c>
      <c r="M752" s="2" t="str">
        <f>IF(Plan!$I375=1,G372&amp;F372,"")</f>
        <v/>
      </c>
      <c r="N752" s="93" t="str">
        <f>IF(AND(K752&gt;0,Plan!$I375=1),I372&amp;Language!$E$62&amp;H372,"")</f>
        <v/>
      </c>
    </row>
    <row r="753" spans="9:14" x14ac:dyDescent="0.2">
      <c r="I753" s="40" t="s">
        <v>453</v>
      </c>
      <c r="J753" s="17" t="str">
        <f>IF(Plan!$I376=0,G373&amp;F373,"")</f>
        <v/>
      </c>
      <c r="K753" s="134">
        <f t="shared" si="15"/>
        <v>0</v>
      </c>
      <c r="L753" s="134" t="str">
        <f>IF(AND(K753&gt;0,Plan!$I376=0),I373&amp;Language!$E$62&amp;H373,"")</f>
        <v/>
      </c>
      <c r="M753" s="2" t="str">
        <f>IF(Plan!$I376=1,G373&amp;F373,"")</f>
        <v/>
      </c>
      <c r="N753" s="93" t="str">
        <f>IF(AND(K753&gt;0,Plan!$I376=1),I373&amp;Language!$E$62&amp;H373,"")</f>
        <v/>
      </c>
    </row>
    <row r="754" spans="9:14" x14ac:dyDescent="0.2">
      <c r="I754" s="40" t="s">
        <v>454</v>
      </c>
      <c r="J754" s="17" t="str">
        <f>IF(Plan!$I377=0,G374&amp;F374,"")</f>
        <v/>
      </c>
      <c r="K754" s="134">
        <f t="shared" si="15"/>
        <v>0</v>
      </c>
      <c r="L754" s="134" t="str">
        <f>IF(AND(K754&gt;0,Plan!$I377=0),I374&amp;Language!$E$62&amp;H374,"")</f>
        <v/>
      </c>
      <c r="M754" s="2" t="str">
        <f>IF(Plan!$I377=1,G374&amp;F374,"")</f>
        <v/>
      </c>
      <c r="N754" s="93" t="str">
        <f>IF(AND(K754&gt;0,Plan!$I377=1),I374&amp;Language!$E$62&amp;H374,"")</f>
        <v/>
      </c>
    </row>
    <row r="755" spans="9:14" x14ac:dyDescent="0.2">
      <c r="I755" s="40" t="s">
        <v>455</v>
      </c>
      <c r="J755" s="17" t="str">
        <f>IF(Plan!$I378=0,G375&amp;F375,"")</f>
        <v/>
      </c>
      <c r="K755" s="134">
        <f t="shared" si="15"/>
        <v>0</v>
      </c>
      <c r="L755" s="134" t="str">
        <f>IF(AND(K755&gt;0,Plan!$I378=0),I375&amp;Language!$E$62&amp;H375,"")</f>
        <v/>
      </c>
      <c r="M755" s="2" t="str">
        <f>IF(Plan!$I378=1,G375&amp;F375,"")</f>
        <v/>
      </c>
      <c r="N755" s="93" t="str">
        <f>IF(AND(K755&gt;0,Plan!$I378=1),I375&amp;Language!$E$62&amp;H375,"")</f>
        <v/>
      </c>
    </row>
    <row r="756" spans="9:14" x14ac:dyDescent="0.2">
      <c r="I756" s="40" t="s">
        <v>456</v>
      </c>
      <c r="J756" s="17" t="str">
        <f>IF(Plan!$I379=0,G376&amp;F376,"")</f>
        <v/>
      </c>
      <c r="K756" s="134">
        <f t="shared" si="15"/>
        <v>0</v>
      </c>
      <c r="L756" s="134" t="str">
        <f>IF(AND(K756&gt;0,Plan!$I379=0),I376&amp;Language!$E$62&amp;H376,"")</f>
        <v/>
      </c>
      <c r="M756" s="2" t="str">
        <f>IF(Plan!$I379=1,G376&amp;F376,"")</f>
        <v/>
      </c>
      <c r="N756" s="93" t="str">
        <f>IF(AND(K756&gt;0,Plan!$I379=1),I376&amp;Language!$E$62&amp;H376,"")</f>
        <v/>
      </c>
    </row>
    <row r="757" spans="9:14" x14ac:dyDescent="0.2">
      <c r="I757" s="40" t="s">
        <v>457</v>
      </c>
      <c r="J757" s="17" t="str">
        <f>IF(Plan!$I380=0,G377&amp;F377,"")</f>
        <v/>
      </c>
      <c r="K757" s="134">
        <f t="shared" si="15"/>
        <v>0</v>
      </c>
      <c r="L757" s="134" t="str">
        <f>IF(AND(K757&gt;0,Plan!$I380=0),I377&amp;Language!$E$62&amp;H377,"")</f>
        <v/>
      </c>
      <c r="M757" s="2" t="str">
        <f>IF(Plan!$I380=1,G377&amp;F377,"")</f>
        <v/>
      </c>
      <c r="N757" s="93" t="str">
        <f>IF(AND(K757&gt;0,Plan!$I380=1),I377&amp;Language!$E$62&amp;H377,"")</f>
        <v/>
      </c>
    </row>
    <row r="758" spans="9:14" x14ac:dyDescent="0.2">
      <c r="I758" s="40" t="s">
        <v>458</v>
      </c>
      <c r="J758" s="17" t="str">
        <f>IF(Plan!$I381=0,G378&amp;F378,"")</f>
        <v/>
      </c>
      <c r="K758" s="134">
        <f t="shared" si="15"/>
        <v>0</v>
      </c>
      <c r="L758" s="134" t="str">
        <f>IF(AND(K758&gt;0,Plan!$I381=0),I378&amp;Language!$E$62&amp;H378,"")</f>
        <v/>
      </c>
      <c r="M758" s="2" t="str">
        <f>IF(Plan!$I381=1,G378&amp;F378,"")</f>
        <v/>
      </c>
      <c r="N758" s="93" t="str">
        <f>IF(AND(K758&gt;0,Plan!$I381=1),I378&amp;Language!$E$62&amp;H378,"")</f>
        <v/>
      </c>
    </row>
    <row r="759" spans="9:14" x14ac:dyDescent="0.2">
      <c r="I759" s="40" t="s">
        <v>459</v>
      </c>
      <c r="J759" s="17" t="str">
        <f>IF(Plan!$I382=0,G379&amp;F379,"")</f>
        <v/>
      </c>
      <c r="K759" s="134">
        <f t="shared" si="15"/>
        <v>0</v>
      </c>
      <c r="L759" s="134" t="str">
        <f>IF(AND(K759&gt;0,Plan!$I382=0),I379&amp;Language!$E$62&amp;H379,"")</f>
        <v/>
      </c>
      <c r="M759" s="2" t="str">
        <f>IF(Plan!$I382=1,G379&amp;F379,"")</f>
        <v/>
      </c>
      <c r="N759" s="93" t="str">
        <f>IF(AND(K759&gt;0,Plan!$I382=1),I379&amp;Language!$E$62&amp;H379,"")</f>
        <v/>
      </c>
    </row>
    <row r="760" spans="9:14" x14ac:dyDescent="0.2">
      <c r="I760" s="40" t="s">
        <v>460</v>
      </c>
      <c r="J760" s="17" t="str">
        <f>IF(Plan!$I383=0,G380&amp;F380,"")</f>
        <v/>
      </c>
      <c r="K760" s="134">
        <f t="shared" si="15"/>
        <v>0</v>
      </c>
      <c r="L760" s="134" t="str">
        <f>IF(AND(K760&gt;0,Plan!$I383=0),I380&amp;Language!$E$62&amp;H380,"")</f>
        <v/>
      </c>
      <c r="M760" s="4" t="str">
        <f>IF(Plan!$I383=1,G380&amp;F380,"")</f>
        <v/>
      </c>
      <c r="N760" s="93" t="str">
        <f>IF(AND(K760&gt;0,Plan!$I383=1),I380&amp;Language!$E$62&amp;H380,"")</f>
        <v/>
      </c>
    </row>
    <row r="761" spans="9:14" x14ac:dyDescent="0.2">
      <c r="I761" s="40" t="s">
        <v>461</v>
      </c>
      <c r="J761" s="17" t="str">
        <f>IF(Plan!$I384=0,G381&amp;F381,"")</f>
        <v/>
      </c>
      <c r="K761" s="134">
        <f t="shared" si="15"/>
        <v>0</v>
      </c>
      <c r="L761" s="134" t="str">
        <f>IF(AND(K761&gt;0,Plan!$I384=0),I381&amp;Language!$E$62&amp;H381,"")</f>
        <v/>
      </c>
      <c r="M761" s="4" t="str">
        <f>IF(Plan!$I384=1,G381&amp;F381,"")</f>
        <v/>
      </c>
      <c r="N761" s="93" t="str">
        <f>IF(AND(K761&gt;0,Plan!$I384=1),I381&amp;Language!$E$62&amp;H381,"")</f>
        <v/>
      </c>
    </row>
    <row r="762" spans="9:14" x14ac:dyDescent="0.2">
      <c r="I762" s="40" t="s">
        <v>462</v>
      </c>
      <c r="J762" s="17" t="str">
        <f>IF(Plan!$I385=0,G382&amp;F382,"")</f>
        <v/>
      </c>
      <c r="K762" s="134">
        <f t="shared" si="15"/>
        <v>0</v>
      </c>
      <c r="L762" s="134" t="str">
        <f>IF(AND(K762&gt;0,Plan!$I385=0),I382&amp;Language!$E$62&amp;H382,"")</f>
        <v/>
      </c>
      <c r="M762" s="4" t="str">
        <f>IF(Plan!$I385=1,G382&amp;F382,"")</f>
        <v/>
      </c>
      <c r="N762" s="93" t="str">
        <f>IF(AND(K762&gt;0,Plan!$I385=1),I382&amp;Language!$E$62&amp;H382,"")</f>
        <v/>
      </c>
    </row>
    <row r="763" spans="9:14" ht="13.5" thickBot="1" x14ac:dyDescent="0.25">
      <c r="I763" s="41" t="s">
        <v>463</v>
      </c>
      <c r="J763" s="19" t="str">
        <f>IF(Plan!$I386=0,G383&amp;F383,"")</f>
        <v/>
      </c>
      <c r="K763" s="20">
        <f t="shared" si="15"/>
        <v>0</v>
      </c>
      <c r="L763" s="20" t="str">
        <f>IF(AND(K763&gt;0,Plan!$I386=0),I383&amp;Language!$E$62&amp;H383,"")</f>
        <v/>
      </c>
      <c r="M763" s="196" t="str">
        <f>IF(Plan!$I386=1,G383&amp;F383,"")</f>
        <v/>
      </c>
      <c r="N763" s="197" t="str">
        <f>IF(AND(K763&gt;0,Plan!$I386=1),I383&amp;Language!$E$62&amp;H383,"")</f>
        <v/>
      </c>
    </row>
    <row r="764" spans="9:14" ht="13.5" thickTop="1" x14ac:dyDescent="0.2"/>
  </sheetData>
  <mergeCells count="1">
    <mergeCell ref="O3:P3"/>
  </mergeCells>
  <phoneticPr fontId="3" type="noConversion"/>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6"/>
  <dimension ref="B3:E9"/>
  <sheetViews>
    <sheetView workbookViewId="0"/>
  </sheetViews>
  <sheetFormatPr baseColWidth="10" defaultRowHeight="12.75" x14ac:dyDescent="0.2"/>
  <sheetData>
    <row r="3" spans="2:5" ht="13.5" thickBot="1" x14ac:dyDescent="0.25">
      <c r="B3" s="120" t="s">
        <v>147</v>
      </c>
      <c r="C3" s="2"/>
      <c r="D3" s="2"/>
      <c r="E3" s="2"/>
    </row>
    <row r="4" spans="2:5" ht="13.5" thickBot="1" x14ac:dyDescent="0.25">
      <c r="B4" s="121">
        <v>1000000000</v>
      </c>
      <c r="C4" s="122" t="s">
        <v>98</v>
      </c>
      <c r="D4" s="2"/>
      <c r="E4" s="2"/>
    </row>
    <row r="5" spans="2:5" ht="13.5" thickBot="1" x14ac:dyDescent="0.25">
      <c r="B5" s="123">
        <v>1000</v>
      </c>
      <c r="C5" s="124" t="s">
        <v>97</v>
      </c>
      <c r="D5" s="128">
        <v>500000</v>
      </c>
      <c r="E5" s="127" t="s">
        <v>148</v>
      </c>
    </row>
    <row r="6" spans="2:5" ht="13.5" thickBot="1" x14ac:dyDescent="0.25">
      <c r="B6" s="125">
        <v>1</v>
      </c>
      <c r="C6" s="126" t="s">
        <v>95</v>
      </c>
      <c r="D6" s="2"/>
      <c r="E6" s="2"/>
    </row>
    <row r="8" spans="2:5" ht="13.5" thickBot="1" x14ac:dyDescent="0.25"/>
    <row r="9" spans="2:5" ht="13.5" thickBot="1" x14ac:dyDescent="0.25">
      <c r="B9" s="435" t="str">
        <f>Language!$E$43</f>
        <v>Länge der Abkürzungen:</v>
      </c>
      <c r="C9" s="435"/>
      <c r="D9" s="128">
        <v>7</v>
      </c>
      <c r="E9" s="240"/>
    </row>
  </sheetData>
  <mergeCells count="1">
    <mergeCell ref="B9:C9"/>
  </mergeCells>
  <dataValidations count="1">
    <dataValidation type="whole" allowBlank="1" showErrorMessage="1" errorTitle="Unzulässige Anzahl" error="Es können Zahlen von 1 bis 20 eingetragen werden!" sqref="D9" xr:uid="{00000000-0002-0000-0400-000000000000}">
      <formula1>1</formula1>
      <formula2>20</formula2>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6" customWidth="1"/>
    <col min="3" max="3" width="34.7109375" style="26" customWidth="1"/>
    <col min="4" max="13" width="11.42578125" style="26" customWidth="1"/>
    <col min="14" max="20" width="0" style="26" hidden="1" customWidth="1"/>
    <col min="21" max="16384" width="11.42578125" style="26" hidden="1"/>
  </cols>
  <sheetData>
    <row r="2" spans="2:12" ht="33.75" x14ac:dyDescent="0.2">
      <c r="B2" s="436" t="str">
        <f>Language!$E$6</f>
        <v>Tie-Break</v>
      </c>
      <c r="C2" s="436"/>
      <c r="D2" s="436"/>
    </row>
    <row r="4" spans="2:12" ht="66.75" customHeight="1" x14ac:dyDescent="0.2">
      <c r="B4" s="437" t="str">
        <f>Language!$E$54</f>
        <v>Sind zwei oder mehr Mannschaften nicht unterscheidbar und ein direkter Vergleich oder ein Entscheidungsspiel entscheiden, genügt es, für die bevorzugte Mannschaft einen Bonuspunkt einzutragen.</v>
      </c>
      <c r="C4" s="437"/>
      <c r="D4" s="437"/>
    </row>
    <row r="5" spans="2:12" ht="13.5" thickBot="1" x14ac:dyDescent="0.25"/>
    <row r="6" spans="2:12" ht="27.95" customHeight="1" thickTop="1" x14ac:dyDescent="0.2">
      <c r="B6" s="31" t="str">
        <f>Language!$E$9</f>
        <v>Nr.</v>
      </c>
      <c r="C6" s="37" t="str">
        <f>Language!$E$10</f>
        <v>Teilnehmer bzw. Mannschaft</v>
      </c>
      <c r="D6" s="32" t="str">
        <f>Language!$E$49</f>
        <v>Bonus</v>
      </c>
      <c r="F6" s="444" t="str">
        <f>Language!$E$61</f>
        <v>Erläuterung</v>
      </c>
      <c r="G6" s="445"/>
      <c r="H6" s="445"/>
      <c r="I6" s="445"/>
      <c r="J6" s="445"/>
      <c r="K6" s="445"/>
      <c r="L6" s="446"/>
    </row>
    <row r="7" spans="2:12" ht="24" customHeight="1" x14ac:dyDescent="0.2">
      <c r="B7" s="33" t="s">
        <v>5</v>
      </c>
      <c r="C7" s="38" t="str">
        <f>IF(Plan!$D7="","",Plan!$D7)</f>
        <v>1. FC Köln</v>
      </c>
      <c r="D7" s="34"/>
      <c r="F7" s="438" t="str">
        <f>Language!$E$60</f>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G7" s="439"/>
      <c r="H7" s="439"/>
      <c r="I7" s="439"/>
      <c r="J7" s="439"/>
      <c r="K7" s="439"/>
      <c r="L7" s="440"/>
    </row>
    <row r="8" spans="2:12" ht="24" customHeight="1" x14ac:dyDescent="0.2">
      <c r="B8" s="30" t="s">
        <v>6</v>
      </c>
      <c r="C8" s="38" t="str">
        <f>IF(Plan!$D8="","",Plan!$D8)</f>
        <v>1. FC Nürnberg</v>
      </c>
      <c r="D8" s="35"/>
      <c r="F8" s="438"/>
      <c r="G8" s="439"/>
      <c r="H8" s="439"/>
      <c r="I8" s="439"/>
      <c r="J8" s="439"/>
      <c r="K8" s="439"/>
      <c r="L8" s="440"/>
    </row>
    <row r="9" spans="2:12" ht="24" customHeight="1" x14ac:dyDescent="0.2">
      <c r="B9" s="30" t="s">
        <v>7</v>
      </c>
      <c r="C9" s="38" t="str">
        <f>IF(Plan!$D9="","",Plan!$D9)</f>
        <v>1. FC Union Berlin</v>
      </c>
      <c r="D9" s="35"/>
      <c r="F9" s="438"/>
      <c r="G9" s="439"/>
      <c r="H9" s="439"/>
      <c r="I9" s="439"/>
      <c r="J9" s="439"/>
      <c r="K9" s="439"/>
      <c r="L9" s="440"/>
    </row>
    <row r="10" spans="2:12" ht="24" customHeight="1" x14ac:dyDescent="0.2">
      <c r="B10" s="30" t="s">
        <v>8</v>
      </c>
      <c r="C10" s="38" t="str">
        <f>IF(Plan!$D10="","",Plan!$D10)</f>
        <v>Bayer 04 Leverkusen</v>
      </c>
      <c r="D10" s="35"/>
      <c r="F10" s="438"/>
      <c r="G10" s="439"/>
      <c r="H10" s="439"/>
      <c r="I10" s="439"/>
      <c r="J10" s="439"/>
      <c r="K10" s="439"/>
      <c r="L10" s="440"/>
    </row>
    <row r="11" spans="2:12" ht="24" customHeight="1" x14ac:dyDescent="0.2">
      <c r="B11" s="30" t="s">
        <v>9</v>
      </c>
      <c r="C11" s="38" t="str">
        <f>IF(Plan!$D11="","",Plan!$D11)</f>
        <v>Eintracht Frankfurt</v>
      </c>
      <c r="D11" s="35"/>
      <c r="F11" s="438"/>
      <c r="G11" s="439"/>
      <c r="H11" s="439"/>
      <c r="I11" s="439"/>
      <c r="J11" s="439"/>
      <c r="K11" s="439"/>
      <c r="L11" s="440"/>
    </row>
    <row r="12" spans="2:12" ht="24" customHeight="1" x14ac:dyDescent="0.2">
      <c r="B12" s="30" t="s">
        <v>10</v>
      </c>
      <c r="C12" s="38" t="str">
        <f>IF(Plan!$D12="","",Plan!$D12)</f>
        <v>FC Bayern München</v>
      </c>
      <c r="D12" s="35"/>
      <c r="F12" s="438"/>
      <c r="G12" s="439"/>
      <c r="H12" s="439"/>
      <c r="I12" s="439"/>
      <c r="J12" s="439"/>
      <c r="K12" s="439"/>
      <c r="L12" s="440"/>
    </row>
    <row r="13" spans="2:12" ht="24" customHeight="1" x14ac:dyDescent="0.2">
      <c r="B13" s="30" t="s">
        <v>13</v>
      </c>
      <c r="C13" s="38" t="str">
        <f>IF(Plan!$D13="","",Plan!$D13)</f>
        <v>FC Carl Zeiss Jena</v>
      </c>
      <c r="D13" s="35"/>
      <c r="F13" s="438"/>
      <c r="G13" s="439"/>
      <c r="H13" s="439"/>
      <c r="I13" s="439"/>
      <c r="J13" s="439"/>
      <c r="K13" s="439"/>
      <c r="L13" s="440"/>
    </row>
    <row r="14" spans="2:12" ht="24" customHeight="1" x14ac:dyDescent="0.2">
      <c r="B14" s="30" t="s">
        <v>14</v>
      </c>
      <c r="C14" s="38" t="str">
        <f>IF(Plan!$D14="","",Plan!$D14)</f>
        <v>Hamburger SV</v>
      </c>
      <c r="D14" s="35"/>
      <c r="F14" s="438"/>
      <c r="G14" s="439"/>
      <c r="H14" s="439"/>
      <c r="I14" s="439"/>
      <c r="J14" s="439"/>
      <c r="K14" s="439"/>
      <c r="L14" s="440"/>
    </row>
    <row r="15" spans="2:12" ht="24" customHeight="1" x14ac:dyDescent="0.2">
      <c r="B15" s="30" t="s">
        <v>15</v>
      </c>
      <c r="C15" s="38" t="str">
        <f>IF(Plan!$D15="","",Plan!$D15)</f>
        <v>RB Leipzig</v>
      </c>
      <c r="D15" s="35"/>
      <c r="F15" s="438"/>
      <c r="G15" s="439"/>
      <c r="H15" s="439"/>
      <c r="I15" s="439"/>
      <c r="J15" s="439"/>
      <c r="K15" s="439"/>
      <c r="L15" s="440"/>
    </row>
    <row r="16" spans="2:12" ht="24" customHeight="1" x14ac:dyDescent="0.2">
      <c r="B16" s="30" t="s">
        <v>21</v>
      </c>
      <c r="C16" s="38" t="str">
        <f>IF(Plan!$D16="","",Plan!$D16)</f>
        <v>SC Freiburg</v>
      </c>
      <c r="D16" s="35"/>
      <c r="F16" s="438"/>
      <c r="G16" s="439"/>
      <c r="H16" s="439"/>
      <c r="I16" s="439"/>
      <c r="J16" s="439"/>
      <c r="K16" s="439"/>
      <c r="L16" s="440"/>
    </row>
    <row r="17" spans="2:12" ht="24" customHeight="1" x14ac:dyDescent="0.2">
      <c r="B17" s="30" t="s">
        <v>22</v>
      </c>
      <c r="C17" s="38" t="str">
        <f>IF(Plan!$D17="","",Plan!$D17)</f>
        <v>SGS Essen</v>
      </c>
      <c r="D17" s="35"/>
      <c r="F17" s="441"/>
      <c r="G17" s="442"/>
      <c r="H17" s="442"/>
      <c r="I17" s="442"/>
      <c r="J17" s="442"/>
      <c r="K17" s="442"/>
      <c r="L17" s="443"/>
    </row>
    <row r="18" spans="2:12" ht="24" customHeight="1" x14ac:dyDescent="0.2">
      <c r="B18" s="30" t="s">
        <v>23</v>
      </c>
      <c r="C18" s="38" t="str">
        <f>IF(Plan!$D18="","",Plan!$D18)</f>
        <v>TSG 1899 Hoffenheim</v>
      </c>
      <c r="D18" s="35"/>
    </row>
    <row r="19" spans="2:12" ht="24" customHeight="1" x14ac:dyDescent="0.2">
      <c r="B19" s="30" t="s">
        <v>24</v>
      </c>
      <c r="C19" s="38" t="str">
        <f>IF(Plan!$D19="","",Plan!$D19)</f>
        <v>VfL Wolfsburg</v>
      </c>
      <c r="D19" s="35"/>
    </row>
    <row r="20" spans="2:12" ht="24" customHeight="1" x14ac:dyDescent="0.2">
      <c r="B20" s="30" t="s">
        <v>25</v>
      </c>
      <c r="C20" s="38" t="str">
        <f>IF(Plan!$D20="","",Plan!$D20)</f>
        <v>Werder Bremen</v>
      </c>
      <c r="D20" s="35"/>
    </row>
    <row r="21" spans="2:12" ht="24" customHeight="1" x14ac:dyDescent="0.2">
      <c r="B21" s="30" t="s">
        <v>26</v>
      </c>
      <c r="C21" s="38" t="str">
        <f>IF(Plan!$D21="","",Plan!$D21)</f>
        <v/>
      </c>
      <c r="D21" s="35"/>
    </row>
    <row r="22" spans="2:12" ht="24" customHeight="1" x14ac:dyDescent="0.2">
      <c r="B22" s="30" t="s">
        <v>27</v>
      </c>
      <c r="C22" s="38" t="str">
        <f>IF(Plan!$D22="","",Plan!$D22)</f>
        <v/>
      </c>
      <c r="D22" s="35"/>
    </row>
    <row r="23" spans="2:12" ht="24" customHeight="1" x14ac:dyDescent="0.2">
      <c r="B23" s="30" t="s">
        <v>28</v>
      </c>
      <c r="C23" s="38" t="str">
        <f>IF(Plan!$D23="","",Plan!$D23)</f>
        <v/>
      </c>
      <c r="D23" s="35"/>
    </row>
    <row r="24" spans="2:12" ht="24" customHeight="1" x14ac:dyDescent="0.2">
      <c r="B24" s="30" t="s">
        <v>29</v>
      </c>
      <c r="C24" s="241" t="str">
        <f>IF(Plan!$D24="","",Plan!$D24)</f>
        <v/>
      </c>
      <c r="D24" s="35"/>
    </row>
    <row r="25" spans="2:12" ht="24" customHeight="1" x14ac:dyDescent="0.2">
      <c r="B25" s="30" t="s">
        <v>30</v>
      </c>
      <c r="C25" s="38" t="str">
        <f>IF(Plan!$D25="","",Plan!$D25)</f>
        <v/>
      </c>
      <c r="D25" s="35"/>
    </row>
    <row r="26" spans="2:12" ht="24" customHeight="1" thickBot="1" x14ac:dyDescent="0.25">
      <c r="B26" s="242" t="s">
        <v>31</v>
      </c>
      <c r="C26" s="243" t="str">
        <f>IF(Plan!$D26="","",Plan!$D26)</f>
        <v/>
      </c>
      <c r="D26" s="244"/>
    </row>
    <row r="27" spans="2:12" ht="13.5" thickTop="1" x14ac:dyDescent="0.2"/>
  </sheetData>
  <sheetProtection sheet="1" selectLockedCells="1"/>
  <mergeCells count="4">
    <mergeCell ref="B2:D2"/>
    <mergeCell ref="B4:D4"/>
    <mergeCell ref="F7:L17"/>
    <mergeCell ref="F6:L6"/>
  </mergeCells>
  <phoneticPr fontId="3" type="noConversion"/>
  <dataValidations count="1">
    <dataValidation type="whole" allowBlank="1" showInputMessage="1" showErrorMessage="1" errorTitle="Unzulässiger Wert für den Bonus" error="Es können Zahlen von 0 bis 9 eingetragen werden!" sqref="D7:D26" xr:uid="{00000000-0002-0000-0500-000000000000}">
      <formula1>0</formula1>
      <formula2>9</formula2>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8"/>
  <dimension ref="A1:M67"/>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43"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63"/>
      <c r="F1" s="447" t="str">
        <f>$E$35</f>
        <v>Sprache wählen</v>
      </c>
      <c r="G1" s="447"/>
      <c r="H1" s="447"/>
      <c r="I1" s="82"/>
      <c r="J1" s="84" t="s">
        <v>129</v>
      </c>
      <c r="K1" s="111" t="str">
        <f>_xlfn.UNICHAR(8592)</f>
        <v>←</v>
      </c>
      <c r="L1" s="110" t="str">
        <f>$E$58</f>
        <v>Hier klicken und Sprache wählen</v>
      </c>
    </row>
    <row r="2" spans="2:12" ht="11.25" customHeight="1" thickBot="1" x14ac:dyDescent="0.25">
      <c r="F2" s="450"/>
      <c r="G2" s="450"/>
      <c r="I2" s="44"/>
      <c r="J2" s="45"/>
    </row>
    <row r="3" spans="2:12" ht="13.5" thickTop="1" x14ac:dyDescent="0.2">
      <c r="B3" s="46" t="s">
        <v>102</v>
      </c>
      <c r="C3" s="47">
        <f>IF(AND($J$1&lt;&gt;B4,$J$1&lt;&gt;B5),1,0)</f>
        <v>0</v>
      </c>
      <c r="D3" s="451"/>
      <c r="E3" s="453"/>
      <c r="F3" s="454" t="s">
        <v>102</v>
      </c>
      <c r="G3" s="456" t="s">
        <v>129</v>
      </c>
      <c r="H3" s="448" t="s">
        <v>101</v>
      </c>
      <c r="I3" s="48"/>
    </row>
    <row r="4" spans="2:12" ht="13.5" thickBot="1" x14ac:dyDescent="0.25">
      <c r="B4" s="46" t="s">
        <v>129</v>
      </c>
      <c r="C4" s="47">
        <f>IF($J$1=B4,1,0)</f>
        <v>1</v>
      </c>
      <c r="D4" s="452"/>
      <c r="E4" s="453"/>
      <c r="F4" s="455"/>
      <c r="G4" s="457"/>
      <c r="H4" s="449"/>
      <c r="I4" s="49"/>
      <c r="J4" s="50"/>
    </row>
    <row r="5" spans="2:12" ht="29.25" thickTop="1" x14ac:dyDescent="0.45">
      <c r="B5" s="46" t="s">
        <v>101</v>
      </c>
      <c r="C5" s="47">
        <f>IF($J$1=B5,1,0)</f>
        <v>0</v>
      </c>
      <c r="E5" s="46"/>
      <c r="F5" s="54" t="str">
        <f>$E$36</f>
        <v>Überschriften</v>
      </c>
      <c r="G5" s="55"/>
      <c r="H5" s="56"/>
      <c r="I5" s="49"/>
      <c r="J5" s="50"/>
    </row>
    <row r="6" spans="2:12" x14ac:dyDescent="0.2">
      <c r="E6" s="46" t="str">
        <f>IF($C$3,F6,IF($C$4,G6,IF($H6&lt;&gt;"",$H6,$F6)))</f>
        <v>Tie-Break</v>
      </c>
      <c r="F6" s="53" t="s">
        <v>483</v>
      </c>
      <c r="G6" s="51" t="s">
        <v>484</v>
      </c>
      <c r="H6" s="78"/>
    </row>
    <row r="7" spans="2:12" x14ac:dyDescent="0.2">
      <c r="E7" s="46" t="str">
        <f t="shared" ref="E7:E62" si="0">IF($C$3,F7,IF($C$4,G7,IF($H7&lt;&gt;"",$H7,$F7)))</f>
        <v>Einstellungen</v>
      </c>
      <c r="F7" s="53" t="s">
        <v>510</v>
      </c>
      <c r="G7" s="51" t="s">
        <v>511</v>
      </c>
      <c r="H7" s="52"/>
    </row>
    <row r="8" spans="2:12" x14ac:dyDescent="0.2">
      <c r="E8" s="46" t="str">
        <f t="shared" si="0"/>
        <v>Dein Datum</v>
      </c>
      <c r="F8" s="76" t="s">
        <v>126</v>
      </c>
      <c r="G8" s="75" t="s">
        <v>125</v>
      </c>
      <c r="H8" s="52"/>
    </row>
    <row r="9" spans="2:12" ht="15" customHeight="1" x14ac:dyDescent="0.45">
      <c r="E9" s="46" t="str">
        <f t="shared" si="0"/>
        <v>Nr.</v>
      </c>
      <c r="F9" s="73" t="s">
        <v>106</v>
      </c>
      <c r="G9" s="72" t="s">
        <v>0</v>
      </c>
      <c r="H9" s="52"/>
      <c r="I9" s="60"/>
    </row>
    <row r="10" spans="2:12" ht="15" customHeight="1" x14ac:dyDescent="0.45">
      <c r="E10" s="46" t="str">
        <f t="shared" si="0"/>
        <v>Teilnehmer bzw. Mannschaft</v>
      </c>
      <c r="F10" s="73" t="s">
        <v>469</v>
      </c>
      <c r="G10" s="72" t="s">
        <v>18</v>
      </c>
      <c r="H10" s="52"/>
      <c r="I10" s="60"/>
    </row>
    <row r="11" spans="2:12" ht="15" customHeight="1" x14ac:dyDescent="0.45">
      <c r="E11" s="46" t="str">
        <f t="shared" si="0"/>
        <v>Ergebnisse</v>
      </c>
      <c r="F11" s="73" t="s">
        <v>107</v>
      </c>
      <c r="G11" s="72" t="s">
        <v>19</v>
      </c>
      <c r="H11" s="52"/>
      <c r="I11" s="60"/>
    </row>
    <row r="12" spans="2:12" ht="15" customHeight="1" x14ac:dyDescent="0.45">
      <c r="E12" s="46" t="str">
        <f t="shared" si="0"/>
        <v>Tabelle</v>
      </c>
      <c r="F12" s="73" t="s">
        <v>468</v>
      </c>
      <c r="G12" s="72" t="s">
        <v>11</v>
      </c>
      <c r="H12" s="52"/>
      <c r="I12" s="60"/>
    </row>
    <row r="13" spans="2:12" ht="15" customHeight="1" x14ac:dyDescent="0.45">
      <c r="E13" s="46" t="str">
        <f t="shared" si="0"/>
        <v>Spielpaarungen</v>
      </c>
      <c r="F13" s="73" t="s">
        <v>491</v>
      </c>
      <c r="G13" s="72" t="s">
        <v>492</v>
      </c>
      <c r="H13" s="52"/>
      <c r="I13" s="60"/>
    </row>
    <row r="14" spans="2:12" ht="15" customHeight="1" x14ac:dyDescent="0.45">
      <c r="E14" s="46" t="str">
        <f t="shared" si="0"/>
        <v>Spielpaarung</v>
      </c>
      <c r="F14" s="73" t="s">
        <v>525</v>
      </c>
      <c r="G14" s="72" t="s">
        <v>1</v>
      </c>
      <c r="H14" s="52"/>
      <c r="I14" s="60"/>
    </row>
    <row r="15" spans="2:12" ht="15" customHeight="1" x14ac:dyDescent="0.45">
      <c r="E15" s="46" t="str">
        <f t="shared" si="0"/>
        <v>Ergebnis</v>
      </c>
      <c r="F15" s="73" t="s">
        <v>108</v>
      </c>
      <c r="G15" s="72" t="s">
        <v>2</v>
      </c>
      <c r="H15" s="52"/>
      <c r="I15" s="60"/>
    </row>
    <row r="16" spans="2:12" ht="15" customHeight="1" x14ac:dyDescent="0.45">
      <c r="E16" s="46" t="str">
        <f t="shared" si="0"/>
        <v>Spieltage</v>
      </c>
      <c r="F16" s="73" t="s">
        <v>522</v>
      </c>
      <c r="G16" s="72" t="s">
        <v>514</v>
      </c>
      <c r="H16" s="52"/>
      <c r="I16" s="60"/>
    </row>
    <row r="17" spans="5:13" ht="15" customHeight="1" x14ac:dyDescent="0.45">
      <c r="E17" s="46" t="str">
        <f t="shared" si="0"/>
        <v>Spieltag</v>
      </c>
      <c r="F17" s="73" t="s">
        <v>482</v>
      </c>
      <c r="G17" s="72" t="s">
        <v>479</v>
      </c>
      <c r="H17" s="52"/>
      <c r="I17" s="60"/>
    </row>
    <row r="18" spans="5:13" ht="15" customHeight="1" x14ac:dyDescent="0.45">
      <c r="E18" s="46" t="str">
        <f t="shared" si="0"/>
        <v>Hinspiele</v>
      </c>
      <c r="F18" s="73" t="s">
        <v>138</v>
      </c>
      <c r="G18" s="72" t="s">
        <v>136</v>
      </c>
      <c r="H18" s="52"/>
      <c r="I18" s="60"/>
    </row>
    <row r="19" spans="5:13" ht="15" customHeight="1" x14ac:dyDescent="0.45">
      <c r="E19" s="46" t="str">
        <f t="shared" si="0"/>
        <v>Rückspiele</v>
      </c>
      <c r="F19" s="73" t="s">
        <v>139</v>
      </c>
      <c r="G19" s="72" t="s">
        <v>137</v>
      </c>
      <c r="H19" s="52"/>
      <c r="I19" s="60"/>
    </row>
    <row r="20" spans="5:13" ht="15" x14ac:dyDescent="0.25">
      <c r="E20" s="46" t="str">
        <f t="shared" si="0"/>
        <v>Name</v>
      </c>
      <c r="F20" s="76" t="s">
        <v>515</v>
      </c>
      <c r="G20" s="75" t="s">
        <v>515</v>
      </c>
      <c r="H20" s="52"/>
      <c r="I20" s="61"/>
      <c r="J20" s="61"/>
      <c r="K20" s="61"/>
      <c r="L20" s="61"/>
      <c r="M20" s="61"/>
    </row>
    <row r="21" spans="5:13" ht="15" x14ac:dyDescent="0.25">
      <c r="E21" s="46" t="str">
        <f t="shared" si="0"/>
        <v>Sp</v>
      </c>
      <c r="F21" s="76" t="s">
        <v>472</v>
      </c>
      <c r="G21" s="75" t="s">
        <v>475</v>
      </c>
      <c r="H21" s="52"/>
      <c r="I21" s="61"/>
      <c r="J21" s="61"/>
      <c r="K21" s="61"/>
      <c r="L21" s="61"/>
      <c r="M21" s="61"/>
    </row>
    <row r="22" spans="5:13" ht="15" x14ac:dyDescent="0.25">
      <c r="E22" s="46" t="str">
        <f t="shared" si="0"/>
        <v>G</v>
      </c>
      <c r="F22" s="76" t="s">
        <v>92</v>
      </c>
      <c r="G22" s="75" t="s">
        <v>518</v>
      </c>
      <c r="H22" s="52"/>
      <c r="I22" s="61"/>
      <c r="J22" s="61"/>
      <c r="K22" s="61"/>
      <c r="L22" s="61"/>
      <c r="M22" s="61"/>
    </row>
    <row r="23" spans="5:13" ht="15" x14ac:dyDescent="0.25">
      <c r="E23" s="46" t="str">
        <f t="shared" si="0"/>
        <v>U</v>
      </c>
      <c r="F23" s="76" t="s">
        <v>93</v>
      </c>
      <c r="G23" s="75" t="s">
        <v>109</v>
      </c>
      <c r="H23" s="52"/>
      <c r="I23" s="61"/>
      <c r="J23" s="61"/>
      <c r="K23" s="61"/>
      <c r="L23" s="61"/>
      <c r="M23" s="61"/>
    </row>
    <row r="24" spans="5:13" ht="15" x14ac:dyDescent="0.25">
      <c r="E24" s="46" t="str">
        <f t="shared" si="0"/>
        <v>V</v>
      </c>
      <c r="F24" s="76" t="s">
        <v>94</v>
      </c>
      <c r="G24" s="75" t="s">
        <v>519</v>
      </c>
      <c r="H24" s="52"/>
      <c r="I24" s="61"/>
      <c r="J24" s="61"/>
      <c r="K24" s="61"/>
      <c r="L24" s="61"/>
      <c r="M24" s="61"/>
    </row>
    <row r="25" spans="5:13" ht="15" x14ac:dyDescent="0.25">
      <c r="E25" s="46" t="str">
        <f t="shared" si="0"/>
        <v>Tore</v>
      </c>
      <c r="F25" s="76" t="s">
        <v>473</v>
      </c>
      <c r="G25" s="75" t="s">
        <v>3</v>
      </c>
      <c r="H25" s="52"/>
      <c r="I25" s="61"/>
      <c r="J25" s="61"/>
      <c r="K25" s="61"/>
      <c r="L25" s="61"/>
      <c r="M25" s="61"/>
    </row>
    <row r="26" spans="5:13" ht="15" x14ac:dyDescent="0.25">
      <c r="E26" s="46" t="str">
        <f t="shared" si="0"/>
        <v>TD</v>
      </c>
      <c r="F26" s="76" t="s">
        <v>97</v>
      </c>
      <c r="G26" s="75" t="s">
        <v>474</v>
      </c>
      <c r="H26" s="52"/>
      <c r="I26" s="61"/>
      <c r="J26" s="61"/>
      <c r="K26" s="61"/>
      <c r="L26" s="61"/>
      <c r="M26" s="61"/>
    </row>
    <row r="27" spans="5:13" ht="15" x14ac:dyDescent="0.25">
      <c r="E27" s="46" t="str">
        <f t="shared" si="0"/>
        <v>Pkt</v>
      </c>
      <c r="F27" s="76" t="s">
        <v>98</v>
      </c>
      <c r="G27" s="75" t="s">
        <v>110</v>
      </c>
      <c r="H27" s="52"/>
      <c r="I27" s="61"/>
      <c r="J27" s="61"/>
      <c r="K27" s="61"/>
      <c r="L27" s="61"/>
      <c r="M27" s="61"/>
    </row>
    <row r="28" spans="5:13" ht="15" x14ac:dyDescent="0.25">
      <c r="E28" s="46" t="str">
        <f t="shared" si="0"/>
        <v>erz. Tore</v>
      </c>
      <c r="F28" s="76" t="s">
        <v>95</v>
      </c>
      <c r="G28" s="75" t="s">
        <v>132</v>
      </c>
      <c r="H28" s="52"/>
      <c r="I28" s="61"/>
      <c r="J28" s="61"/>
      <c r="K28" s="61"/>
      <c r="L28" s="61"/>
      <c r="M28" s="61"/>
    </row>
    <row r="29" spans="5:13" x14ac:dyDescent="0.2">
      <c r="E29" s="46" t="str">
        <f t="shared" si="0"/>
        <v>TABELLE UNGÜLTIG</v>
      </c>
      <c r="F29" s="76" t="s">
        <v>112</v>
      </c>
      <c r="G29" s="75" t="s">
        <v>111</v>
      </c>
      <c r="H29" s="52"/>
    </row>
    <row r="30" spans="5:13" x14ac:dyDescent="0.2">
      <c r="E30" s="46" t="str">
        <f t="shared" si="0"/>
        <v>Teilnehmer und Ablaufplan</v>
      </c>
      <c r="F30" s="76" t="s">
        <v>113</v>
      </c>
      <c r="G30" s="75" t="s">
        <v>16</v>
      </c>
      <c r="H30" s="52"/>
    </row>
    <row r="31" spans="5:13" x14ac:dyDescent="0.2">
      <c r="E31" s="46" t="str">
        <f t="shared" si="0"/>
        <v>Teilnehmer</v>
      </c>
      <c r="F31" s="77" t="s">
        <v>114</v>
      </c>
      <c r="G31" s="75" t="s">
        <v>17</v>
      </c>
      <c r="H31" s="52"/>
    </row>
    <row r="32" spans="5:13" x14ac:dyDescent="0.2">
      <c r="E32" s="46" t="str">
        <f t="shared" si="0"/>
        <v>Ablaufplan</v>
      </c>
      <c r="F32" s="77" t="s">
        <v>115</v>
      </c>
      <c r="G32" s="75" t="s">
        <v>20</v>
      </c>
      <c r="H32" s="52"/>
    </row>
    <row r="33" spans="5:8" x14ac:dyDescent="0.2">
      <c r="E33" s="46" t="str">
        <f t="shared" si="0"/>
        <v>Spiel-Nr.</v>
      </c>
      <c r="F33" s="77" t="s">
        <v>116</v>
      </c>
      <c r="G33" s="75" t="s">
        <v>48</v>
      </c>
      <c r="H33" s="52"/>
    </row>
    <row r="34" spans="5:8" x14ac:dyDescent="0.2">
      <c r="E34" s="46" t="str">
        <f t="shared" si="0"/>
        <v>Paarungen</v>
      </c>
      <c r="F34" s="77" t="s">
        <v>119</v>
      </c>
      <c r="G34" s="75" t="s">
        <v>49</v>
      </c>
      <c r="H34" s="52"/>
    </row>
    <row r="35" spans="5:8" x14ac:dyDescent="0.2">
      <c r="E35" s="46" t="str">
        <f t="shared" si="0"/>
        <v>Sprache wählen</v>
      </c>
      <c r="F35" s="76" t="s">
        <v>100</v>
      </c>
      <c r="G35" s="75" t="s">
        <v>124</v>
      </c>
      <c r="H35" s="52"/>
    </row>
    <row r="36" spans="5:8" x14ac:dyDescent="0.2">
      <c r="E36" s="46" t="str">
        <f t="shared" si="0"/>
        <v>Überschriften</v>
      </c>
      <c r="F36" s="76" t="s">
        <v>103</v>
      </c>
      <c r="G36" s="75" t="s">
        <v>121</v>
      </c>
      <c r="H36" s="52"/>
    </row>
    <row r="37" spans="5:8" x14ac:dyDescent="0.2">
      <c r="E37" s="46" t="str">
        <f t="shared" si="0"/>
        <v>Meldungen</v>
      </c>
      <c r="F37" s="76" t="s">
        <v>122</v>
      </c>
      <c r="G37" s="75" t="s">
        <v>123</v>
      </c>
      <c r="H37" s="52"/>
    </row>
    <row r="38" spans="5:8" x14ac:dyDescent="0.2">
      <c r="E38" s="46" t="str">
        <f t="shared" si="0"/>
        <v>Deine Überschriften</v>
      </c>
      <c r="F38" s="76" t="s">
        <v>128</v>
      </c>
      <c r="G38" s="75" t="s">
        <v>127</v>
      </c>
      <c r="H38" s="52"/>
    </row>
    <row r="39" spans="5:8" x14ac:dyDescent="0.2">
      <c r="E39" s="46" t="str">
        <f t="shared" si="0"/>
        <v>Anzahl der Punkte für einen Sieg:</v>
      </c>
      <c r="F39" s="76" t="s">
        <v>513</v>
      </c>
      <c r="G39" s="75" t="s">
        <v>512</v>
      </c>
      <c r="H39" s="52"/>
    </row>
    <row r="40" spans="5:8" ht="27" customHeight="1" x14ac:dyDescent="0.2">
      <c r="E40" s="341" t="str">
        <f t="shared" si="0"/>
        <v>Einzelne Teams im Vergleich für einen bestimmten Zeitraum</v>
      </c>
      <c r="F40" s="74" t="s">
        <v>521</v>
      </c>
      <c r="G40" s="90" t="s">
        <v>520</v>
      </c>
      <c r="H40" s="52"/>
    </row>
    <row r="41" spans="5:8" x14ac:dyDescent="0.2">
      <c r="E41" s="46" t="str">
        <f t="shared" si="0"/>
        <v>von</v>
      </c>
      <c r="F41" s="76" t="s">
        <v>523</v>
      </c>
      <c r="G41" s="75" t="s">
        <v>516</v>
      </c>
      <c r="H41" s="52"/>
    </row>
    <row r="42" spans="5:8" x14ac:dyDescent="0.2">
      <c r="E42" s="46" t="str">
        <f t="shared" si="0"/>
        <v>Abkürzung</v>
      </c>
      <c r="F42" s="76" t="s">
        <v>477</v>
      </c>
      <c r="G42" s="75" t="s">
        <v>476</v>
      </c>
      <c r="H42" s="52"/>
    </row>
    <row r="43" spans="5:8" x14ac:dyDescent="0.2">
      <c r="E43" s="46" t="str">
        <f t="shared" si="0"/>
        <v>Länge der Abkürzungen:</v>
      </c>
      <c r="F43" s="76" t="s">
        <v>155</v>
      </c>
      <c r="G43" s="75" t="s">
        <v>154</v>
      </c>
      <c r="H43" s="52"/>
    </row>
    <row r="44" spans="5:8" x14ac:dyDescent="0.2">
      <c r="E44" s="46" t="str">
        <f t="shared" si="0"/>
        <v>bis</v>
      </c>
      <c r="F44" s="76" t="s">
        <v>524</v>
      </c>
      <c r="G44" s="75" t="s">
        <v>517</v>
      </c>
      <c r="H44" s="52"/>
    </row>
    <row r="45" spans="5:8" x14ac:dyDescent="0.2">
      <c r="E45" s="46" t="str">
        <f t="shared" si="0"/>
        <v>Datum</v>
      </c>
      <c r="F45" s="76" t="s">
        <v>153</v>
      </c>
      <c r="G45" s="75" t="s">
        <v>152</v>
      </c>
      <c r="H45" s="52"/>
    </row>
    <row r="46" spans="5:8" x14ac:dyDescent="0.2">
      <c r="E46" s="46" t="str">
        <f t="shared" si="0"/>
        <v>Spiel gegen</v>
      </c>
      <c r="F46" s="76" t="s">
        <v>143</v>
      </c>
      <c r="G46" s="75" t="s">
        <v>142</v>
      </c>
      <c r="H46" s="52"/>
    </row>
    <row r="47" spans="5:8" x14ac:dyDescent="0.2">
      <c r="E47" s="46" t="str">
        <f t="shared" si="0"/>
        <v>Anmerkung</v>
      </c>
      <c r="F47" s="76" t="s">
        <v>144</v>
      </c>
      <c r="G47" s="75" t="s">
        <v>145</v>
      </c>
      <c r="H47" s="52"/>
    </row>
    <row r="48" spans="5:8" x14ac:dyDescent="0.2">
      <c r="E48" s="46" t="str">
        <f t="shared" si="0"/>
        <v>Zeit</v>
      </c>
      <c r="F48" s="76" t="s">
        <v>151</v>
      </c>
      <c r="G48" s="75" t="s">
        <v>150</v>
      </c>
      <c r="H48" s="52"/>
    </row>
    <row r="49" spans="5:8" x14ac:dyDescent="0.2">
      <c r="E49" s="46" t="str">
        <f t="shared" si="0"/>
        <v>Bonus</v>
      </c>
      <c r="F49" s="53" t="s">
        <v>53</v>
      </c>
      <c r="G49" s="51" t="s">
        <v>53</v>
      </c>
      <c r="H49" s="52"/>
    </row>
    <row r="50" spans="5:8" x14ac:dyDescent="0.2">
      <c r="E50" s="46" t="str">
        <f t="shared" si="0"/>
        <v>Team</v>
      </c>
      <c r="F50" s="76" t="s">
        <v>90</v>
      </c>
      <c r="G50" s="75" t="s">
        <v>90</v>
      </c>
      <c r="H50" s="342"/>
    </row>
    <row r="51" spans="5:8" x14ac:dyDescent="0.2">
      <c r="E51" s="46" t="str">
        <f t="shared" si="0"/>
        <v>Strafpunkte</v>
      </c>
      <c r="F51" s="76" t="s">
        <v>527</v>
      </c>
      <c r="G51" s="75" t="s">
        <v>526</v>
      </c>
      <c r="H51" s="342"/>
    </row>
    <row r="52" spans="5:8" x14ac:dyDescent="0.2">
      <c r="E52" s="46" t="str">
        <f t="shared" si="0"/>
        <v>Strafp.</v>
      </c>
      <c r="F52" s="76" t="s">
        <v>530</v>
      </c>
      <c r="G52" s="75" t="s">
        <v>531</v>
      </c>
      <c r="H52" s="342"/>
    </row>
    <row r="53" spans="5:8" ht="28.5" x14ac:dyDescent="0.45">
      <c r="E53" s="46">
        <f t="shared" si="0"/>
        <v>0</v>
      </c>
      <c r="F53" s="57" t="str">
        <f>$E$37</f>
        <v>Meldungen</v>
      </c>
      <c r="G53" s="58"/>
      <c r="H53" s="59"/>
    </row>
    <row r="54" spans="5:8" ht="79.5" customHeight="1" x14ac:dyDescent="0.2">
      <c r="E54" s="46" t="str">
        <f t="shared" si="0"/>
        <v>Sind zwei oder mehr Mannschaften nicht unterscheidbar und ein direkter Vergleich oder ein Entscheidungsspiel entscheiden, genügt es, für die bevorzugte Mannschaft einen Bonuspunkt einzutragen.</v>
      </c>
      <c r="F54" s="64" t="s">
        <v>486</v>
      </c>
      <c r="G54" s="65" t="s">
        <v>485</v>
      </c>
      <c r="H54" s="66"/>
    </row>
    <row r="55" spans="5:8" ht="51.75" customHeight="1" x14ac:dyDescent="0.2">
      <c r="E55" s="46" t="str">
        <f t="shared" si="0"/>
        <v>Doppelte Spielpaarungen und Spiele gegen sich selbst
führen in der Gesamttabelle zu falschen Werten!</v>
      </c>
      <c r="F55" s="74" t="s">
        <v>133</v>
      </c>
      <c r="G55" s="90" t="s">
        <v>50</v>
      </c>
      <c r="H55" s="66"/>
    </row>
    <row r="56" spans="5:8" ht="51.75" customHeight="1" x14ac:dyDescent="0.2">
      <c r="E56" s="46">
        <f t="shared" si="0"/>
        <v>0</v>
      </c>
      <c r="F56" s="74"/>
      <c r="G56" s="65"/>
      <c r="H56" s="66"/>
    </row>
    <row r="57" spans="5:8" ht="16.5" customHeight="1" x14ac:dyDescent="0.2">
      <c r="E57" s="46" t="str">
        <f t="shared" si="0"/>
        <v>doppelt</v>
      </c>
      <c r="F57" s="80" t="s">
        <v>480</v>
      </c>
      <c r="G57" s="79" t="s">
        <v>481</v>
      </c>
      <c r="H57" s="67"/>
    </row>
    <row r="58" spans="5:8" ht="20.25" customHeight="1" x14ac:dyDescent="0.2">
      <c r="E58" s="46" t="str">
        <f t="shared" si="0"/>
        <v>Hier klicken und Sprache wählen</v>
      </c>
      <c r="F58" s="85" t="s">
        <v>131</v>
      </c>
      <c r="G58" s="83" t="s">
        <v>130</v>
      </c>
      <c r="H58" s="68"/>
    </row>
    <row r="59" spans="5:8" ht="32.25" customHeight="1" x14ac:dyDescent="0.2">
      <c r="E59" s="46" t="str">
        <f t="shared" si="0"/>
        <v>Doppelte Namen</v>
      </c>
      <c r="F59" s="99" t="s">
        <v>471</v>
      </c>
      <c r="G59" s="98" t="s">
        <v>470</v>
      </c>
      <c r="H59" s="68"/>
    </row>
    <row r="60" spans="5:8" ht="295.5" customHeight="1" x14ac:dyDescent="0.2">
      <c r="E60" s="46" t="str">
        <f t="shared" si="0"/>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F60" s="87" t="s">
        <v>488</v>
      </c>
      <c r="G60" s="86" t="s">
        <v>489</v>
      </c>
      <c r="H60" s="62"/>
    </row>
    <row r="61" spans="5:8" ht="17.25" customHeight="1" x14ac:dyDescent="0.2">
      <c r="E61" s="46" t="str">
        <f t="shared" si="0"/>
        <v>Erläuterung</v>
      </c>
      <c r="F61" s="87" t="s">
        <v>490</v>
      </c>
      <c r="G61" s="109" t="s">
        <v>487</v>
      </c>
      <c r="H61" s="62"/>
    </row>
    <row r="62" spans="5:8" ht="16.5" customHeight="1" thickBot="1" x14ac:dyDescent="0.25">
      <c r="E62" s="46" t="str">
        <f t="shared" si="0"/>
        <v xml:space="preserve"> : </v>
      </c>
      <c r="F62" s="69" t="s">
        <v>104</v>
      </c>
      <c r="G62" s="70" t="s">
        <v>105</v>
      </c>
      <c r="H62" s="71"/>
    </row>
    <row r="63" spans="5:8" ht="13.5" thickTop="1" x14ac:dyDescent="0.2"/>
    <row r="67" spans="9:9" x14ac:dyDescent="0.2">
      <c r="I67" s="81"/>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00000000-0002-0000-0600-000000000000}"/>
    <dataValidation type="whole" allowBlank="1" showInputMessage="1" showErrorMessage="1" sqref="J2" xr:uid="{00000000-0002-0000-0600-000001000000}">
      <formula1>1</formula1>
      <formula2>5</formula2>
    </dataValidation>
    <dataValidation type="list" allowBlank="1" showErrorMessage="1" errorTitle="Language" error="Invalid language" sqref="J1" xr:uid="{00000000-0002-0000-0600-000002000000}">
      <formula1>$B$3:$B$5</formula1>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9"/>
  <dimension ref="A1:BQ380"/>
  <sheetViews>
    <sheetView workbookViewId="0">
      <selection activeCell="D1" sqref="D1"/>
    </sheetView>
  </sheetViews>
  <sheetFormatPr baseColWidth="10"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s>
  <sheetData>
    <row r="1" spans="1:69" x14ac:dyDescent="0.2">
      <c r="A1" s="461" t="str">
        <f>Language!$E$13</f>
        <v>Spielpaarungen</v>
      </c>
      <c r="C1" s="324" t="s">
        <v>493</v>
      </c>
      <c r="D1" s="47">
        <v>1</v>
      </c>
      <c r="E1" s="47">
        <v>4</v>
      </c>
      <c r="G1" s="324" t="s">
        <v>495</v>
      </c>
      <c r="H1" s="47">
        <v>5</v>
      </c>
      <c r="I1" s="47">
        <v>2</v>
      </c>
      <c r="K1" s="324" t="s">
        <v>494</v>
      </c>
      <c r="L1" s="47">
        <v>1</v>
      </c>
      <c r="M1" s="47">
        <v>6</v>
      </c>
      <c r="O1" s="324" t="s">
        <v>496</v>
      </c>
      <c r="P1" s="47">
        <v>7</v>
      </c>
      <c r="Q1" s="47">
        <v>2</v>
      </c>
      <c r="S1" s="324" t="s">
        <v>497</v>
      </c>
      <c r="T1" s="47">
        <v>1</v>
      </c>
      <c r="U1" s="47">
        <v>8</v>
      </c>
      <c r="W1" s="324" t="s">
        <v>509</v>
      </c>
      <c r="X1" s="47">
        <v>9</v>
      </c>
      <c r="Y1" s="47">
        <v>2</v>
      </c>
      <c r="AA1" s="324" t="s">
        <v>498</v>
      </c>
      <c r="AB1" s="47">
        <v>1</v>
      </c>
      <c r="AC1" s="47">
        <v>10</v>
      </c>
      <c r="AE1" s="324" t="s">
        <v>499</v>
      </c>
      <c r="AF1" s="47">
        <v>11</v>
      </c>
      <c r="AG1" s="47">
        <v>2</v>
      </c>
      <c r="AI1" s="324" t="s">
        <v>500</v>
      </c>
      <c r="AJ1" s="47">
        <v>1</v>
      </c>
      <c r="AK1" s="47">
        <v>12</v>
      </c>
      <c r="AM1" s="324" t="s">
        <v>501</v>
      </c>
      <c r="AN1" s="47">
        <v>13</v>
      </c>
      <c r="AO1" s="47">
        <v>2</v>
      </c>
      <c r="AQ1" s="324" t="s">
        <v>508</v>
      </c>
      <c r="AR1" s="47">
        <v>1</v>
      </c>
      <c r="AS1" s="47">
        <v>14</v>
      </c>
      <c r="AU1" s="324" t="s">
        <v>507</v>
      </c>
      <c r="AV1" s="47">
        <v>15</v>
      </c>
      <c r="AW1" s="47">
        <v>2</v>
      </c>
      <c r="AY1" s="324" t="s">
        <v>506</v>
      </c>
      <c r="AZ1" s="47">
        <v>1</v>
      </c>
      <c r="BA1" s="47">
        <v>16</v>
      </c>
      <c r="BC1" s="324" t="s">
        <v>505</v>
      </c>
      <c r="BD1" s="47">
        <v>17</v>
      </c>
      <c r="BE1" s="47">
        <v>2</v>
      </c>
      <c r="BG1" s="324" t="s">
        <v>504</v>
      </c>
      <c r="BH1" s="47">
        <v>1</v>
      </c>
      <c r="BI1" s="47">
        <v>18</v>
      </c>
      <c r="BK1" s="324" t="s">
        <v>503</v>
      </c>
      <c r="BL1" s="47">
        <v>19</v>
      </c>
      <c r="BM1" s="47">
        <v>2</v>
      </c>
      <c r="BO1" s="324" t="s">
        <v>502</v>
      </c>
      <c r="BP1" s="47">
        <v>1</v>
      </c>
      <c r="BQ1" s="47">
        <v>20</v>
      </c>
    </row>
    <row r="2" spans="1:69" x14ac:dyDescent="0.2">
      <c r="A2" s="461"/>
      <c r="C2" s="458" t="str">
        <f>Language!$E$18</f>
        <v>Hinspiele</v>
      </c>
      <c r="D2" s="47">
        <v>3</v>
      </c>
      <c r="E2" s="47">
        <v>2</v>
      </c>
      <c r="G2" s="323"/>
      <c r="H2" s="47">
        <v>3</v>
      </c>
      <c r="I2" s="47">
        <v>4</v>
      </c>
      <c r="K2" s="323"/>
      <c r="L2" s="47">
        <v>5</v>
      </c>
      <c r="M2" s="47">
        <v>2</v>
      </c>
      <c r="O2" s="323"/>
      <c r="P2" s="47">
        <v>3</v>
      </c>
      <c r="Q2" s="47">
        <v>6</v>
      </c>
      <c r="S2" s="323"/>
      <c r="T2" s="47">
        <v>7</v>
      </c>
      <c r="U2" s="47">
        <v>2</v>
      </c>
      <c r="W2" s="323"/>
      <c r="X2" s="47">
        <v>3</v>
      </c>
      <c r="Y2" s="47">
        <v>8</v>
      </c>
      <c r="AA2" s="323"/>
      <c r="AB2" s="47">
        <v>9</v>
      </c>
      <c r="AC2" s="47">
        <v>2</v>
      </c>
      <c r="AE2" s="323"/>
      <c r="AF2" s="47">
        <v>3</v>
      </c>
      <c r="AG2" s="47">
        <v>10</v>
      </c>
      <c r="AI2" s="323"/>
      <c r="AJ2" s="47">
        <v>11</v>
      </c>
      <c r="AK2" s="47">
        <v>2</v>
      </c>
      <c r="AM2" s="323"/>
      <c r="AN2" s="47">
        <v>3</v>
      </c>
      <c r="AO2" s="47">
        <v>12</v>
      </c>
      <c r="AQ2" s="323"/>
      <c r="AR2" s="47">
        <v>13</v>
      </c>
      <c r="AS2" s="47">
        <v>2</v>
      </c>
      <c r="AU2" s="323"/>
      <c r="AV2" s="47">
        <v>3</v>
      </c>
      <c r="AW2" s="47">
        <v>14</v>
      </c>
      <c r="AY2" s="323"/>
      <c r="AZ2" s="47">
        <v>15</v>
      </c>
      <c r="BA2" s="47">
        <v>2</v>
      </c>
      <c r="BC2" s="323"/>
      <c r="BD2" s="47">
        <v>3</v>
      </c>
      <c r="BE2" s="47">
        <v>16</v>
      </c>
      <c r="BG2" s="323"/>
      <c r="BH2" s="47">
        <v>17</v>
      </c>
      <c r="BI2" s="47">
        <v>2</v>
      </c>
      <c r="BK2" s="323"/>
      <c r="BL2" s="47">
        <v>3</v>
      </c>
      <c r="BM2" s="47">
        <v>18</v>
      </c>
      <c r="BO2" s="323"/>
      <c r="BP2" s="47">
        <v>19</v>
      </c>
      <c r="BQ2" s="47">
        <v>2</v>
      </c>
    </row>
    <row r="3" spans="1:69" x14ac:dyDescent="0.2">
      <c r="A3" s="461"/>
      <c r="C3" s="458"/>
      <c r="D3" s="47">
        <v>3</v>
      </c>
      <c r="E3" s="47">
        <v>1</v>
      </c>
      <c r="H3" s="47">
        <v>5</v>
      </c>
      <c r="I3" s="47">
        <v>1</v>
      </c>
      <c r="L3" s="47">
        <v>3</v>
      </c>
      <c r="M3" s="47">
        <v>4</v>
      </c>
      <c r="P3" s="47">
        <v>5</v>
      </c>
      <c r="Q3" s="47">
        <v>4</v>
      </c>
      <c r="T3" s="47">
        <v>3</v>
      </c>
      <c r="U3" s="47">
        <v>6</v>
      </c>
      <c r="X3" s="47">
        <v>7</v>
      </c>
      <c r="Y3" s="47">
        <v>4</v>
      </c>
      <c r="AB3" s="47">
        <v>3</v>
      </c>
      <c r="AC3" s="47">
        <v>8</v>
      </c>
      <c r="AF3" s="47">
        <v>9</v>
      </c>
      <c r="AG3" s="47">
        <v>4</v>
      </c>
      <c r="AJ3" s="47">
        <v>3</v>
      </c>
      <c r="AK3" s="47">
        <v>10</v>
      </c>
      <c r="AN3" s="47">
        <v>11</v>
      </c>
      <c r="AO3" s="47">
        <v>4</v>
      </c>
      <c r="AR3" s="47">
        <v>3</v>
      </c>
      <c r="AS3" s="47">
        <v>12</v>
      </c>
      <c r="AV3" s="47">
        <v>13</v>
      </c>
      <c r="AW3" s="47">
        <v>4</v>
      </c>
      <c r="AZ3" s="47">
        <v>3</v>
      </c>
      <c r="BA3" s="47">
        <v>14</v>
      </c>
      <c r="BD3" s="47">
        <v>15</v>
      </c>
      <c r="BE3" s="47">
        <v>4</v>
      </c>
      <c r="BH3" s="47">
        <v>3</v>
      </c>
      <c r="BI3" s="47">
        <v>16</v>
      </c>
      <c r="BL3" s="47">
        <v>17</v>
      </c>
      <c r="BM3" s="47">
        <v>4</v>
      </c>
      <c r="BP3" s="47">
        <v>3</v>
      </c>
      <c r="BQ3" s="47">
        <v>18</v>
      </c>
    </row>
    <row r="4" spans="1:69" x14ac:dyDescent="0.2">
      <c r="A4" s="461"/>
      <c r="C4" s="458"/>
      <c r="D4" s="47">
        <v>2</v>
      </c>
      <c r="E4" s="47">
        <v>4</v>
      </c>
      <c r="H4" s="47">
        <v>2</v>
      </c>
      <c r="I4" s="47">
        <v>3</v>
      </c>
      <c r="L4" s="47">
        <v>5</v>
      </c>
      <c r="M4" s="47">
        <v>1</v>
      </c>
      <c r="P4" s="47">
        <v>7</v>
      </c>
      <c r="Q4" s="47">
        <v>1</v>
      </c>
      <c r="T4" s="47">
        <v>5</v>
      </c>
      <c r="U4" s="47">
        <v>4</v>
      </c>
      <c r="X4" s="47">
        <v>5</v>
      </c>
      <c r="Y4" s="47">
        <v>6</v>
      </c>
      <c r="AB4" s="47">
        <v>7</v>
      </c>
      <c r="AC4" s="47">
        <v>4</v>
      </c>
      <c r="AF4" s="47">
        <v>5</v>
      </c>
      <c r="AG4" s="47">
        <v>8</v>
      </c>
      <c r="AJ4" s="47">
        <v>9</v>
      </c>
      <c r="AK4" s="47">
        <v>4</v>
      </c>
      <c r="AN4" s="47">
        <v>5</v>
      </c>
      <c r="AO4" s="47">
        <v>10</v>
      </c>
      <c r="AR4" s="47">
        <v>11</v>
      </c>
      <c r="AS4" s="47">
        <v>4</v>
      </c>
      <c r="AV4" s="47">
        <v>5</v>
      </c>
      <c r="AW4" s="47">
        <v>12</v>
      </c>
      <c r="AZ4" s="47">
        <v>13</v>
      </c>
      <c r="BA4" s="47">
        <v>4</v>
      </c>
      <c r="BD4" s="47">
        <v>5</v>
      </c>
      <c r="BE4" s="47">
        <v>14</v>
      </c>
      <c r="BH4" s="47">
        <v>15</v>
      </c>
      <c r="BI4" s="47">
        <v>4</v>
      </c>
      <c r="BL4" s="47">
        <v>5</v>
      </c>
      <c r="BM4" s="47">
        <v>16</v>
      </c>
      <c r="BP4" s="47">
        <v>17</v>
      </c>
      <c r="BQ4" s="47">
        <v>4</v>
      </c>
    </row>
    <row r="5" spans="1:69" x14ac:dyDescent="0.2">
      <c r="A5" s="461"/>
      <c r="C5" s="458"/>
      <c r="D5" s="47">
        <v>1</v>
      </c>
      <c r="E5" s="47">
        <v>2</v>
      </c>
      <c r="H5" s="47">
        <v>1</v>
      </c>
      <c r="I5" s="47">
        <v>4</v>
      </c>
      <c r="L5" s="47">
        <v>4</v>
      </c>
      <c r="M5" s="47">
        <v>6</v>
      </c>
      <c r="P5" s="47">
        <v>2</v>
      </c>
      <c r="Q5" s="47">
        <v>5</v>
      </c>
      <c r="T5" s="47">
        <v>7</v>
      </c>
      <c r="U5" s="47">
        <v>1</v>
      </c>
      <c r="X5" s="47">
        <v>9</v>
      </c>
      <c r="Y5" s="47">
        <v>1</v>
      </c>
      <c r="AB5" s="47">
        <v>5</v>
      </c>
      <c r="AC5" s="47">
        <v>6</v>
      </c>
      <c r="AF5" s="47">
        <v>7</v>
      </c>
      <c r="AG5" s="47">
        <v>6</v>
      </c>
      <c r="AJ5" s="47">
        <v>5</v>
      </c>
      <c r="AK5" s="47">
        <v>8</v>
      </c>
      <c r="AN5" s="47">
        <v>9</v>
      </c>
      <c r="AO5" s="47">
        <v>6</v>
      </c>
      <c r="AR5" s="47">
        <v>5</v>
      </c>
      <c r="AS5" s="47">
        <v>10</v>
      </c>
      <c r="AV5" s="47">
        <v>11</v>
      </c>
      <c r="AW5" s="47">
        <v>6</v>
      </c>
      <c r="AZ5" s="47">
        <v>5</v>
      </c>
      <c r="BA5" s="47">
        <v>12</v>
      </c>
      <c r="BD5" s="47">
        <v>13</v>
      </c>
      <c r="BE5" s="47">
        <v>6</v>
      </c>
      <c r="BH5" s="47">
        <v>5</v>
      </c>
      <c r="BI5" s="47">
        <v>14</v>
      </c>
      <c r="BL5" s="47">
        <v>15</v>
      </c>
      <c r="BM5" s="47">
        <v>6</v>
      </c>
      <c r="BP5" s="47">
        <v>5</v>
      </c>
      <c r="BQ5" s="47">
        <v>16</v>
      </c>
    </row>
    <row r="6" spans="1:69" ht="13.5" thickBot="1" x14ac:dyDescent="0.25">
      <c r="A6" s="461"/>
      <c r="C6" s="459"/>
      <c r="D6" s="47">
        <v>4</v>
      </c>
      <c r="E6" s="47">
        <v>3</v>
      </c>
      <c r="G6" s="458" t="str">
        <f>Language!$E$18</f>
        <v>Hinspiele</v>
      </c>
      <c r="H6" s="47">
        <v>3</v>
      </c>
      <c r="I6" s="47">
        <v>5</v>
      </c>
      <c r="L6" s="47">
        <v>2</v>
      </c>
      <c r="M6" s="47">
        <v>3</v>
      </c>
      <c r="P6" s="47">
        <v>4</v>
      </c>
      <c r="Q6" s="47">
        <v>3</v>
      </c>
      <c r="T6" s="47">
        <v>6</v>
      </c>
      <c r="U6" s="47">
        <v>8</v>
      </c>
      <c r="X6" s="47">
        <v>2</v>
      </c>
      <c r="Y6" s="47">
        <v>7</v>
      </c>
      <c r="AB6" s="47">
        <v>9</v>
      </c>
      <c r="AC6" s="47">
        <v>1</v>
      </c>
      <c r="AF6" s="47">
        <v>11</v>
      </c>
      <c r="AG6" s="47">
        <v>1</v>
      </c>
      <c r="AJ6" s="47">
        <v>7</v>
      </c>
      <c r="AK6" s="47">
        <v>6</v>
      </c>
      <c r="AN6" s="47">
        <v>7</v>
      </c>
      <c r="AO6" s="47">
        <v>8</v>
      </c>
      <c r="AR6" s="47">
        <v>9</v>
      </c>
      <c r="AS6" s="47">
        <v>6</v>
      </c>
      <c r="AV6" s="47">
        <v>7</v>
      </c>
      <c r="AW6" s="47">
        <v>10</v>
      </c>
      <c r="AZ6" s="47">
        <v>11</v>
      </c>
      <c r="BA6" s="47">
        <v>6</v>
      </c>
      <c r="BD6" s="47">
        <v>7</v>
      </c>
      <c r="BE6" s="47">
        <v>12</v>
      </c>
      <c r="BH6" s="47">
        <v>13</v>
      </c>
      <c r="BI6" s="47">
        <v>6</v>
      </c>
      <c r="BL6" s="47">
        <v>7</v>
      </c>
      <c r="BM6" s="47">
        <v>14</v>
      </c>
      <c r="BP6" s="47">
        <v>15</v>
      </c>
      <c r="BQ6" s="47">
        <v>6</v>
      </c>
    </row>
    <row r="7" spans="1:69" x14ac:dyDescent="0.2">
      <c r="A7" s="461"/>
      <c r="C7" s="460" t="str">
        <f>Language!$E$19</f>
        <v>Rückspiele</v>
      </c>
      <c r="D7" s="47">
        <v>4</v>
      </c>
      <c r="E7" s="47">
        <v>1</v>
      </c>
      <c r="G7" s="458"/>
      <c r="H7" s="47">
        <v>3</v>
      </c>
      <c r="I7" s="47">
        <v>1</v>
      </c>
      <c r="L7" s="47">
        <v>1</v>
      </c>
      <c r="M7" s="47">
        <v>4</v>
      </c>
      <c r="P7" s="47">
        <v>1</v>
      </c>
      <c r="Q7" s="47">
        <v>6</v>
      </c>
      <c r="T7" s="47">
        <v>2</v>
      </c>
      <c r="U7" s="47">
        <v>5</v>
      </c>
      <c r="X7" s="47">
        <v>6</v>
      </c>
      <c r="Y7" s="47">
        <v>3</v>
      </c>
      <c r="AB7" s="47">
        <v>8</v>
      </c>
      <c r="AC7" s="47">
        <v>10</v>
      </c>
      <c r="AF7" s="47">
        <v>2</v>
      </c>
      <c r="AG7" s="47">
        <v>9</v>
      </c>
      <c r="AJ7" s="47">
        <v>11</v>
      </c>
      <c r="AK7" s="47">
        <v>1</v>
      </c>
      <c r="AN7" s="47">
        <v>13</v>
      </c>
      <c r="AO7" s="47">
        <v>1</v>
      </c>
      <c r="AR7" s="47">
        <v>7</v>
      </c>
      <c r="AS7" s="47">
        <v>8</v>
      </c>
      <c r="AV7" s="47">
        <v>9</v>
      </c>
      <c r="AW7" s="47">
        <v>8</v>
      </c>
      <c r="AZ7" s="47">
        <v>7</v>
      </c>
      <c r="BA7" s="47">
        <v>10</v>
      </c>
      <c r="BD7" s="47">
        <v>11</v>
      </c>
      <c r="BE7" s="47">
        <v>8</v>
      </c>
      <c r="BH7" s="47">
        <v>7</v>
      </c>
      <c r="BI7" s="47">
        <v>12</v>
      </c>
      <c r="BL7" s="47">
        <v>13</v>
      </c>
      <c r="BM7" s="47">
        <v>8</v>
      </c>
      <c r="BP7" s="47">
        <v>7</v>
      </c>
      <c r="BQ7" s="47">
        <v>14</v>
      </c>
    </row>
    <row r="8" spans="1:69" x14ac:dyDescent="0.2">
      <c r="A8" s="461"/>
      <c r="C8" s="460"/>
      <c r="D8" s="47">
        <v>2</v>
      </c>
      <c r="E8" s="47">
        <v>3</v>
      </c>
      <c r="G8" s="458"/>
      <c r="H8" s="47">
        <v>2</v>
      </c>
      <c r="I8" s="47">
        <v>4</v>
      </c>
      <c r="L8" s="47">
        <v>3</v>
      </c>
      <c r="M8" s="47">
        <v>5</v>
      </c>
      <c r="P8" s="47">
        <v>5</v>
      </c>
      <c r="Q8" s="47">
        <v>7</v>
      </c>
      <c r="T8" s="47">
        <v>4</v>
      </c>
      <c r="U8" s="47">
        <v>3</v>
      </c>
      <c r="X8" s="47">
        <v>4</v>
      </c>
      <c r="Y8" s="47">
        <v>5</v>
      </c>
      <c r="AB8" s="47">
        <v>2</v>
      </c>
      <c r="AC8" s="47">
        <v>7</v>
      </c>
      <c r="AF8" s="47">
        <v>8</v>
      </c>
      <c r="AG8" s="47">
        <v>3</v>
      </c>
      <c r="AJ8" s="47">
        <v>10</v>
      </c>
      <c r="AK8" s="47">
        <v>12</v>
      </c>
      <c r="AN8" s="47">
        <v>2</v>
      </c>
      <c r="AO8" s="47">
        <v>11</v>
      </c>
      <c r="AR8" s="47">
        <v>13</v>
      </c>
      <c r="AS8" s="47">
        <v>1</v>
      </c>
      <c r="AV8" s="47">
        <v>15</v>
      </c>
      <c r="AW8" s="47">
        <v>1</v>
      </c>
      <c r="AZ8" s="47">
        <v>9</v>
      </c>
      <c r="BA8" s="47">
        <v>8</v>
      </c>
      <c r="BD8" s="47">
        <v>9</v>
      </c>
      <c r="BE8" s="47">
        <v>10</v>
      </c>
      <c r="BH8" s="47">
        <v>11</v>
      </c>
      <c r="BI8" s="47">
        <v>8</v>
      </c>
      <c r="BL8" s="47">
        <v>9</v>
      </c>
      <c r="BM8" s="47">
        <v>12</v>
      </c>
      <c r="BP8" s="47">
        <v>13</v>
      </c>
      <c r="BQ8" s="47">
        <v>8</v>
      </c>
    </row>
    <row r="9" spans="1:69" x14ac:dyDescent="0.2">
      <c r="A9" s="461"/>
      <c r="C9" s="460"/>
      <c r="D9" s="47">
        <v>1</v>
      </c>
      <c r="E9" s="47">
        <v>3</v>
      </c>
      <c r="G9" s="458"/>
      <c r="H9" s="47">
        <v>1</v>
      </c>
      <c r="I9" s="47">
        <v>2</v>
      </c>
      <c r="L9" s="47">
        <v>6</v>
      </c>
      <c r="M9" s="47">
        <v>2</v>
      </c>
      <c r="P9" s="47">
        <v>3</v>
      </c>
      <c r="Q9" s="47">
        <v>2</v>
      </c>
      <c r="T9" s="47">
        <v>1</v>
      </c>
      <c r="U9" s="47">
        <v>6</v>
      </c>
      <c r="X9" s="47">
        <v>1</v>
      </c>
      <c r="Y9" s="47">
        <v>8</v>
      </c>
      <c r="AB9" s="47">
        <v>6</v>
      </c>
      <c r="AC9" s="47">
        <v>3</v>
      </c>
      <c r="AF9" s="47">
        <v>4</v>
      </c>
      <c r="AG9" s="47">
        <v>7</v>
      </c>
      <c r="AJ9" s="47">
        <v>2</v>
      </c>
      <c r="AK9" s="47">
        <v>9</v>
      </c>
      <c r="AN9" s="47">
        <v>10</v>
      </c>
      <c r="AO9" s="47">
        <v>3</v>
      </c>
      <c r="AR9" s="47">
        <v>12</v>
      </c>
      <c r="AS9" s="47">
        <v>14</v>
      </c>
      <c r="AV9" s="47">
        <v>2</v>
      </c>
      <c r="AW9" s="47">
        <v>13</v>
      </c>
      <c r="AZ9" s="47">
        <v>15</v>
      </c>
      <c r="BA9" s="47">
        <v>1</v>
      </c>
      <c r="BD9" s="47">
        <v>17</v>
      </c>
      <c r="BE9" s="47">
        <v>1</v>
      </c>
      <c r="BH9" s="47">
        <v>9</v>
      </c>
      <c r="BI9" s="47">
        <v>10</v>
      </c>
      <c r="BL9" s="47">
        <v>11</v>
      </c>
      <c r="BM9" s="47">
        <v>10</v>
      </c>
      <c r="BP9" s="47">
        <v>9</v>
      </c>
      <c r="BQ9" s="47">
        <v>12</v>
      </c>
    </row>
    <row r="10" spans="1:69" ht="13.5" thickBot="1" x14ac:dyDescent="0.25">
      <c r="A10" s="461"/>
      <c r="C10" s="460"/>
      <c r="D10" s="47">
        <v>4</v>
      </c>
      <c r="E10" s="47">
        <v>2</v>
      </c>
      <c r="G10" s="459"/>
      <c r="H10" s="47">
        <v>4</v>
      </c>
      <c r="I10" s="47">
        <v>5</v>
      </c>
      <c r="L10" s="47">
        <v>3</v>
      </c>
      <c r="M10" s="47">
        <v>1</v>
      </c>
      <c r="P10" s="47">
        <v>5</v>
      </c>
      <c r="Q10" s="47">
        <v>1</v>
      </c>
      <c r="T10" s="47">
        <v>5</v>
      </c>
      <c r="U10" s="47">
        <v>7</v>
      </c>
      <c r="X10" s="47">
        <v>7</v>
      </c>
      <c r="Y10" s="47">
        <v>9</v>
      </c>
      <c r="AB10" s="47">
        <v>4</v>
      </c>
      <c r="AC10" s="47">
        <v>5</v>
      </c>
      <c r="AF10" s="47">
        <v>6</v>
      </c>
      <c r="AG10" s="47">
        <v>5</v>
      </c>
      <c r="AJ10" s="47">
        <v>8</v>
      </c>
      <c r="AK10" s="47">
        <v>3</v>
      </c>
      <c r="AN10" s="47">
        <v>4</v>
      </c>
      <c r="AO10" s="47">
        <v>9</v>
      </c>
      <c r="AR10" s="47">
        <v>2</v>
      </c>
      <c r="AS10" s="47">
        <v>11</v>
      </c>
      <c r="AV10" s="47">
        <v>12</v>
      </c>
      <c r="AW10" s="47">
        <v>3</v>
      </c>
      <c r="AZ10" s="47">
        <v>14</v>
      </c>
      <c r="BA10" s="47">
        <v>16</v>
      </c>
      <c r="BD10" s="47">
        <v>2</v>
      </c>
      <c r="BE10" s="47">
        <v>15</v>
      </c>
      <c r="BH10" s="47">
        <v>17</v>
      </c>
      <c r="BI10" s="47">
        <v>1</v>
      </c>
      <c r="BL10" s="47">
        <v>19</v>
      </c>
      <c r="BM10" s="47">
        <v>1</v>
      </c>
      <c r="BP10" s="47">
        <v>11</v>
      </c>
      <c r="BQ10" s="47">
        <v>10</v>
      </c>
    </row>
    <row r="11" spans="1:69" x14ac:dyDescent="0.2">
      <c r="A11" s="461"/>
      <c r="C11" s="460"/>
      <c r="D11" s="47">
        <v>2</v>
      </c>
      <c r="E11" s="47">
        <v>1</v>
      </c>
      <c r="G11" s="460" t="str">
        <f>Language!$E$19</f>
        <v>Rückspiele</v>
      </c>
      <c r="H11" s="47">
        <v>2</v>
      </c>
      <c r="I11" s="47">
        <v>5</v>
      </c>
      <c r="K11" s="458" t="str">
        <f>Language!$E$18</f>
        <v>Hinspiele</v>
      </c>
      <c r="L11" s="47">
        <v>2</v>
      </c>
      <c r="M11" s="47">
        <v>4</v>
      </c>
      <c r="P11" s="47">
        <v>4</v>
      </c>
      <c r="Q11" s="47">
        <v>6</v>
      </c>
      <c r="T11" s="47">
        <v>8</v>
      </c>
      <c r="U11" s="47">
        <v>4</v>
      </c>
      <c r="X11" s="47">
        <v>5</v>
      </c>
      <c r="Y11" s="47">
        <v>2</v>
      </c>
      <c r="AB11" s="47">
        <v>1</v>
      </c>
      <c r="AC11" s="47">
        <v>8</v>
      </c>
      <c r="AF11" s="47">
        <v>1</v>
      </c>
      <c r="AG11" s="47">
        <v>10</v>
      </c>
      <c r="AJ11" s="47">
        <v>4</v>
      </c>
      <c r="AK11" s="47">
        <v>7</v>
      </c>
      <c r="AN11" s="47">
        <v>8</v>
      </c>
      <c r="AO11" s="47">
        <v>5</v>
      </c>
      <c r="AR11" s="47">
        <v>10</v>
      </c>
      <c r="AS11" s="47">
        <v>3</v>
      </c>
      <c r="AV11" s="47">
        <v>4</v>
      </c>
      <c r="AW11" s="47">
        <v>11</v>
      </c>
      <c r="AZ11" s="47">
        <v>2</v>
      </c>
      <c r="BA11" s="47">
        <v>13</v>
      </c>
      <c r="BD11" s="47">
        <v>14</v>
      </c>
      <c r="BE11" s="47">
        <v>3</v>
      </c>
      <c r="BH11" s="47">
        <v>16</v>
      </c>
      <c r="BI11" s="47">
        <v>18</v>
      </c>
      <c r="BL11" s="47">
        <v>2</v>
      </c>
      <c r="BM11" s="47">
        <v>17</v>
      </c>
      <c r="BP11" s="47">
        <v>19</v>
      </c>
      <c r="BQ11" s="47">
        <v>1</v>
      </c>
    </row>
    <row r="12" spans="1:69" x14ac:dyDescent="0.2">
      <c r="A12" s="461"/>
      <c r="D12" s="47">
        <v>3</v>
      </c>
      <c r="E12" s="47">
        <v>4</v>
      </c>
      <c r="G12" s="460"/>
      <c r="H12" s="47">
        <v>4</v>
      </c>
      <c r="I12" s="47">
        <v>3</v>
      </c>
      <c r="K12" s="458"/>
      <c r="L12" s="47">
        <v>5</v>
      </c>
      <c r="M12" s="47">
        <v>6</v>
      </c>
      <c r="P12" s="47">
        <v>7</v>
      </c>
      <c r="Q12" s="47">
        <v>3</v>
      </c>
      <c r="T12" s="47">
        <v>3</v>
      </c>
      <c r="U12" s="47">
        <v>2</v>
      </c>
      <c r="X12" s="47">
        <v>3</v>
      </c>
      <c r="Y12" s="47">
        <v>4</v>
      </c>
      <c r="AB12" s="47">
        <v>7</v>
      </c>
      <c r="AC12" s="47">
        <v>9</v>
      </c>
      <c r="AF12" s="47">
        <v>9</v>
      </c>
      <c r="AG12" s="47">
        <v>11</v>
      </c>
      <c r="AJ12" s="47">
        <v>6</v>
      </c>
      <c r="AK12" s="47">
        <v>5</v>
      </c>
      <c r="AN12" s="47">
        <v>6</v>
      </c>
      <c r="AO12" s="47">
        <v>7</v>
      </c>
      <c r="AR12" s="47">
        <v>4</v>
      </c>
      <c r="AS12" s="47">
        <v>9</v>
      </c>
      <c r="AV12" s="47">
        <v>10</v>
      </c>
      <c r="AW12" s="47">
        <v>5</v>
      </c>
      <c r="AZ12" s="47">
        <v>12</v>
      </c>
      <c r="BA12" s="47">
        <v>3</v>
      </c>
      <c r="BD12" s="47">
        <v>4</v>
      </c>
      <c r="BE12" s="47">
        <v>13</v>
      </c>
      <c r="BH12" s="47">
        <v>2</v>
      </c>
      <c r="BI12" s="47">
        <v>15</v>
      </c>
      <c r="BL12" s="47">
        <v>16</v>
      </c>
      <c r="BM12" s="47">
        <v>3</v>
      </c>
      <c r="BP12" s="47">
        <v>18</v>
      </c>
      <c r="BQ12" s="47">
        <v>20</v>
      </c>
    </row>
    <row r="13" spans="1:69" x14ac:dyDescent="0.2">
      <c r="A13" s="461"/>
      <c r="G13" s="460"/>
      <c r="H13" s="47">
        <v>1</v>
      </c>
      <c r="I13" s="47">
        <v>5</v>
      </c>
      <c r="K13" s="458"/>
      <c r="L13" s="47">
        <v>1</v>
      </c>
      <c r="M13" s="47">
        <v>2</v>
      </c>
      <c r="P13" s="47">
        <v>1</v>
      </c>
      <c r="Q13" s="47">
        <v>4</v>
      </c>
      <c r="T13" s="47">
        <v>5</v>
      </c>
      <c r="U13" s="47">
        <v>1</v>
      </c>
      <c r="X13" s="47">
        <v>7</v>
      </c>
      <c r="Y13" s="47">
        <v>1</v>
      </c>
      <c r="AB13" s="47">
        <v>10</v>
      </c>
      <c r="AC13" s="47">
        <v>6</v>
      </c>
      <c r="AF13" s="47">
        <v>7</v>
      </c>
      <c r="AG13" s="47">
        <v>2</v>
      </c>
      <c r="AJ13" s="47">
        <v>1</v>
      </c>
      <c r="AK13" s="47">
        <v>10</v>
      </c>
      <c r="AN13" s="47">
        <v>1</v>
      </c>
      <c r="AO13" s="47">
        <v>12</v>
      </c>
      <c r="AR13" s="47">
        <v>8</v>
      </c>
      <c r="AS13" s="47">
        <v>5</v>
      </c>
      <c r="AV13" s="47">
        <v>6</v>
      </c>
      <c r="AW13" s="47">
        <v>9</v>
      </c>
      <c r="AZ13" s="47">
        <v>4</v>
      </c>
      <c r="BA13" s="47">
        <v>11</v>
      </c>
      <c r="BD13" s="47">
        <v>12</v>
      </c>
      <c r="BE13" s="47">
        <v>5</v>
      </c>
      <c r="BH13" s="47">
        <v>14</v>
      </c>
      <c r="BI13" s="47">
        <v>3</v>
      </c>
      <c r="BL13" s="47">
        <v>4</v>
      </c>
      <c r="BM13" s="47">
        <v>15</v>
      </c>
      <c r="BP13" s="47">
        <v>2</v>
      </c>
      <c r="BQ13" s="47">
        <v>17</v>
      </c>
    </row>
    <row r="14" spans="1:69" x14ac:dyDescent="0.2">
      <c r="A14" s="461"/>
      <c r="G14" s="460"/>
      <c r="H14" s="47">
        <v>3</v>
      </c>
      <c r="I14" s="47">
        <v>2</v>
      </c>
      <c r="K14" s="458"/>
      <c r="L14" s="47">
        <v>6</v>
      </c>
      <c r="M14" s="47">
        <v>3</v>
      </c>
      <c r="P14" s="47">
        <v>3</v>
      </c>
      <c r="Q14" s="47">
        <v>5</v>
      </c>
      <c r="T14" s="47">
        <v>4</v>
      </c>
      <c r="U14" s="47">
        <v>6</v>
      </c>
      <c r="X14" s="47">
        <v>6</v>
      </c>
      <c r="Y14" s="47">
        <v>8</v>
      </c>
      <c r="AB14" s="47">
        <v>5</v>
      </c>
      <c r="AC14" s="47">
        <v>2</v>
      </c>
      <c r="AF14" s="47">
        <v>3</v>
      </c>
      <c r="AG14" s="47">
        <v>6</v>
      </c>
      <c r="AJ14" s="47">
        <v>9</v>
      </c>
      <c r="AK14" s="47">
        <v>11</v>
      </c>
      <c r="AN14" s="47">
        <v>11</v>
      </c>
      <c r="AO14" s="47">
        <v>13</v>
      </c>
      <c r="AR14" s="47">
        <v>6</v>
      </c>
      <c r="AS14" s="47">
        <v>7</v>
      </c>
      <c r="AV14" s="47">
        <v>8</v>
      </c>
      <c r="AW14" s="47">
        <v>7</v>
      </c>
      <c r="AZ14" s="47">
        <v>10</v>
      </c>
      <c r="BA14" s="47">
        <v>5</v>
      </c>
      <c r="BD14" s="47">
        <v>6</v>
      </c>
      <c r="BE14" s="47">
        <v>11</v>
      </c>
      <c r="BH14" s="47">
        <v>4</v>
      </c>
      <c r="BI14" s="47">
        <v>13</v>
      </c>
      <c r="BL14" s="47">
        <v>14</v>
      </c>
      <c r="BM14" s="47">
        <v>5</v>
      </c>
      <c r="BP14" s="47">
        <v>16</v>
      </c>
      <c r="BQ14" s="47">
        <v>3</v>
      </c>
    </row>
    <row r="15" spans="1:69" ht="13.5" thickBot="1" x14ac:dyDescent="0.25">
      <c r="A15" s="461"/>
      <c r="G15" s="460"/>
      <c r="H15" s="47">
        <v>4</v>
      </c>
      <c r="I15" s="47">
        <v>1</v>
      </c>
      <c r="K15" s="459"/>
      <c r="L15" s="47">
        <v>4</v>
      </c>
      <c r="M15" s="47">
        <v>5</v>
      </c>
      <c r="P15" s="47">
        <v>6</v>
      </c>
      <c r="Q15" s="47">
        <v>2</v>
      </c>
      <c r="T15" s="47">
        <v>7</v>
      </c>
      <c r="U15" s="47">
        <v>3</v>
      </c>
      <c r="X15" s="47">
        <v>9</v>
      </c>
      <c r="Y15" s="47">
        <v>5</v>
      </c>
      <c r="AB15" s="47">
        <v>3</v>
      </c>
      <c r="AC15" s="47">
        <v>4</v>
      </c>
      <c r="AF15" s="47">
        <v>5</v>
      </c>
      <c r="AG15" s="47">
        <v>4</v>
      </c>
      <c r="AJ15" s="47">
        <v>12</v>
      </c>
      <c r="AK15" s="47">
        <v>8</v>
      </c>
      <c r="AN15" s="47">
        <v>9</v>
      </c>
      <c r="AO15" s="47">
        <v>2</v>
      </c>
      <c r="AR15" s="47">
        <v>1</v>
      </c>
      <c r="AS15" s="47">
        <v>12</v>
      </c>
      <c r="AV15" s="47">
        <v>1</v>
      </c>
      <c r="AW15" s="47">
        <v>14</v>
      </c>
      <c r="AZ15" s="47">
        <v>6</v>
      </c>
      <c r="BA15" s="47">
        <v>9</v>
      </c>
      <c r="BD15" s="47">
        <v>10</v>
      </c>
      <c r="BE15" s="47">
        <v>7</v>
      </c>
      <c r="BH15" s="47">
        <v>12</v>
      </c>
      <c r="BI15" s="47">
        <v>5</v>
      </c>
      <c r="BL15" s="47">
        <v>6</v>
      </c>
      <c r="BM15" s="47">
        <v>13</v>
      </c>
      <c r="BP15" s="47">
        <v>4</v>
      </c>
      <c r="BQ15" s="47">
        <v>15</v>
      </c>
    </row>
    <row r="16" spans="1:69" x14ac:dyDescent="0.2">
      <c r="A16" s="461"/>
      <c r="H16" s="47">
        <v>5</v>
      </c>
      <c r="I16" s="47">
        <v>3</v>
      </c>
      <c r="K16" s="460" t="str">
        <f>Language!$E$19</f>
        <v>Rückspiele</v>
      </c>
      <c r="L16" s="47">
        <v>6</v>
      </c>
      <c r="M16" s="47">
        <v>1</v>
      </c>
      <c r="P16" s="47">
        <v>3</v>
      </c>
      <c r="Q16" s="47">
        <v>1</v>
      </c>
      <c r="T16" s="47">
        <v>2</v>
      </c>
      <c r="U16" s="47">
        <v>8</v>
      </c>
      <c r="X16" s="47">
        <v>2</v>
      </c>
      <c r="Y16" s="47">
        <v>3</v>
      </c>
      <c r="AB16" s="47">
        <v>7</v>
      </c>
      <c r="AC16" s="47">
        <v>1</v>
      </c>
      <c r="AF16" s="47">
        <v>9</v>
      </c>
      <c r="AG16" s="47">
        <v>1</v>
      </c>
      <c r="AJ16" s="47">
        <v>7</v>
      </c>
      <c r="AK16" s="47">
        <v>2</v>
      </c>
      <c r="AN16" s="47">
        <v>3</v>
      </c>
      <c r="AO16" s="47">
        <v>8</v>
      </c>
      <c r="AR16" s="47">
        <v>11</v>
      </c>
      <c r="AS16" s="47">
        <v>13</v>
      </c>
      <c r="AV16" s="47">
        <v>13</v>
      </c>
      <c r="AW16" s="47">
        <v>15</v>
      </c>
      <c r="AZ16" s="47">
        <v>8</v>
      </c>
      <c r="BA16" s="47">
        <v>7</v>
      </c>
      <c r="BD16" s="47">
        <v>8</v>
      </c>
      <c r="BE16" s="47">
        <v>9</v>
      </c>
      <c r="BH16" s="47">
        <v>6</v>
      </c>
      <c r="BI16" s="47">
        <v>11</v>
      </c>
      <c r="BL16" s="47">
        <v>12</v>
      </c>
      <c r="BM16" s="47">
        <v>7</v>
      </c>
      <c r="BP16" s="47">
        <v>14</v>
      </c>
      <c r="BQ16" s="47">
        <v>5</v>
      </c>
    </row>
    <row r="17" spans="1:69" x14ac:dyDescent="0.2">
      <c r="A17" s="461"/>
      <c r="H17" s="47">
        <v>1</v>
      </c>
      <c r="I17" s="47">
        <v>3</v>
      </c>
      <c r="K17" s="460"/>
      <c r="L17" s="47">
        <v>2</v>
      </c>
      <c r="M17" s="47">
        <v>5</v>
      </c>
      <c r="O17" s="458" t="str">
        <f>Language!$E$18</f>
        <v>Hinspiele</v>
      </c>
      <c r="P17" s="47">
        <v>2</v>
      </c>
      <c r="Q17" s="47">
        <v>4</v>
      </c>
      <c r="T17" s="47">
        <v>1</v>
      </c>
      <c r="U17" s="47">
        <v>4</v>
      </c>
      <c r="X17" s="47">
        <v>1</v>
      </c>
      <c r="Y17" s="47">
        <v>6</v>
      </c>
      <c r="AB17" s="47">
        <v>6</v>
      </c>
      <c r="AC17" s="47">
        <v>8</v>
      </c>
      <c r="AF17" s="47">
        <v>8</v>
      </c>
      <c r="AG17" s="47">
        <v>10</v>
      </c>
      <c r="AJ17" s="47">
        <v>3</v>
      </c>
      <c r="AK17" s="47">
        <v>6</v>
      </c>
      <c r="AN17" s="47">
        <v>7</v>
      </c>
      <c r="AO17" s="47">
        <v>4</v>
      </c>
      <c r="AR17" s="47">
        <v>14</v>
      </c>
      <c r="AS17" s="47">
        <v>10</v>
      </c>
      <c r="AV17" s="47">
        <v>11</v>
      </c>
      <c r="AW17" s="47">
        <v>2</v>
      </c>
      <c r="AZ17" s="47">
        <v>1</v>
      </c>
      <c r="BA17" s="47">
        <v>14</v>
      </c>
      <c r="BD17" s="47">
        <v>1</v>
      </c>
      <c r="BE17" s="47">
        <v>16</v>
      </c>
      <c r="BH17" s="47">
        <v>10</v>
      </c>
      <c r="BI17" s="47">
        <v>7</v>
      </c>
      <c r="BL17" s="47">
        <v>8</v>
      </c>
      <c r="BM17" s="47">
        <v>11</v>
      </c>
      <c r="BP17" s="47">
        <v>6</v>
      </c>
      <c r="BQ17" s="47">
        <v>13</v>
      </c>
    </row>
    <row r="18" spans="1:69" x14ac:dyDescent="0.2">
      <c r="A18" s="461"/>
      <c r="H18" s="47">
        <v>4</v>
      </c>
      <c r="I18" s="47">
        <v>2</v>
      </c>
      <c r="K18" s="460"/>
      <c r="L18" s="47">
        <v>4</v>
      </c>
      <c r="M18" s="47">
        <v>3</v>
      </c>
      <c r="O18" s="458"/>
      <c r="P18" s="47">
        <v>7</v>
      </c>
      <c r="Q18" s="47">
        <v>6</v>
      </c>
      <c r="T18" s="47">
        <v>3</v>
      </c>
      <c r="U18" s="47">
        <v>5</v>
      </c>
      <c r="X18" s="47">
        <v>5</v>
      </c>
      <c r="Y18" s="47">
        <v>7</v>
      </c>
      <c r="AB18" s="47">
        <v>9</v>
      </c>
      <c r="AC18" s="47">
        <v>5</v>
      </c>
      <c r="AF18" s="47">
        <v>11</v>
      </c>
      <c r="AG18" s="47">
        <v>7</v>
      </c>
      <c r="AJ18" s="47">
        <v>5</v>
      </c>
      <c r="AK18" s="47">
        <v>4</v>
      </c>
      <c r="AN18" s="47">
        <v>5</v>
      </c>
      <c r="AO18" s="47">
        <v>6</v>
      </c>
      <c r="AR18" s="47">
        <v>9</v>
      </c>
      <c r="AS18" s="47">
        <v>2</v>
      </c>
      <c r="AV18" s="47">
        <v>3</v>
      </c>
      <c r="AW18" s="47">
        <v>10</v>
      </c>
      <c r="AZ18" s="47">
        <v>13</v>
      </c>
      <c r="BA18" s="47">
        <v>15</v>
      </c>
      <c r="BD18" s="47">
        <v>15</v>
      </c>
      <c r="BE18" s="47">
        <v>17</v>
      </c>
      <c r="BH18" s="47">
        <v>8</v>
      </c>
      <c r="BI18" s="47">
        <v>9</v>
      </c>
      <c r="BL18" s="47">
        <v>10</v>
      </c>
      <c r="BM18" s="47">
        <v>9</v>
      </c>
      <c r="BP18" s="47">
        <v>12</v>
      </c>
      <c r="BQ18" s="47">
        <v>7</v>
      </c>
    </row>
    <row r="19" spans="1:69" x14ac:dyDescent="0.2">
      <c r="H19" s="47">
        <v>2</v>
      </c>
      <c r="I19" s="47">
        <v>1</v>
      </c>
      <c r="K19" s="460"/>
      <c r="L19" s="47">
        <v>1</v>
      </c>
      <c r="M19" s="47">
        <v>5</v>
      </c>
      <c r="O19" s="458"/>
      <c r="P19" s="47">
        <v>1</v>
      </c>
      <c r="Q19" s="47">
        <v>2</v>
      </c>
      <c r="T19" s="47">
        <v>6</v>
      </c>
      <c r="U19" s="47">
        <v>2</v>
      </c>
      <c r="X19" s="47">
        <v>8</v>
      </c>
      <c r="Y19" s="47">
        <v>4</v>
      </c>
      <c r="AB19" s="47">
        <v>4</v>
      </c>
      <c r="AC19" s="47">
        <v>10</v>
      </c>
      <c r="AF19" s="47">
        <v>2</v>
      </c>
      <c r="AG19" s="47">
        <v>5</v>
      </c>
      <c r="AJ19" s="47">
        <v>9</v>
      </c>
      <c r="AK19" s="47">
        <v>1</v>
      </c>
      <c r="AN19" s="47">
        <v>11</v>
      </c>
      <c r="AO19" s="47">
        <v>1</v>
      </c>
      <c r="AR19" s="47">
        <v>3</v>
      </c>
      <c r="AS19" s="47">
        <v>8</v>
      </c>
      <c r="AV19" s="47">
        <v>9</v>
      </c>
      <c r="AW19" s="47">
        <v>4</v>
      </c>
      <c r="AZ19" s="47">
        <v>16</v>
      </c>
      <c r="BA19" s="47">
        <v>12</v>
      </c>
      <c r="BD19" s="47">
        <v>13</v>
      </c>
      <c r="BE19" s="47">
        <v>2</v>
      </c>
      <c r="BH19" s="47">
        <v>1</v>
      </c>
      <c r="BI19" s="47">
        <v>16</v>
      </c>
      <c r="BL19" s="47">
        <v>1</v>
      </c>
      <c r="BM19" s="47">
        <v>18</v>
      </c>
      <c r="BP19" s="47">
        <v>8</v>
      </c>
      <c r="BQ19" s="47">
        <v>11</v>
      </c>
    </row>
    <row r="20" spans="1:69" x14ac:dyDescent="0.2">
      <c r="H20" s="47">
        <v>5</v>
      </c>
      <c r="I20" s="47">
        <v>4</v>
      </c>
      <c r="K20" s="460"/>
      <c r="L20" s="47">
        <v>6</v>
      </c>
      <c r="M20" s="47">
        <v>4</v>
      </c>
      <c r="O20" s="458"/>
      <c r="P20" s="47">
        <v>4</v>
      </c>
      <c r="Q20" s="47">
        <v>7</v>
      </c>
      <c r="T20" s="47">
        <v>8</v>
      </c>
      <c r="U20" s="47">
        <v>7</v>
      </c>
      <c r="X20" s="47">
        <v>3</v>
      </c>
      <c r="Y20" s="47">
        <v>9</v>
      </c>
      <c r="AB20" s="47">
        <v>2</v>
      </c>
      <c r="AC20" s="47">
        <v>3</v>
      </c>
      <c r="AF20" s="47">
        <v>4</v>
      </c>
      <c r="AG20" s="47">
        <v>3</v>
      </c>
      <c r="AJ20" s="47">
        <v>8</v>
      </c>
      <c r="AK20" s="47">
        <v>10</v>
      </c>
      <c r="AN20" s="47">
        <v>10</v>
      </c>
      <c r="AO20" s="47">
        <v>12</v>
      </c>
      <c r="AR20" s="47">
        <v>7</v>
      </c>
      <c r="AS20" s="47">
        <v>4</v>
      </c>
      <c r="AV20" s="47">
        <v>5</v>
      </c>
      <c r="AW20" s="47">
        <v>8</v>
      </c>
      <c r="AZ20" s="47">
        <v>11</v>
      </c>
      <c r="BA20" s="47">
        <v>2</v>
      </c>
      <c r="BD20" s="47">
        <v>3</v>
      </c>
      <c r="BE20" s="47">
        <v>12</v>
      </c>
      <c r="BH20" s="47">
        <v>15</v>
      </c>
      <c r="BI20" s="47">
        <v>17</v>
      </c>
      <c r="BL20" s="47">
        <v>17</v>
      </c>
      <c r="BM20" s="47">
        <v>19</v>
      </c>
      <c r="BP20" s="47">
        <v>10</v>
      </c>
      <c r="BQ20" s="47">
        <v>9</v>
      </c>
    </row>
    <row r="21" spans="1:69" ht="13.5" thickBot="1" x14ac:dyDescent="0.25">
      <c r="L21" s="47">
        <v>3</v>
      </c>
      <c r="M21" s="47">
        <v>2</v>
      </c>
      <c r="O21" s="459"/>
      <c r="P21" s="47">
        <v>6</v>
      </c>
      <c r="Q21" s="47">
        <v>5</v>
      </c>
      <c r="T21" s="47">
        <v>3</v>
      </c>
      <c r="U21" s="47">
        <v>1</v>
      </c>
      <c r="X21" s="47">
        <v>5</v>
      </c>
      <c r="Y21" s="47">
        <v>1</v>
      </c>
      <c r="AB21" s="47">
        <v>1</v>
      </c>
      <c r="AC21" s="47">
        <v>6</v>
      </c>
      <c r="AF21" s="47">
        <v>1</v>
      </c>
      <c r="AG21" s="47">
        <v>8</v>
      </c>
      <c r="AJ21" s="47">
        <v>11</v>
      </c>
      <c r="AK21" s="47">
        <v>7</v>
      </c>
      <c r="AN21" s="47">
        <v>13</v>
      </c>
      <c r="AO21" s="47">
        <v>9</v>
      </c>
      <c r="AR21" s="47">
        <v>5</v>
      </c>
      <c r="AS21" s="47">
        <v>6</v>
      </c>
      <c r="AV21" s="47">
        <v>7</v>
      </c>
      <c r="AW21" s="47">
        <v>6</v>
      </c>
      <c r="AZ21" s="47">
        <v>3</v>
      </c>
      <c r="BA21" s="47">
        <v>10</v>
      </c>
      <c r="BD21" s="47">
        <v>11</v>
      </c>
      <c r="BE21" s="47">
        <v>4</v>
      </c>
      <c r="BH21" s="47">
        <v>18</v>
      </c>
      <c r="BI21" s="47">
        <v>14</v>
      </c>
      <c r="BL21" s="47">
        <v>15</v>
      </c>
      <c r="BM21" s="47">
        <v>2</v>
      </c>
      <c r="BP21" s="47">
        <v>1</v>
      </c>
      <c r="BQ21" s="47">
        <v>18</v>
      </c>
    </row>
    <row r="22" spans="1:69" x14ac:dyDescent="0.2">
      <c r="L22" s="47">
        <v>4</v>
      </c>
      <c r="M22" s="47">
        <v>1</v>
      </c>
      <c r="O22" s="460" t="str">
        <f>Language!$E$19</f>
        <v>Rückspiele</v>
      </c>
      <c r="P22" s="47">
        <v>2</v>
      </c>
      <c r="Q22" s="47">
        <v>7</v>
      </c>
      <c r="T22" s="47">
        <v>2</v>
      </c>
      <c r="U22" s="47">
        <v>4</v>
      </c>
      <c r="X22" s="47">
        <v>4</v>
      </c>
      <c r="Y22" s="47">
        <v>6</v>
      </c>
      <c r="AB22" s="47">
        <v>5</v>
      </c>
      <c r="AC22" s="47">
        <v>7</v>
      </c>
      <c r="AF22" s="47">
        <v>7</v>
      </c>
      <c r="AG22" s="47">
        <v>9</v>
      </c>
      <c r="AJ22" s="47">
        <v>6</v>
      </c>
      <c r="AK22" s="47">
        <v>12</v>
      </c>
      <c r="AN22" s="47">
        <v>2</v>
      </c>
      <c r="AO22" s="47">
        <v>7</v>
      </c>
      <c r="AR22" s="47">
        <v>11</v>
      </c>
      <c r="AS22" s="47">
        <v>1</v>
      </c>
      <c r="AV22" s="47">
        <v>13</v>
      </c>
      <c r="AW22" s="47">
        <v>1</v>
      </c>
      <c r="AZ22" s="47">
        <v>9</v>
      </c>
      <c r="BA22" s="47">
        <v>4</v>
      </c>
      <c r="BD22" s="47">
        <v>5</v>
      </c>
      <c r="BE22" s="47">
        <v>10</v>
      </c>
      <c r="BH22" s="47">
        <v>13</v>
      </c>
      <c r="BI22" s="47">
        <v>2</v>
      </c>
      <c r="BL22" s="47">
        <v>3</v>
      </c>
      <c r="BM22" s="47">
        <v>14</v>
      </c>
      <c r="BP22" s="47">
        <v>17</v>
      </c>
      <c r="BQ22" s="47">
        <v>19</v>
      </c>
    </row>
    <row r="23" spans="1:69" x14ac:dyDescent="0.2">
      <c r="L23" s="47">
        <v>5</v>
      </c>
      <c r="M23" s="47">
        <v>3</v>
      </c>
      <c r="O23" s="460"/>
      <c r="P23" s="47">
        <v>6</v>
      </c>
      <c r="Q23" s="47">
        <v>3</v>
      </c>
      <c r="T23" s="47">
        <v>5</v>
      </c>
      <c r="U23" s="47">
        <v>8</v>
      </c>
      <c r="X23" s="47">
        <v>7</v>
      </c>
      <c r="Y23" s="47">
        <v>3</v>
      </c>
      <c r="AB23" s="47">
        <v>8</v>
      </c>
      <c r="AC23" s="47">
        <v>4</v>
      </c>
      <c r="AF23" s="47">
        <v>10</v>
      </c>
      <c r="AG23" s="47">
        <v>6</v>
      </c>
      <c r="AJ23" s="47">
        <v>2</v>
      </c>
      <c r="AK23" s="47">
        <v>5</v>
      </c>
      <c r="AN23" s="47">
        <v>6</v>
      </c>
      <c r="AO23" s="47">
        <v>3</v>
      </c>
      <c r="AR23" s="47">
        <v>10</v>
      </c>
      <c r="AS23" s="47">
        <v>12</v>
      </c>
      <c r="AV23" s="47">
        <v>12</v>
      </c>
      <c r="AW23" s="47">
        <v>14</v>
      </c>
      <c r="AZ23" s="47">
        <v>5</v>
      </c>
      <c r="BA23" s="47">
        <v>8</v>
      </c>
      <c r="BD23" s="47">
        <v>9</v>
      </c>
      <c r="BE23" s="47">
        <v>6</v>
      </c>
      <c r="BH23" s="47">
        <v>3</v>
      </c>
      <c r="BI23" s="47">
        <v>12</v>
      </c>
      <c r="BL23" s="47">
        <v>13</v>
      </c>
      <c r="BM23" s="47">
        <v>4</v>
      </c>
      <c r="BP23" s="47">
        <v>20</v>
      </c>
      <c r="BQ23" s="47">
        <v>16</v>
      </c>
    </row>
    <row r="24" spans="1:69" x14ac:dyDescent="0.2">
      <c r="L24" s="47">
        <v>2</v>
      </c>
      <c r="M24" s="47">
        <v>6</v>
      </c>
      <c r="O24" s="460"/>
      <c r="P24" s="47">
        <v>4</v>
      </c>
      <c r="Q24" s="47">
        <v>5</v>
      </c>
      <c r="S24" s="458" t="str">
        <f>Language!$E$18</f>
        <v>Hinspiele</v>
      </c>
      <c r="T24" s="47">
        <v>7</v>
      </c>
      <c r="U24" s="47">
        <v>6</v>
      </c>
      <c r="X24" s="47">
        <v>2</v>
      </c>
      <c r="Y24" s="47">
        <v>8</v>
      </c>
      <c r="AB24" s="47">
        <v>3</v>
      </c>
      <c r="AC24" s="47">
        <v>9</v>
      </c>
      <c r="AF24" s="47">
        <v>5</v>
      </c>
      <c r="AG24" s="47">
        <v>11</v>
      </c>
      <c r="AJ24" s="47">
        <v>4</v>
      </c>
      <c r="AK24" s="47">
        <v>3</v>
      </c>
      <c r="AN24" s="47">
        <v>4</v>
      </c>
      <c r="AO24" s="47">
        <v>5</v>
      </c>
      <c r="AR24" s="47">
        <v>13</v>
      </c>
      <c r="AS24" s="47">
        <v>9</v>
      </c>
      <c r="AV24" s="47">
        <v>15</v>
      </c>
      <c r="AW24" s="47">
        <v>11</v>
      </c>
      <c r="AZ24" s="47">
        <v>7</v>
      </c>
      <c r="BA24" s="47">
        <v>6</v>
      </c>
      <c r="BD24" s="47">
        <v>7</v>
      </c>
      <c r="BE24" s="47">
        <v>8</v>
      </c>
      <c r="BH24" s="47">
        <v>11</v>
      </c>
      <c r="BI24" s="47">
        <v>4</v>
      </c>
      <c r="BL24" s="47">
        <v>5</v>
      </c>
      <c r="BM24" s="47">
        <v>12</v>
      </c>
      <c r="BP24" s="47">
        <v>15</v>
      </c>
      <c r="BQ24" s="47">
        <v>2</v>
      </c>
    </row>
    <row r="25" spans="1:69" x14ac:dyDescent="0.2">
      <c r="L25" s="47">
        <v>1</v>
      </c>
      <c r="M25" s="47">
        <v>3</v>
      </c>
      <c r="O25" s="460"/>
      <c r="P25" s="47">
        <v>1</v>
      </c>
      <c r="Q25" s="47">
        <v>7</v>
      </c>
      <c r="S25" s="458"/>
      <c r="T25" s="47">
        <v>1</v>
      </c>
      <c r="U25" s="47">
        <v>2</v>
      </c>
      <c r="X25" s="47">
        <v>1</v>
      </c>
      <c r="Y25" s="47">
        <v>4</v>
      </c>
      <c r="AB25" s="47">
        <v>10</v>
      </c>
      <c r="AC25" s="47">
        <v>2</v>
      </c>
      <c r="AF25" s="47">
        <v>3</v>
      </c>
      <c r="AG25" s="47">
        <v>2</v>
      </c>
      <c r="AJ25" s="47">
        <v>1</v>
      </c>
      <c r="AK25" s="47">
        <v>8</v>
      </c>
      <c r="AN25" s="47">
        <v>1</v>
      </c>
      <c r="AO25" s="47">
        <v>10</v>
      </c>
      <c r="AR25" s="47">
        <v>8</v>
      </c>
      <c r="AS25" s="47">
        <v>14</v>
      </c>
      <c r="AV25" s="47">
        <v>2</v>
      </c>
      <c r="AW25" s="47">
        <v>9</v>
      </c>
      <c r="AZ25" s="47">
        <v>13</v>
      </c>
      <c r="BA25" s="47">
        <v>1</v>
      </c>
      <c r="BD25" s="47">
        <v>15</v>
      </c>
      <c r="BE25" s="47">
        <v>1</v>
      </c>
      <c r="BH25" s="47">
        <v>5</v>
      </c>
      <c r="BI25" s="47">
        <v>10</v>
      </c>
      <c r="BL25" s="47">
        <v>11</v>
      </c>
      <c r="BM25" s="47">
        <v>6</v>
      </c>
      <c r="BP25" s="47">
        <v>3</v>
      </c>
      <c r="BQ25" s="47">
        <v>14</v>
      </c>
    </row>
    <row r="26" spans="1:69" x14ac:dyDescent="0.2">
      <c r="L26" s="47">
        <v>4</v>
      </c>
      <c r="M26" s="47">
        <v>2</v>
      </c>
      <c r="O26" s="460"/>
      <c r="P26" s="47">
        <v>5</v>
      </c>
      <c r="Q26" s="47">
        <v>2</v>
      </c>
      <c r="S26" s="458"/>
      <c r="T26" s="47">
        <v>8</v>
      </c>
      <c r="U26" s="47">
        <v>3</v>
      </c>
      <c r="X26" s="47">
        <v>3</v>
      </c>
      <c r="Y26" s="47">
        <v>5</v>
      </c>
      <c r="AB26" s="47">
        <v>5</v>
      </c>
      <c r="AC26" s="47">
        <v>1</v>
      </c>
      <c r="AF26" s="47">
        <v>7</v>
      </c>
      <c r="AG26" s="47">
        <v>1</v>
      </c>
      <c r="AJ26" s="47">
        <v>7</v>
      </c>
      <c r="AK26" s="47">
        <v>9</v>
      </c>
      <c r="AN26" s="47">
        <v>9</v>
      </c>
      <c r="AO26" s="47">
        <v>11</v>
      </c>
      <c r="AR26" s="47">
        <v>2</v>
      </c>
      <c r="AS26" s="47">
        <v>7</v>
      </c>
      <c r="AV26" s="47">
        <v>8</v>
      </c>
      <c r="AW26" s="47">
        <v>3</v>
      </c>
      <c r="AZ26" s="47">
        <v>12</v>
      </c>
      <c r="BA26" s="47">
        <v>14</v>
      </c>
      <c r="BD26" s="47">
        <v>14</v>
      </c>
      <c r="BE26" s="47">
        <v>16</v>
      </c>
      <c r="BH26" s="47">
        <v>9</v>
      </c>
      <c r="BI26" s="47">
        <v>6</v>
      </c>
      <c r="BL26" s="47">
        <v>7</v>
      </c>
      <c r="BM26" s="47">
        <v>10</v>
      </c>
      <c r="BP26" s="47">
        <v>13</v>
      </c>
      <c r="BQ26" s="47">
        <v>4</v>
      </c>
    </row>
    <row r="27" spans="1:69" x14ac:dyDescent="0.2">
      <c r="L27" s="47">
        <v>6</v>
      </c>
      <c r="M27" s="47">
        <v>5</v>
      </c>
      <c r="P27" s="47">
        <v>3</v>
      </c>
      <c r="Q27" s="47">
        <v>4</v>
      </c>
      <c r="S27" s="458"/>
      <c r="T27" s="47">
        <v>4</v>
      </c>
      <c r="U27" s="47">
        <v>7</v>
      </c>
      <c r="X27" s="47">
        <v>6</v>
      </c>
      <c r="Y27" s="47">
        <v>2</v>
      </c>
      <c r="AB27" s="47">
        <v>4</v>
      </c>
      <c r="AC27" s="47">
        <v>6</v>
      </c>
      <c r="AF27" s="47">
        <v>6</v>
      </c>
      <c r="AG27" s="47">
        <v>8</v>
      </c>
      <c r="AJ27" s="47">
        <v>10</v>
      </c>
      <c r="AK27" s="47">
        <v>6</v>
      </c>
      <c r="AN27" s="47">
        <v>12</v>
      </c>
      <c r="AO27" s="47">
        <v>8</v>
      </c>
      <c r="AR27" s="47">
        <v>6</v>
      </c>
      <c r="AS27" s="47">
        <v>3</v>
      </c>
      <c r="AV27" s="47">
        <v>4</v>
      </c>
      <c r="AW27" s="47">
        <v>7</v>
      </c>
      <c r="AZ27" s="47">
        <v>15</v>
      </c>
      <c r="BA27" s="47">
        <v>11</v>
      </c>
      <c r="BD27" s="47">
        <v>17</v>
      </c>
      <c r="BE27" s="47">
        <v>13</v>
      </c>
      <c r="BH27" s="47">
        <v>7</v>
      </c>
      <c r="BI27" s="47">
        <v>8</v>
      </c>
      <c r="BL27" s="47">
        <v>9</v>
      </c>
      <c r="BM27" s="47">
        <v>8</v>
      </c>
      <c r="BP27" s="47">
        <v>5</v>
      </c>
      <c r="BQ27" s="47">
        <v>12</v>
      </c>
    </row>
    <row r="28" spans="1:69" ht="13.5" thickBot="1" x14ac:dyDescent="0.25">
      <c r="L28" s="47">
        <v>2</v>
      </c>
      <c r="M28" s="47">
        <v>1</v>
      </c>
      <c r="P28" s="47">
        <v>6</v>
      </c>
      <c r="Q28" s="47">
        <v>1</v>
      </c>
      <c r="S28" s="459"/>
      <c r="T28" s="47">
        <v>6</v>
      </c>
      <c r="U28" s="47">
        <v>5</v>
      </c>
      <c r="X28" s="47">
        <v>8</v>
      </c>
      <c r="Y28" s="47">
        <v>9</v>
      </c>
      <c r="AB28" s="47">
        <v>7</v>
      </c>
      <c r="AC28" s="47">
        <v>3</v>
      </c>
      <c r="AF28" s="47">
        <v>9</v>
      </c>
      <c r="AG28" s="47">
        <v>5</v>
      </c>
      <c r="AJ28" s="47">
        <v>5</v>
      </c>
      <c r="AK28" s="47">
        <v>11</v>
      </c>
      <c r="AN28" s="47">
        <v>7</v>
      </c>
      <c r="AO28" s="47">
        <v>13</v>
      </c>
      <c r="AR28" s="47">
        <v>4</v>
      </c>
      <c r="AS28" s="47">
        <v>5</v>
      </c>
      <c r="AV28" s="47">
        <v>6</v>
      </c>
      <c r="AW28" s="47">
        <v>5</v>
      </c>
      <c r="AZ28" s="47">
        <v>10</v>
      </c>
      <c r="BA28" s="47">
        <v>16</v>
      </c>
      <c r="BD28" s="47">
        <v>2</v>
      </c>
      <c r="BE28" s="47">
        <v>11</v>
      </c>
      <c r="BH28" s="47">
        <v>15</v>
      </c>
      <c r="BI28" s="47">
        <v>1</v>
      </c>
      <c r="BL28" s="47">
        <v>17</v>
      </c>
      <c r="BM28" s="47">
        <v>1</v>
      </c>
      <c r="BP28" s="47">
        <v>11</v>
      </c>
      <c r="BQ28" s="47">
        <v>6</v>
      </c>
    </row>
    <row r="29" spans="1:69" x14ac:dyDescent="0.2">
      <c r="L29" s="47">
        <v>3</v>
      </c>
      <c r="M29" s="47">
        <v>6</v>
      </c>
      <c r="P29" s="47">
        <v>7</v>
      </c>
      <c r="Q29" s="47">
        <v>5</v>
      </c>
      <c r="S29" s="460" t="str">
        <f>Language!$E$19</f>
        <v>Rückspiele</v>
      </c>
      <c r="T29" s="47">
        <v>8</v>
      </c>
      <c r="U29" s="47">
        <v>1</v>
      </c>
      <c r="X29" s="47">
        <v>3</v>
      </c>
      <c r="Y29" s="47">
        <v>1</v>
      </c>
      <c r="AB29" s="47">
        <v>2</v>
      </c>
      <c r="AC29" s="47">
        <v>8</v>
      </c>
      <c r="AF29" s="47">
        <v>4</v>
      </c>
      <c r="AG29" s="47">
        <v>10</v>
      </c>
      <c r="AJ29" s="47">
        <v>12</v>
      </c>
      <c r="AK29" s="47">
        <v>4</v>
      </c>
      <c r="AN29" s="47">
        <v>5</v>
      </c>
      <c r="AO29" s="47">
        <v>2</v>
      </c>
      <c r="AR29" s="47">
        <v>1</v>
      </c>
      <c r="AS29" s="47">
        <v>10</v>
      </c>
      <c r="AV29" s="47">
        <v>1</v>
      </c>
      <c r="AW29" s="47">
        <v>12</v>
      </c>
      <c r="AZ29" s="47">
        <v>2</v>
      </c>
      <c r="BA29" s="47">
        <v>9</v>
      </c>
      <c r="BD29" s="47">
        <v>10</v>
      </c>
      <c r="BE29" s="47">
        <v>3</v>
      </c>
      <c r="BH29" s="47">
        <v>14</v>
      </c>
      <c r="BI29" s="47">
        <v>16</v>
      </c>
      <c r="BL29" s="47">
        <v>16</v>
      </c>
      <c r="BM29" s="47">
        <v>18</v>
      </c>
      <c r="BP29" s="47">
        <v>7</v>
      </c>
      <c r="BQ29" s="47">
        <v>10</v>
      </c>
    </row>
    <row r="30" spans="1:69" x14ac:dyDescent="0.2">
      <c r="L30" s="47">
        <v>5</v>
      </c>
      <c r="M30" s="47">
        <v>4</v>
      </c>
      <c r="P30" s="47">
        <v>2</v>
      </c>
      <c r="Q30" s="47">
        <v>3</v>
      </c>
      <c r="S30" s="460"/>
      <c r="T30" s="47">
        <v>2</v>
      </c>
      <c r="U30" s="47">
        <v>7</v>
      </c>
      <c r="X30" s="47">
        <v>2</v>
      </c>
      <c r="Y30" s="47">
        <v>4</v>
      </c>
      <c r="AB30" s="47">
        <v>9</v>
      </c>
      <c r="AC30" s="47">
        <v>10</v>
      </c>
      <c r="AF30" s="47">
        <v>11</v>
      </c>
      <c r="AG30" s="47">
        <v>3</v>
      </c>
      <c r="AJ30" s="47">
        <v>3</v>
      </c>
      <c r="AK30" s="47">
        <v>2</v>
      </c>
      <c r="AN30" s="47">
        <v>3</v>
      </c>
      <c r="AO30" s="47">
        <v>4</v>
      </c>
      <c r="AR30" s="47">
        <v>9</v>
      </c>
      <c r="AS30" s="47">
        <v>11</v>
      </c>
      <c r="AV30" s="47">
        <v>11</v>
      </c>
      <c r="AW30" s="47">
        <v>13</v>
      </c>
      <c r="AZ30" s="47">
        <v>8</v>
      </c>
      <c r="BA30" s="47">
        <v>3</v>
      </c>
      <c r="BD30" s="47">
        <v>4</v>
      </c>
      <c r="BE30" s="47">
        <v>9</v>
      </c>
      <c r="BH30" s="47">
        <v>17</v>
      </c>
      <c r="BI30" s="47">
        <v>13</v>
      </c>
      <c r="BL30" s="47">
        <v>19</v>
      </c>
      <c r="BM30" s="47">
        <v>15</v>
      </c>
      <c r="BP30" s="47">
        <v>9</v>
      </c>
      <c r="BQ30" s="47">
        <v>8</v>
      </c>
    </row>
    <row r="31" spans="1:69" x14ac:dyDescent="0.2">
      <c r="P31" s="47">
        <v>1</v>
      </c>
      <c r="Q31" s="47">
        <v>5</v>
      </c>
      <c r="S31" s="460"/>
      <c r="T31" s="47">
        <v>6</v>
      </c>
      <c r="U31" s="47">
        <v>3</v>
      </c>
      <c r="X31" s="47">
        <v>9</v>
      </c>
      <c r="Y31" s="47">
        <v>6</v>
      </c>
      <c r="AB31" s="47">
        <v>1</v>
      </c>
      <c r="AC31" s="47">
        <v>4</v>
      </c>
      <c r="AF31" s="47">
        <v>1</v>
      </c>
      <c r="AG31" s="47">
        <v>6</v>
      </c>
      <c r="AJ31" s="47">
        <v>7</v>
      </c>
      <c r="AK31" s="47">
        <v>1</v>
      </c>
      <c r="AN31" s="47">
        <v>9</v>
      </c>
      <c r="AO31" s="47">
        <v>1</v>
      </c>
      <c r="AR31" s="47">
        <v>12</v>
      </c>
      <c r="AS31" s="47">
        <v>8</v>
      </c>
      <c r="AV31" s="47">
        <v>14</v>
      </c>
      <c r="AW31" s="47">
        <v>10</v>
      </c>
      <c r="AZ31" s="47">
        <v>4</v>
      </c>
      <c r="BA31" s="47">
        <v>7</v>
      </c>
      <c r="BD31" s="47">
        <v>8</v>
      </c>
      <c r="BE31" s="47">
        <v>5</v>
      </c>
      <c r="BH31" s="47">
        <v>12</v>
      </c>
      <c r="BI31" s="47">
        <v>18</v>
      </c>
      <c r="BL31" s="47">
        <v>2</v>
      </c>
      <c r="BM31" s="47">
        <v>13</v>
      </c>
      <c r="BP31" s="47">
        <v>17</v>
      </c>
      <c r="BQ31" s="47">
        <v>1</v>
      </c>
    </row>
    <row r="32" spans="1:69" x14ac:dyDescent="0.2">
      <c r="P32" s="47">
        <v>6</v>
      </c>
      <c r="Q32" s="47">
        <v>4</v>
      </c>
      <c r="S32" s="460"/>
      <c r="T32" s="47">
        <v>4</v>
      </c>
      <c r="U32" s="47">
        <v>5</v>
      </c>
      <c r="W32" s="458" t="str">
        <f>Language!$E$18</f>
        <v>Hinspiele</v>
      </c>
      <c r="X32" s="47">
        <v>7</v>
      </c>
      <c r="Y32" s="47">
        <v>8</v>
      </c>
      <c r="AB32" s="47">
        <v>3</v>
      </c>
      <c r="AC32" s="47">
        <v>5</v>
      </c>
      <c r="AF32" s="47">
        <v>5</v>
      </c>
      <c r="AG32" s="47">
        <v>7</v>
      </c>
      <c r="AJ32" s="47">
        <v>6</v>
      </c>
      <c r="AK32" s="47">
        <v>8</v>
      </c>
      <c r="AN32" s="47">
        <v>8</v>
      </c>
      <c r="AO32" s="47">
        <v>10</v>
      </c>
      <c r="AR32" s="47">
        <v>7</v>
      </c>
      <c r="AS32" s="47">
        <v>13</v>
      </c>
      <c r="AV32" s="47">
        <v>9</v>
      </c>
      <c r="AW32" s="47">
        <v>15</v>
      </c>
      <c r="AZ32" s="47">
        <v>6</v>
      </c>
      <c r="BA32" s="47">
        <v>5</v>
      </c>
      <c r="BD32" s="47">
        <v>6</v>
      </c>
      <c r="BE32" s="47">
        <v>7</v>
      </c>
      <c r="BH32" s="47">
        <v>2</v>
      </c>
      <c r="BI32" s="47">
        <v>11</v>
      </c>
      <c r="BL32" s="47">
        <v>12</v>
      </c>
      <c r="BM32" s="47">
        <v>3</v>
      </c>
      <c r="BP32" s="47">
        <v>16</v>
      </c>
      <c r="BQ32" s="47">
        <v>18</v>
      </c>
    </row>
    <row r="33" spans="16:69" x14ac:dyDescent="0.2">
      <c r="P33" s="47">
        <v>3</v>
      </c>
      <c r="Q33" s="47">
        <v>7</v>
      </c>
      <c r="S33" s="460"/>
      <c r="T33" s="47">
        <v>1</v>
      </c>
      <c r="U33" s="47">
        <v>7</v>
      </c>
      <c r="W33" s="458"/>
      <c r="X33" s="47">
        <v>1</v>
      </c>
      <c r="Y33" s="47">
        <v>2</v>
      </c>
      <c r="AB33" s="47">
        <v>6</v>
      </c>
      <c r="AC33" s="47">
        <v>2</v>
      </c>
      <c r="AF33" s="47">
        <v>8</v>
      </c>
      <c r="AG33" s="47">
        <v>4</v>
      </c>
      <c r="AJ33" s="47">
        <v>9</v>
      </c>
      <c r="AK33" s="47">
        <v>5</v>
      </c>
      <c r="AN33" s="47">
        <v>11</v>
      </c>
      <c r="AO33" s="47">
        <v>7</v>
      </c>
      <c r="AR33" s="47">
        <v>14</v>
      </c>
      <c r="AS33" s="47">
        <v>6</v>
      </c>
      <c r="AV33" s="47">
        <v>7</v>
      </c>
      <c r="AW33" s="47">
        <v>2</v>
      </c>
      <c r="AZ33" s="47">
        <v>1</v>
      </c>
      <c r="BA33" s="47">
        <v>12</v>
      </c>
      <c r="BD33" s="47">
        <v>1</v>
      </c>
      <c r="BE33" s="47">
        <v>14</v>
      </c>
      <c r="BH33" s="47">
        <v>10</v>
      </c>
      <c r="BI33" s="47">
        <v>3</v>
      </c>
      <c r="BL33" s="47">
        <v>4</v>
      </c>
      <c r="BM33" s="47">
        <v>11</v>
      </c>
      <c r="BP33" s="47">
        <v>19</v>
      </c>
      <c r="BQ33" s="47">
        <v>15</v>
      </c>
    </row>
    <row r="34" spans="16:69" x14ac:dyDescent="0.2">
      <c r="P34" s="47">
        <v>4</v>
      </c>
      <c r="Q34" s="47">
        <v>1</v>
      </c>
      <c r="T34" s="47">
        <v>8</v>
      </c>
      <c r="U34" s="47">
        <v>6</v>
      </c>
      <c r="W34" s="458"/>
      <c r="X34" s="47">
        <v>4</v>
      </c>
      <c r="Y34" s="47">
        <v>9</v>
      </c>
      <c r="AB34" s="47">
        <v>10</v>
      </c>
      <c r="AC34" s="47">
        <v>7</v>
      </c>
      <c r="AF34" s="47">
        <v>3</v>
      </c>
      <c r="AG34" s="47">
        <v>9</v>
      </c>
      <c r="AJ34" s="47">
        <v>4</v>
      </c>
      <c r="AK34" s="47">
        <v>10</v>
      </c>
      <c r="AN34" s="47">
        <v>6</v>
      </c>
      <c r="AO34" s="47">
        <v>12</v>
      </c>
      <c r="AR34" s="47">
        <v>5</v>
      </c>
      <c r="AS34" s="47">
        <v>2</v>
      </c>
      <c r="AV34" s="47">
        <v>3</v>
      </c>
      <c r="AW34" s="47">
        <v>6</v>
      </c>
      <c r="AZ34" s="47">
        <v>11</v>
      </c>
      <c r="BA34" s="47">
        <v>13</v>
      </c>
      <c r="BD34" s="47">
        <v>13</v>
      </c>
      <c r="BE34" s="47">
        <v>15</v>
      </c>
      <c r="BH34" s="47">
        <v>4</v>
      </c>
      <c r="BI34" s="47">
        <v>9</v>
      </c>
      <c r="BL34" s="47">
        <v>10</v>
      </c>
      <c r="BM34" s="47">
        <v>5</v>
      </c>
      <c r="BP34" s="47">
        <v>14</v>
      </c>
      <c r="BQ34" s="47">
        <v>20</v>
      </c>
    </row>
    <row r="35" spans="16:69" x14ac:dyDescent="0.2">
      <c r="P35" s="47">
        <v>5</v>
      </c>
      <c r="Q35" s="47">
        <v>3</v>
      </c>
      <c r="T35" s="47">
        <v>5</v>
      </c>
      <c r="U35" s="47">
        <v>2</v>
      </c>
      <c r="W35" s="458"/>
      <c r="X35" s="47">
        <v>8</v>
      </c>
      <c r="Y35" s="47">
        <v>5</v>
      </c>
      <c r="AB35" s="47">
        <v>8</v>
      </c>
      <c r="AC35" s="47">
        <v>9</v>
      </c>
      <c r="AF35" s="47">
        <v>10</v>
      </c>
      <c r="AG35" s="47">
        <v>2</v>
      </c>
      <c r="AJ35" s="47">
        <v>11</v>
      </c>
      <c r="AK35" s="47">
        <v>3</v>
      </c>
      <c r="AN35" s="47">
        <v>13</v>
      </c>
      <c r="AO35" s="47">
        <v>5</v>
      </c>
      <c r="AR35" s="47">
        <v>3</v>
      </c>
      <c r="AS35" s="47">
        <v>4</v>
      </c>
      <c r="AV35" s="47">
        <v>5</v>
      </c>
      <c r="AW35" s="47">
        <v>4</v>
      </c>
      <c r="AZ35" s="47">
        <v>14</v>
      </c>
      <c r="BA35" s="47">
        <v>10</v>
      </c>
      <c r="BD35" s="47">
        <v>16</v>
      </c>
      <c r="BE35" s="47">
        <v>12</v>
      </c>
      <c r="BH35" s="47">
        <v>8</v>
      </c>
      <c r="BI35" s="47">
        <v>5</v>
      </c>
      <c r="BL35" s="47">
        <v>6</v>
      </c>
      <c r="BM35" s="47">
        <v>9</v>
      </c>
      <c r="BP35" s="47">
        <v>2</v>
      </c>
      <c r="BQ35" s="47">
        <v>13</v>
      </c>
    </row>
    <row r="36" spans="16:69" ht="13.5" thickBot="1" x14ac:dyDescent="0.25">
      <c r="P36" s="47">
        <v>2</v>
      </c>
      <c r="Q36" s="47">
        <v>6</v>
      </c>
      <c r="T36" s="47">
        <v>3</v>
      </c>
      <c r="U36" s="47">
        <v>4</v>
      </c>
      <c r="W36" s="459"/>
      <c r="X36" s="47">
        <v>6</v>
      </c>
      <c r="Y36" s="47">
        <v>7</v>
      </c>
      <c r="AB36" s="47">
        <v>3</v>
      </c>
      <c r="AC36" s="47">
        <v>1</v>
      </c>
      <c r="AF36" s="47">
        <v>5</v>
      </c>
      <c r="AG36" s="47">
        <v>1</v>
      </c>
      <c r="AJ36" s="47">
        <v>2</v>
      </c>
      <c r="AK36" s="47">
        <v>12</v>
      </c>
      <c r="AN36" s="47">
        <v>2</v>
      </c>
      <c r="AO36" s="47">
        <v>3</v>
      </c>
      <c r="AR36" s="47">
        <v>9</v>
      </c>
      <c r="AS36" s="47">
        <v>1</v>
      </c>
      <c r="AV36" s="47">
        <v>11</v>
      </c>
      <c r="AW36" s="47">
        <v>1</v>
      </c>
      <c r="AZ36" s="47">
        <v>9</v>
      </c>
      <c r="BA36" s="47">
        <v>15</v>
      </c>
      <c r="BD36" s="47">
        <v>11</v>
      </c>
      <c r="BE36" s="47">
        <v>17</v>
      </c>
      <c r="BH36" s="47">
        <v>6</v>
      </c>
      <c r="BI36" s="47">
        <v>7</v>
      </c>
      <c r="BL36" s="47">
        <v>8</v>
      </c>
      <c r="BM36" s="47">
        <v>7</v>
      </c>
      <c r="BP36" s="47">
        <v>12</v>
      </c>
      <c r="BQ36" s="47">
        <v>3</v>
      </c>
    </row>
    <row r="37" spans="16:69" x14ac:dyDescent="0.2">
      <c r="P37" s="47">
        <v>1</v>
      </c>
      <c r="Q37" s="47">
        <v>3</v>
      </c>
      <c r="T37" s="47">
        <v>6</v>
      </c>
      <c r="U37" s="47">
        <v>1</v>
      </c>
      <c r="W37" s="460" t="str">
        <f>Language!$E$19</f>
        <v>Rückspiele</v>
      </c>
      <c r="X37" s="47">
        <v>2</v>
      </c>
      <c r="Y37" s="47">
        <v>9</v>
      </c>
      <c r="AB37" s="47">
        <v>2</v>
      </c>
      <c r="AC37" s="47">
        <v>4</v>
      </c>
      <c r="AF37" s="47">
        <v>4</v>
      </c>
      <c r="AG37" s="47">
        <v>6</v>
      </c>
      <c r="AJ37" s="47">
        <v>1</v>
      </c>
      <c r="AK37" s="47">
        <v>6</v>
      </c>
      <c r="AN37" s="47">
        <v>1</v>
      </c>
      <c r="AO37" s="47">
        <v>8</v>
      </c>
      <c r="AR37" s="47">
        <v>8</v>
      </c>
      <c r="AS37" s="47">
        <v>10</v>
      </c>
      <c r="AV37" s="47">
        <v>10</v>
      </c>
      <c r="AW37" s="47">
        <v>12</v>
      </c>
      <c r="AZ37" s="47">
        <v>16</v>
      </c>
      <c r="BA37" s="47">
        <v>8</v>
      </c>
      <c r="BD37" s="47">
        <v>9</v>
      </c>
      <c r="BE37" s="47">
        <v>2</v>
      </c>
      <c r="BH37" s="47">
        <v>1</v>
      </c>
      <c r="BI37" s="47">
        <v>14</v>
      </c>
      <c r="BL37" s="47">
        <v>1</v>
      </c>
      <c r="BM37" s="47">
        <v>16</v>
      </c>
      <c r="BP37" s="47">
        <v>4</v>
      </c>
      <c r="BQ37" s="47">
        <v>11</v>
      </c>
    </row>
    <row r="38" spans="16:69" x14ac:dyDescent="0.2">
      <c r="P38" s="47">
        <v>4</v>
      </c>
      <c r="Q38" s="47">
        <v>2</v>
      </c>
      <c r="T38" s="47">
        <v>7</v>
      </c>
      <c r="U38" s="47">
        <v>5</v>
      </c>
      <c r="W38" s="460"/>
      <c r="X38" s="47">
        <v>8</v>
      </c>
      <c r="Y38" s="47">
        <v>3</v>
      </c>
      <c r="AB38" s="47">
        <v>5</v>
      </c>
      <c r="AC38" s="47">
        <v>10</v>
      </c>
      <c r="AF38" s="47">
        <v>7</v>
      </c>
      <c r="AG38" s="47">
        <v>3</v>
      </c>
      <c r="AJ38" s="47">
        <v>5</v>
      </c>
      <c r="AK38" s="47">
        <v>7</v>
      </c>
      <c r="AN38" s="47">
        <v>7</v>
      </c>
      <c r="AO38" s="47">
        <v>9</v>
      </c>
      <c r="AR38" s="47">
        <v>11</v>
      </c>
      <c r="AS38" s="47">
        <v>7</v>
      </c>
      <c r="AV38" s="47">
        <v>13</v>
      </c>
      <c r="AW38" s="47">
        <v>9</v>
      </c>
      <c r="AZ38" s="47">
        <v>7</v>
      </c>
      <c r="BA38" s="47">
        <v>2</v>
      </c>
      <c r="BD38" s="47">
        <v>3</v>
      </c>
      <c r="BE38" s="47">
        <v>8</v>
      </c>
      <c r="BH38" s="47">
        <v>13</v>
      </c>
      <c r="BI38" s="47">
        <v>15</v>
      </c>
      <c r="BL38" s="47">
        <v>15</v>
      </c>
      <c r="BM38" s="47">
        <v>17</v>
      </c>
      <c r="BP38" s="47">
        <v>10</v>
      </c>
      <c r="BQ38" s="47">
        <v>5</v>
      </c>
    </row>
    <row r="39" spans="16:69" x14ac:dyDescent="0.2">
      <c r="P39" s="47">
        <v>6</v>
      </c>
      <c r="Q39" s="47">
        <v>7</v>
      </c>
      <c r="T39" s="47">
        <v>4</v>
      </c>
      <c r="U39" s="47">
        <v>8</v>
      </c>
      <c r="W39" s="460"/>
      <c r="X39" s="47">
        <v>4</v>
      </c>
      <c r="Y39" s="47">
        <v>7</v>
      </c>
      <c r="AB39" s="47">
        <v>9</v>
      </c>
      <c r="AC39" s="47">
        <v>6</v>
      </c>
      <c r="AF39" s="47">
        <v>2</v>
      </c>
      <c r="AG39" s="47">
        <v>8</v>
      </c>
      <c r="AJ39" s="47">
        <v>8</v>
      </c>
      <c r="AK39" s="47">
        <v>4</v>
      </c>
      <c r="AN39" s="47">
        <v>10</v>
      </c>
      <c r="AO39" s="47">
        <v>6</v>
      </c>
      <c r="AR39" s="47">
        <v>6</v>
      </c>
      <c r="AS39" s="47">
        <v>12</v>
      </c>
      <c r="AV39" s="47">
        <v>8</v>
      </c>
      <c r="AW39" s="47">
        <v>14</v>
      </c>
      <c r="AZ39" s="47">
        <v>3</v>
      </c>
      <c r="BA39" s="47">
        <v>6</v>
      </c>
      <c r="BD39" s="47">
        <v>7</v>
      </c>
      <c r="BE39" s="47">
        <v>4</v>
      </c>
      <c r="BH39" s="47">
        <v>16</v>
      </c>
      <c r="BI39" s="47">
        <v>12</v>
      </c>
      <c r="BL39" s="47">
        <v>18</v>
      </c>
      <c r="BM39" s="47">
        <v>14</v>
      </c>
      <c r="BP39" s="47">
        <v>6</v>
      </c>
      <c r="BQ39" s="47">
        <v>9</v>
      </c>
    </row>
    <row r="40" spans="16:69" x14ac:dyDescent="0.2">
      <c r="P40" s="47">
        <v>2</v>
      </c>
      <c r="Q40" s="47">
        <v>1</v>
      </c>
      <c r="T40" s="47">
        <v>2</v>
      </c>
      <c r="U40" s="47">
        <v>3</v>
      </c>
      <c r="W40" s="460"/>
      <c r="X40" s="47">
        <v>6</v>
      </c>
      <c r="Y40" s="47">
        <v>5</v>
      </c>
      <c r="AB40" s="47">
        <v>7</v>
      </c>
      <c r="AC40" s="47">
        <v>8</v>
      </c>
      <c r="AF40" s="47">
        <v>11</v>
      </c>
      <c r="AG40" s="47">
        <v>10</v>
      </c>
      <c r="AJ40" s="47">
        <v>3</v>
      </c>
      <c r="AK40" s="47">
        <v>9</v>
      </c>
      <c r="AN40" s="47">
        <v>5</v>
      </c>
      <c r="AO40" s="47">
        <v>11</v>
      </c>
      <c r="AR40" s="47">
        <v>13</v>
      </c>
      <c r="AS40" s="47">
        <v>5</v>
      </c>
      <c r="AV40" s="47">
        <v>15</v>
      </c>
      <c r="AW40" s="47">
        <v>7</v>
      </c>
      <c r="AZ40" s="47">
        <v>5</v>
      </c>
      <c r="BA40" s="47">
        <v>4</v>
      </c>
      <c r="BD40" s="47">
        <v>5</v>
      </c>
      <c r="BE40" s="47">
        <v>6</v>
      </c>
      <c r="BH40" s="47">
        <v>11</v>
      </c>
      <c r="BI40" s="47">
        <v>17</v>
      </c>
      <c r="BL40" s="47">
        <v>13</v>
      </c>
      <c r="BM40" s="47">
        <v>19</v>
      </c>
      <c r="BP40" s="47">
        <v>8</v>
      </c>
      <c r="BQ40" s="47">
        <v>7</v>
      </c>
    </row>
    <row r="41" spans="16:69" x14ac:dyDescent="0.2">
      <c r="P41" s="47">
        <v>7</v>
      </c>
      <c r="Q41" s="47">
        <v>4</v>
      </c>
      <c r="T41" s="47">
        <v>1</v>
      </c>
      <c r="U41" s="47">
        <v>5</v>
      </c>
      <c r="W41" s="460"/>
      <c r="X41" s="47">
        <v>1</v>
      </c>
      <c r="Y41" s="47">
        <v>9</v>
      </c>
      <c r="AA41" s="458" t="str">
        <f>Language!$E$18</f>
        <v>Hinspiele</v>
      </c>
      <c r="AB41" s="47">
        <v>1</v>
      </c>
      <c r="AC41" s="47">
        <v>2</v>
      </c>
      <c r="AF41" s="47">
        <v>1</v>
      </c>
      <c r="AG41" s="47">
        <v>4</v>
      </c>
      <c r="AJ41" s="47">
        <v>10</v>
      </c>
      <c r="AK41" s="47">
        <v>2</v>
      </c>
      <c r="AN41" s="47">
        <v>12</v>
      </c>
      <c r="AO41" s="47">
        <v>4</v>
      </c>
      <c r="AR41" s="47">
        <v>4</v>
      </c>
      <c r="AS41" s="47">
        <v>14</v>
      </c>
      <c r="AV41" s="47">
        <v>2</v>
      </c>
      <c r="AW41" s="47">
        <v>5</v>
      </c>
      <c r="AZ41" s="47">
        <v>11</v>
      </c>
      <c r="BA41" s="47">
        <v>1</v>
      </c>
      <c r="BD41" s="47">
        <v>13</v>
      </c>
      <c r="BE41" s="47">
        <v>1</v>
      </c>
      <c r="BH41" s="47">
        <v>18</v>
      </c>
      <c r="BI41" s="47">
        <v>10</v>
      </c>
      <c r="BL41" s="47">
        <v>11</v>
      </c>
      <c r="BM41" s="47">
        <v>2</v>
      </c>
      <c r="BP41" s="47">
        <v>1</v>
      </c>
      <c r="BQ41" s="47">
        <v>16</v>
      </c>
    </row>
    <row r="42" spans="16:69" x14ac:dyDescent="0.2">
      <c r="P42" s="47">
        <v>5</v>
      </c>
      <c r="Q42" s="47">
        <v>6</v>
      </c>
      <c r="T42" s="47">
        <v>6</v>
      </c>
      <c r="U42" s="47">
        <v>4</v>
      </c>
      <c r="X42" s="47">
        <v>7</v>
      </c>
      <c r="Y42" s="47">
        <v>2</v>
      </c>
      <c r="AA42" s="458"/>
      <c r="AB42" s="47">
        <v>10</v>
      </c>
      <c r="AC42" s="47">
        <v>3</v>
      </c>
      <c r="AF42" s="47">
        <v>3</v>
      </c>
      <c r="AG42" s="47">
        <v>5</v>
      </c>
      <c r="AJ42" s="47">
        <v>12</v>
      </c>
      <c r="AK42" s="47">
        <v>11</v>
      </c>
      <c r="AN42" s="47">
        <v>3</v>
      </c>
      <c r="AO42" s="47">
        <v>13</v>
      </c>
      <c r="AR42" s="47">
        <v>2</v>
      </c>
      <c r="AS42" s="47">
        <v>3</v>
      </c>
      <c r="AV42" s="47">
        <v>4</v>
      </c>
      <c r="AW42" s="47">
        <v>3</v>
      </c>
      <c r="AZ42" s="47">
        <v>10</v>
      </c>
      <c r="BA42" s="47">
        <v>12</v>
      </c>
      <c r="BD42" s="47">
        <v>12</v>
      </c>
      <c r="BE42" s="47">
        <v>14</v>
      </c>
      <c r="BH42" s="47">
        <v>9</v>
      </c>
      <c r="BI42" s="47">
        <v>2</v>
      </c>
      <c r="BL42" s="47">
        <v>3</v>
      </c>
      <c r="BM42" s="47">
        <v>10</v>
      </c>
      <c r="BP42" s="47">
        <v>15</v>
      </c>
      <c r="BQ42" s="47">
        <v>17</v>
      </c>
    </row>
    <row r="43" spans="16:69" x14ac:dyDescent="0.2">
      <c r="T43" s="47">
        <v>3</v>
      </c>
      <c r="U43" s="47">
        <v>7</v>
      </c>
      <c r="X43" s="47">
        <v>3</v>
      </c>
      <c r="Y43" s="47">
        <v>6</v>
      </c>
      <c r="AA43" s="458"/>
      <c r="AB43" s="47">
        <v>4</v>
      </c>
      <c r="AC43" s="47">
        <v>9</v>
      </c>
      <c r="AF43" s="47">
        <v>6</v>
      </c>
      <c r="AG43" s="47">
        <v>2</v>
      </c>
      <c r="AJ43" s="47">
        <v>5</v>
      </c>
      <c r="AK43" s="47">
        <v>1</v>
      </c>
      <c r="AN43" s="47">
        <v>7</v>
      </c>
      <c r="AO43" s="47">
        <v>1</v>
      </c>
      <c r="AR43" s="47">
        <v>1</v>
      </c>
      <c r="AS43" s="47">
        <v>8</v>
      </c>
      <c r="AV43" s="47">
        <v>1</v>
      </c>
      <c r="AW43" s="47">
        <v>10</v>
      </c>
      <c r="AZ43" s="47">
        <v>13</v>
      </c>
      <c r="BA43" s="47">
        <v>9</v>
      </c>
      <c r="BD43" s="47">
        <v>15</v>
      </c>
      <c r="BE43" s="47">
        <v>11</v>
      </c>
      <c r="BH43" s="47">
        <v>3</v>
      </c>
      <c r="BI43" s="47">
        <v>8</v>
      </c>
      <c r="BL43" s="47">
        <v>9</v>
      </c>
      <c r="BM43" s="47">
        <v>4</v>
      </c>
      <c r="BP43" s="47">
        <v>18</v>
      </c>
      <c r="BQ43" s="47">
        <v>14</v>
      </c>
    </row>
    <row r="44" spans="16:69" x14ac:dyDescent="0.2">
      <c r="T44" s="47">
        <v>8</v>
      </c>
      <c r="U44" s="47">
        <v>2</v>
      </c>
      <c r="X44" s="47">
        <v>5</v>
      </c>
      <c r="Y44" s="47">
        <v>4</v>
      </c>
      <c r="AA44" s="458"/>
      <c r="AB44" s="47">
        <v>8</v>
      </c>
      <c r="AC44" s="47">
        <v>5</v>
      </c>
      <c r="AF44" s="47">
        <v>8</v>
      </c>
      <c r="AG44" s="47">
        <v>11</v>
      </c>
      <c r="AJ44" s="47">
        <v>4</v>
      </c>
      <c r="AK44" s="47">
        <v>6</v>
      </c>
      <c r="AN44" s="47">
        <v>6</v>
      </c>
      <c r="AO44" s="47">
        <v>8</v>
      </c>
      <c r="AR44" s="47">
        <v>7</v>
      </c>
      <c r="AS44" s="47">
        <v>9</v>
      </c>
      <c r="AV44" s="47">
        <v>9</v>
      </c>
      <c r="AW44" s="47">
        <v>11</v>
      </c>
      <c r="AZ44" s="47">
        <v>8</v>
      </c>
      <c r="BA44" s="47">
        <v>14</v>
      </c>
      <c r="BD44" s="47">
        <v>10</v>
      </c>
      <c r="BE44" s="47">
        <v>16</v>
      </c>
      <c r="BH44" s="47">
        <v>7</v>
      </c>
      <c r="BI44" s="47">
        <v>4</v>
      </c>
      <c r="BL44" s="47">
        <v>5</v>
      </c>
      <c r="BM44" s="47">
        <v>8</v>
      </c>
      <c r="BP44" s="47">
        <v>13</v>
      </c>
      <c r="BQ44" s="47">
        <v>19</v>
      </c>
    </row>
    <row r="45" spans="16:69" ht="13.5" thickBot="1" x14ac:dyDescent="0.25">
      <c r="T45" s="47">
        <v>4</v>
      </c>
      <c r="U45" s="47">
        <v>1</v>
      </c>
      <c r="X45" s="47">
        <v>8</v>
      </c>
      <c r="Y45" s="47">
        <v>1</v>
      </c>
      <c r="AA45" s="459"/>
      <c r="AB45" s="47">
        <v>6</v>
      </c>
      <c r="AC45" s="47">
        <v>7</v>
      </c>
      <c r="AF45" s="47">
        <v>10</v>
      </c>
      <c r="AG45" s="47">
        <v>9</v>
      </c>
      <c r="AJ45" s="47">
        <v>7</v>
      </c>
      <c r="AK45" s="47">
        <v>3</v>
      </c>
      <c r="AN45" s="47">
        <v>9</v>
      </c>
      <c r="AO45" s="47">
        <v>5</v>
      </c>
      <c r="AR45" s="47">
        <v>10</v>
      </c>
      <c r="AS45" s="47">
        <v>6</v>
      </c>
      <c r="AV45" s="47">
        <v>12</v>
      </c>
      <c r="AW45" s="47">
        <v>8</v>
      </c>
      <c r="AZ45" s="47">
        <v>15</v>
      </c>
      <c r="BA45" s="47">
        <v>7</v>
      </c>
      <c r="BD45" s="47">
        <v>17</v>
      </c>
      <c r="BE45" s="47">
        <v>9</v>
      </c>
      <c r="BH45" s="47">
        <v>5</v>
      </c>
      <c r="BI45" s="47">
        <v>6</v>
      </c>
      <c r="BL45" s="47">
        <v>7</v>
      </c>
      <c r="BM45" s="47">
        <v>6</v>
      </c>
      <c r="BP45" s="47">
        <v>20</v>
      </c>
      <c r="BQ45" s="47">
        <v>12</v>
      </c>
    </row>
    <row r="46" spans="16:69" x14ac:dyDescent="0.2">
      <c r="T46" s="47">
        <v>5</v>
      </c>
      <c r="U46" s="47">
        <v>3</v>
      </c>
      <c r="X46" s="47">
        <v>9</v>
      </c>
      <c r="Y46" s="47">
        <v>7</v>
      </c>
      <c r="AA46" s="460" t="str">
        <f>Language!$E$19</f>
        <v>Rückspiele</v>
      </c>
      <c r="AB46" s="47">
        <v>10</v>
      </c>
      <c r="AC46" s="47">
        <v>1</v>
      </c>
      <c r="AF46" s="47">
        <v>3</v>
      </c>
      <c r="AG46" s="47">
        <v>1</v>
      </c>
      <c r="AJ46" s="47">
        <v>2</v>
      </c>
      <c r="AK46" s="47">
        <v>8</v>
      </c>
      <c r="AN46" s="47">
        <v>4</v>
      </c>
      <c r="AO46" s="47">
        <v>10</v>
      </c>
      <c r="AR46" s="47">
        <v>5</v>
      </c>
      <c r="AS46" s="47">
        <v>11</v>
      </c>
      <c r="AV46" s="47">
        <v>7</v>
      </c>
      <c r="AW46" s="47">
        <v>13</v>
      </c>
      <c r="AZ46" s="47">
        <v>6</v>
      </c>
      <c r="BA46" s="47">
        <v>16</v>
      </c>
      <c r="BD46" s="47">
        <v>2</v>
      </c>
      <c r="BE46" s="47">
        <v>7</v>
      </c>
      <c r="BH46" s="47">
        <v>13</v>
      </c>
      <c r="BI46" s="47">
        <v>1</v>
      </c>
      <c r="BL46" s="47">
        <v>15</v>
      </c>
      <c r="BM46" s="47">
        <v>1</v>
      </c>
      <c r="BP46" s="47">
        <v>11</v>
      </c>
      <c r="BQ46" s="47">
        <v>2</v>
      </c>
    </row>
    <row r="47" spans="16:69" x14ac:dyDescent="0.2">
      <c r="T47" s="47">
        <v>2</v>
      </c>
      <c r="U47" s="47">
        <v>6</v>
      </c>
      <c r="X47" s="47">
        <v>2</v>
      </c>
      <c r="Y47" s="47">
        <v>5</v>
      </c>
      <c r="AA47" s="460"/>
      <c r="AB47" s="47">
        <v>2</v>
      </c>
      <c r="AC47" s="47">
        <v>9</v>
      </c>
      <c r="AF47" s="47">
        <v>2</v>
      </c>
      <c r="AG47" s="47">
        <v>4</v>
      </c>
      <c r="AJ47" s="47">
        <v>9</v>
      </c>
      <c r="AK47" s="47">
        <v>12</v>
      </c>
      <c r="AN47" s="47">
        <v>11</v>
      </c>
      <c r="AO47" s="47">
        <v>3</v>
      </c>
      <c r="AR47" s="47">
        <v>12</v>
      </c>
      <c r="AS47" s="47">
        <v>4</v>
      </c>
      <c r="AV47" s="47">
        <v>14</v>
      </c>
      <c r="AW47" s="47">
        <v>6</v>
      </c>
      <c r="AZ47" s="47">
        <v>2</v>
      </c>
      <c r="BA47" s="47">
        <v>5</v>
      </c>
      <c r="BD47" s="47">
        <v>6</v>
      </c>
      <c r="BE47" s="47">
        <v>3</v>
      </c>
      <c r="BH47" s="47">
        <v>12</v>
      </c>
      <c r="BI47" s="47">
        <v>14</v>
      </c>
      <c r="BL47" s="47">
        <v>14</v>
      </c>
      <c r="BM47" s="47">
        <v>16</v>
      </c>
      <c r="BP47" s="47">
        <v>3</v>
      </c>
      <c r="BQ47" s="47">
        <v>10</v>
      </c>
    </row>
    <row r="48" spans="16:69" x14ac:dyDescent="0.2">
      <c r="T48" s="47">
        <v>7</v>
      </c>
      <c r="U48" s="47">
        <v>8</v>
      </c>
      <c r="X48" s="47">
        <v>4</v>
      </c>
      <c r="Y48" s="47">
        <v>3</v>
      </c>
      <c r="AA48" s="460"/>
      <c r="AB48" s="47">
        <v>8</v>
      </c>
      <c r="AC48" s="47">
        <v>3</v>
      </c>
      <c r="AF48" s="47">
        <v>11</v>
      </c>
      <c r="AG48" s="47">
        <v>6</v>
      </c>
      <c r="AJ48" s="47">
        <v>11</v>
      </c>
      <c r="AK48" s="47">
        <v>10</v>
      </c>
      <c r="AN48" s="47">
        <v>2</v>
      </c>
      <c r="AO48" s="47">
        <v>12</v>
      </c>
      <c r="AR48" s="47">
        <v>3</v>
      </c>
      <c r="AS48" s="47">
        <v>13</v>
      </c>
      <c r="AV48" s="47">
        <v>5</v>
      </c>
      <c r="AW48" s="47">
        <v>15</v>
      </c>
      <c r="AZ48" s="47">
        <v>4</v>
      </c>
      <c r="BA48" s="47">
        <v>3</v>
      </c>
      <c r="BD48" s="47">
        <v>4</v>
      </c>
      <c r="BE48" s="47">
        <v>5</v>
      </c>
      <c r="BH48" s="47">
        <v>15</v>
      </c>
      <c r="BI48" s="47">
        <v>11</v>
      </c>
      <c r="BL48" s="47">
        <v>17</v>
      </c>
      <c r="BM48" s="47">
        <v>13</v>
      </c>
      <c r="BP48" s="47">
        <v>9</v>
      </c>
      <c r="BQ48" s="47">
        <v>4</v>
      </c>
    </row>
    <row r="49" spans="20:69" x14ac:dyDescent="0.2">
      <c r="T49" s="47">
        <v>1</v>
      </c>
      <c r="U49" s="47">
        <v>3</v>
      </c>
      <c r="X49" s="47">
        <v>1</v>
      </c>
      <c r="Y49" s="47">
        <v>7</v>
      </c>
      <c r="AA49" s="460"/>
      <c r="AB49" s="47">
        <v>4</v>
      </c>
      <c r="AC49" s="47">
        <v>7</v>
      </c>
      <c r="AF49" s="47">
        <v>7</v>
      </c>
      <c r="AG49" s="47">
        <v>10</v>
      </c>
      <c r="AJ49" s="47">
        <v>1</v>
      </c>
      <c r="AK49" s="47">
        <v>4</v>
      </c>
      <c r="AN49" s="47">
        <v>1</v>
      </c>
      <c r="AO49" s="47">
        <v>6</v>
      </c>
      <c r="AR49" s="47">
        <v>14</v>
      </c>
      <c r="AS49" s="47">
        <v>2</v>
      </c>
      <c r="AV49" s="47">
        <v>3</v>
      </c>
      <c r="AW49" s="47">
        <v>2</v>
      </c>
      <c r="AZ49" s="47">
        <v>1</v>
      </c>
      <c r="BA49" s="47">
        <v>10</v>
      </c>
      <c r="BD49" s="47">
        <v>1</v>
      </c>
      <c r="BE49" s="47">
        <v>12</v>
      </c>
      <c r="BH49" s="47">
        <v>10</v>
      </c>
      <c r="BI49" s="47">
        <v>16</v>
      </c>
      <c r="BL49" s="47">
        <v>12</v>
      </c>
      <c r="BM49" s="47">
        <v>18</v>
      </c>
      <c r="BP49" s="47">
        <v>5</v>
      </c>
      <c r="BQ49" s="47">
        <v>8</v>
      </c>
    </row>
    <row r="50" spans="20:69" x14ac:dyDescent="0.2">
      <c r="T50" s="47">
        <v>4</v>
      </c>
      <c r="U50" s="47">
        <v>2</v>
      </c>
      <c r="X50" s="47">
        <v>8</v>
      </c>
      <c r="Y50" s="47">
        <v>6</v>
      </c>
      <c r="AA50" s="460"/>
      <c r="AB50" s="47">
        <v>6</v>
      </c>
      <c r="AC50" s="47">
        <v>5</v>
      </c>
      <c r="AF50" s="47">
        <v>9</v>
      </c>
      <c r="AG50" s="47">
        <v>8</v>
      </c>
      <c r="AJ50" s="47">
        <v>3</v>
      </c>
      <c r="AK50" s="47">
        <v>5</v>
      </c>
      <c r="AN50" s="47">
        <v>5</v>
      </c>
      <c r="AO50" s="47">
        <v>7</v>
      </c>
      <c r="AR50" s="47">
        <v>7</v>
      </c>
      <c r="AS50" s="47">
        <v>1</v>
      </c>
      <c r="AV50" s="47">
        <v>9</v>
      </c>
      <c r="AW50" s="47">
        <v>1</v>
      </c>
      <c r="AZ50" s="47">
        <v>9</v>
      </c>
      <c r="BA50" s="47">
        <v>11</v>
      </c>
      <c r="BD50" s="47">
        <v>11</v>
      </c>
      <c r="BE50" s="47">
        <v>13</v>
      </c>
      <c r="BH50" s="47">
        <v>17</v>
      </c>
      <c r="BI50" s="47">
        <v>9</v>
      </c>
      <c r="BL50" s="47">
        <v>19</v>
      </c>
      <c r="BM50" s="47">
        <v>11</v>
      </c>
      <c r="BP50" s="47">
        <v>7</v>
      </c>
      <c r="BQ50" s="47">
        <v>6</v>
      </c>
    </row>
    <row r="51" spans="20:69" x14ac:dyDescent="0.2">
      <c r="T51" s="47">
        <v>8</v>
      </c>
      <c r="U51" s="47">
        <v>5</v>
      </c>
      <c r="X51" s="47">
        <v>5</v>
      </c>
      <c r="Y51" s="47">
        <v>9</v>
      </c>
      <c r="AB51" s="47">
        <v>1</v>
      </c>
      <c r="AC51" s="47">
        <v>9</v>
      </c>
      <c r="AE51" s="458" t="str">
        <f>Language!$E$18</f>
        <v>Hinspiele</v>
      </c>
      <c r="AF51" s="47">
        <v>1</v>
      </c>
      <c r="AG51" s="47">
        <v>2</v>
      </c>
      <c r="AJ51" s="47">
        <v>6</v>
      </c>
      <c r="AK51" s="47">
        <v>2</v>
      </c>
      <c r="AN51" s="47">
        <v>8</v>
      </c>
      <c r="AO51" s="47">
        <v>4</v>
      </c>
      <c r="AR51" s="47">
        <v>6</v>
      </c>
      <c r="AS51" s="47">
        <v>8</v>
      </c>
      <c r="AV51" s="47">
        <v>8</v>
      </c>
      <c r="AW51" s="47">
        <v>10</v>
      </c>
      <c r="AZ51" s="47">
        <v>12</v>
      </c>
      <c r="BA51" s="47">
        <v>8</v>
      </c>
      <c r="BD51" s="47">
        <v>14</v>
      </c>
      <c r="BE51" s="47">
        <v>10</v>
      </c>
      <c r="BH51" s="47">
        <v>8</v>
      </c>
      <c r="BI51" s="47">
        <v>18</v>
      </c>
      <c r="BL51" s="47">
        <v>2</v>
      </c>
      <c r="BM51" s="47">
        <v>9</v>
      </c>
      <c r="BP51" s="47">
        <v>15</v>
      </c>
      <c r="BQ51" s="47">
        <v>1</v>
      </c>
    </row>
    <row r="52" spans="20:69" x14ac:dyDescent="0.2">
      <c r="T52" s="47">
        <v>6</v>
      </c>
      <c r="U52" s="47">
        <v>7</v>
      </c>
      <c r="X52" s="47">
        <v>3</v>
      </c>
      <c r="Y52" s="47">
        <v>2</v>
      </c>
      <c r="AB52" s="47">
        <v>10</v>
      </c>
      <c r="AC52" s="47">
        <v>8</v>
      </c>
      <c r="AE52" s="458"/>
      <c r="AF52" s="47">
        <v>4</v>
      </c>
      <c r="AG52" s="47">
        <v>11</v>
      </c>
      <c r="AJ52" s="47">
        <v>12</v>
      </c>
      <c r="AK52" s="47">
        <v>7</v>
      </c>
      <c r="AN52" s="47">
        <v>3</v>
      </c>
      <c r="AO52" s="47">
        <v>9</v>
      </c>
      <c r="AR52" s="47">
        <v>9</v>
      </c>
      <c r="AS52" s="47">
        <v>5</v>
      </c>
      <c r="AV52" s="47">
        <v>11</v>
      </c>
      <c r="AW52" s="47">
        <v>7</v>
      </c>
      <c r="AZ52" s="47">
        <v>7</v>
      </c>
      <c r="BA52" s="47">
        <v>13</v>
      </c>
      <c r="BD52" s="47">
        <v>9</v>
      </c>
      <c r="BE52" s="47">
        <v>15</v>
      </c>
      <c r="BH52" s="47">
        <v>2</v>
      </c>
      <c r="BI52" s="47">
        <v>7</v>
      </c>
      <c r="BL52" s="47">
        <v>8</v>
      </c>
      <c r="BM52" s="47">
        <v>3</v>
      </c>
      <c r="BP52" s="47">
        <v>14</v>
      </c>
      <c r="BQ52" s="47">
        <v>16</v>
      </c>
    </row>
    <row r="53" spans="20:69" x14ac:dyDescent="0.2">
      <c r="T53" s="47">
        <v>2</v>
      </c>
      <c r="U53" s="47">
        <v>1</v>
      </c>
      <c r="X53" s="47">
        <v>6</v>
      </c>
      <c r="Y53" s="47">
        <v>1</v>
      </c>
      <c r="AB53" s="47">
        <v>7</v>
      </c>
      <c r="AC53" s="47">
        <v>2</v>
      </c>
      <c r="AE53" s="458"/>
      <c r="AF53" s="47">
        <v>10</v>
      </c>
      <c r="AG53" s="47">
        <v>5</v>
      </c>
      <c r="AJ53" s="47">
        <v>8</v>
      </c>
      <c r="AK53" s="47">
        <v>11</v>
      </c>
      <c r="AN53" s="47">
        <v>10</v>
      </c>
      <c r="AO53" s="47">
        <v>2</v>
      </c>
      <c r="AR53" s="47">
        <v>4</v>
      </c>
      <c r="AS53" s="47">
        <v>10</v>
      </c>
      <c r="AV53" s="47">
        <v>6</v>
      </c>
      <c r="AW53" s="47">
        <v>12</v>
      </c>
      <c r="AZ53" s="47">
        <v>14</v>
      </c>
      <c r="BA53" s="47">
        <v>6</v>
      </c>
      <c r="BD53" s="47">
        <v>16</v>
      </c>
      <c r="BE53" s="47">
        <v>8</v>
      </c>
      <c r="BH53" s="47">
        <v>6</v>
      </c>
      <c r="BI53" s="47">
        <v>3</v>
      </c>
      <c r="BL53" s="47">
        <v>4</v>
      </c>
      <c r="BM53" s="47">
        <v>7</v>
      </c>
      <c r="BP53" s="47">
        <v>17</v>
      </c>
      <c r="BQ53" s="47">
        <v>13</v>
      </c>
    </row>
    <row r="54" spans="20:69" x14ac:dyDescent="0.2">
      <c r="T54" s="47">
        <v>3</v>
      </c>
      <c r="U54" s="47">
        <v>8</v>
      </c>
      <c r="X54" s="47">
        <v>7</v>
      </c>
      <c r="Y54" s="47">
        <v>5</v>
      </c>
      <c r="AB54" s="47">
        <v>3</v>
      </c>
      <c r="AC54" s="47">
        <v>6</v>
      </c>
      <c r="AE54" s="458"/>
      <c r="AF54" s="47">
        <v>6</v>
      </c>
      <c r="AG54" s="47">
        <v>9</v>
      </c>
      <c r="AJ54" s="47">
        <v>10</v>
      </c>
      <c r="AK54" s="47">
        <v>9</v>
      </c>
      <c r="AN54" s="47">
        <v>12</v>
      </c>
      <c r="AO54" s="47">
        <v>13</v>
      </c>
      <c r="AR54" s="47">
        <v>11</v>
      </c>
      <c r="AS54" s="47">
        <v>3</v>
      </c>
      <c r="AV54" s="47">
        <v>13</v>
      </c>
      <c r="AW54" s="47">
        <v>5</v>
      </c>
      <c r="AZ54" s="47">
        <v>5</v>
      </c>
      <c r="BA54" s="47">
        <v>15</v>
      </c>
      <c r="BD54" s="47">
        <v>7</v>
      </c>
      <c r="BE54" s="47">
        <v>17</v>
      </c>
      <c r="BH54" s="47">
        <v>4</v>
      </c>
      <c r="BI54" s="47">
        <v>5</v>
      </c>
      <c r="BL54" s="47">
        <v>6</v>
      </c>
      <c r="BM54" s="47">
        <v>5</v>
      </c>
      <c r="BP54" s="47">
        <v>12</v>
      </c>
      <c r="BQ54" s="47">
        <v>18</v>
      </c>
    </row>
    <row r="55" spans="20:69" ht="13.5" thickBot="1" x14ac:dyDescent="0.25">
      <c r="T55" s="47">
        <v>7</v>
      </c>
      <c r="U55" s="47">
        <v>4</v>
      </c>
      <c r="X55" s="47">
        <v>4</v>
      </c>
      <c r="Y55" s="47">
        <v>8</v>
      </c>
      <c r="AB55" s="47">
        <v>5</v>
      </c>
      <c r="AC55" s="47">
        <v>4</v>
      </c>
      <c r="AE55" s="459"/>
      <c r="AF55" s="47">
        <v>8</v>
      </c>
      <c r="AG55" s="47">
        <v>7</v>
      </c>
      <c r="AJ55" s="47">
        <v>3</v>
      </c>
      <c r="AK55" s="47">
        <v>1</v>
      </c>
      <c r="AN55" s="47">
        <v>5</v>
      </c>
      <c r="AO55" s="47">
        <v>1</v>
      </c>
      <c r="AR55" s="47">
        <v>2</v>
      </c>
      <c r="AS55" s="47">
        <v>12</v>
      </c>
      <c r="AV55" s="47">
        <v>4</v>
      </c>
      <c r="AW55" s="47">
        <v>14</v>
      </c>
      <c r="AZ55" s="47">
        <v>16</v>
      </c>
      <c r="BA55" s="47">
        <v>4</v>
      </c>
      <c r="BD55" s="47">
        <v>5</v>
      </c>
      <c r="BE55" s="47">
        <v>2</v>
      </c>
      <c r="BH55" s="47">
        <v>1</v>
      </c>
      <c r="BI55" s="47">
        <v>12</v>
      </c>
      <c r="BL55" s="47">
        <v>1</v>
      </c>
      <c r="BM55" s="47">
        <v>14</v>
      </c>
      <c r="BP55" s="47">
        <v>19</v>
      </c>
      <c r="BQ55" s="47">
        <v>11</v>
      </c>
    </row>
    <row r="56" spans="20:69" x14ac:dyDescent="0.2">
      <c r="T56" s="47">
        <v>5</v>
      </c>
      <c r="U56" s="47">
        <v>6</v>
      </c>
      <c r="X56" s="47">
        <v>9</v>
      </c>
      <c r="Y56" s="47">
        <v>3</v>
      </c>
      <c r="AB56" s="47">
        <v>8</v>
      </c>
      <c r="AC56" s="47">
        <v>1</v>
      </c>
      <c r="AE56" s="460" t="str">
        <f>Language!$E$19</f>
        <v>Rückspiele</v>
      </c>
      <c r="AF56" s="47">
        <v>2</v>
      </c>
      <c r="AG56" s="47">
        <v>11</v>
      </c>
      <c r="AJ56" s="47">
        <v>2</v>
      </c>
      <c r="AK56" s="47">
        <v>4</v>
      </c>
      <c r="AN56" s="47">
        <v>4</v>
      </c>
      <c r="AO56" s="47">
        <v>6</v>
      </c>
      <c r="AR56" s="47">
        <v>13</v>
      </c>
      <c r="AS56" s="47">
        <v>14</v>
      </c>
      <c r="AV56" s="47">
        <v>15</v>
      </c>
      <c r="AW56" s="47">
        <v>3</v>
      </c>
      <c r="AZ56" s="47">
        <v>3</v>
      </c>
      <c r="BA56" s="47">
        <v>2</v>
      </c>
      <c r="BD56" s="47">
        <v>3</v>
      </c>
      <c r="BE56" s="47">
        <v>4</v>
      </c>
      <c r="BH56" s="47">
        <v>11</v>
      </c>
      <c r="BI56" s="47">
        <v>13</v>
      </c>
      <c r="BL56" s="47">
        <v>13</v>
      </c>
      <c r="BM56" s="47">
        <v>15</v>
      </c>
      <c r="BP56" s="47">
        <v>10</v>
      </c>
      <c r="BQ56" s="47">
        <v>20</v>
      </c>
    </row>
    <row r="57" spans="20:69" x14ac:dyDescent="0.2">
      <c r="X57" s="47">
        <v>1</v>
      </c>
      <c r="Y57" s="47">
        <v>5</v>
      </c>
      <c r="AB57" s="47">
        <v>9</v>
      </c>
      <c r="AC57" s="47">
        <v>7</v>
      </c>
      <c r="AE57" s="460"/>
      <c r="AF57" s="47">
        <v>10</v>
      </c>
      <c r="AG57" s="47">
        <v>3</v>
      </c>
      <c r="AJ57" s="47">
        <v>5</v>
      </c>
      <c r="AK57" s="47">
        <v>12</v>
      </c>
      <c r="AN57" s="47">
        <v>7</v>
      </c>
      <c r="AO57" s="47">
        <v>3</v>
      </c>
      <c r="AR57" s="47">
        <v>1</v>
      </c>
      <c r="AS57" s="47">
        <v>6</v>
      </c>
      <c r="AV57" s="47">
        <v>1</v>
      </c>
      <c r="AW57" s="47">
        <v>8</v>
      </c>
      <c r="AZ57" s="47">
        <v>9</v>
      </c>
      <c r="BA57" s="47">
        <v>1</v>
      </c>
      <c r="BD57" s="47">
        <v>11</v>
      </c>
      <c r="BE57" s="47">
        <v>1</v>
      </c>
      <c r="BH57" s="47">
        <v>14</v>
      </c>
      <c r="BI57" s="47">
        <v>10</v>
      </c>
      <c r="BL57" s="47">
        <v>16</v>
      </c>
      <c r="BM57" s="47">
        <v>12</v>
      </c>
      <c r="BP57" s="47">
        <v>2</v>
      </c>
      <c r="BQ57" s="47">
        <v>9</v>
      </c>
    </row>
    <row r="58" spans="20:69" x14ac:dyDescent="0.2">
      <c r="X58" s="47">
        <v>6</v>
      </c>
      <c r="Y58" s="47">
        <v>4</v>
      </c>
      <c r="AB58" s="47">
        <v>6</v>
      </c>
      <c r="AC58" s="47">
        <v>10</v>
      </c>
      <c r="AE58" s="460"/>
      <c r="AF58" s="47">
        <v>4</v>
      </c>
      <c r="AG58" s="47">
        <v>9</v>
      </c>
      <c r="AJ58" s="47">
        <v>11</v>
      </c>
      <c r="AK58" s="47">
        <v>6</v>
      </c>
      <c r="AN58" s="47">
        <v>2</v>
      </c>
      <c r="AO58" s="47">
        <v>8</v>
      </c>
      <c r="AR58" s="47">
        <v>5</v>
      </c>
      <c r="AS58" s="47">
        <v>7</v>
      </c>
      <c r="AV58" s="47">
        <v>7</v>
      </c>
      <c r="AW58" s="47">
        <v>9</v>
      </c>
      <c r="AZ58" s="47">
        <v>8</v>
      </c>
      <c r="BA58" s="47">
        <v>10</v>
      </c>
      <c r="BD58" s="47">
        <v>10</v>
      </c>
      <c r="BE58" s="47">
        <v>12</v>
      </c>
      <c r="BH58" s="47">
        <v>9</v>
      </c>
      <c r="BI58" s="47">
        <v>15</v>
      </c>
      <c r="BL58" s="47">
        <v>11</v>
      </c>
      <c r="BM58" s="47">
        <v>17</v>
      </c>
      <c r="BP58" s="47">
        <v>8</v>
      </c>
      <c r="BQ58" s="47">
        <v>3</v>
      </c>
    </row>
    <row r="59" spans="20:69" x14ac:dyDescent="0.2">
      <c r="X59" s="47">
        <v>3</v>
      </c>
      <c r="Y59" s="47">
        <v>7</v>
      </c>
      <c r="AB59" s="47">
        <v>2</v>
      </c>
      <c r="AC59" s="47">
        <v>5</v>
      </c>
      <c r="AE59" s="460"/>
      <c r="AF59" s="47">
        <v>8</v>
      </c>
      <c r="AG59" s="47">
        <v>5</v>
      </c>
      <c r="AJ59" s="47">
        <v>7</v>
      </c>
      <c r="AK59" s="47">
        <v>10</v>
      </c>
      <c r="AN59" s="47">
        <v>13</v>
      </c>
      <c r="AO59" s="47">
        <v>10</v>
      </c>
      <c r="AR59" s="47">
        <v>8</v>
      </c>
      <c r="AS59" s="47">
        <v>4</v>
      </c>
      <c r="AV59" s="47">
        <v>10</v>
      </c>
      <c r="AW59" s="47">
        <v>6</v>
      </c>
      <c r="AZ59" s="47">
        <v>11</v>
      </c>
      <c r="BA59" s="47">
        <v>7</v>
      </c>
      <c r="BD59" s="47">
        <v>13</v>
      </c>
      <c r="BE59" s="47">
        <v>9</v>
      </c>
      <c r="BH59" s="47">
        <v>16</v>
      </c>
      <c r="BI59" s="47">
        <v>8</v>
      </c>
      <c r="BL59" s="47">
        <v>18</v>
      </c>
      <c r="BM59" s="47">
        <v>10</v>
      </c>
      <c r="BP59" s="47">
        <v>4</v>
      </c>
      <c r="BQ59" s="47">
        <v>7</v>
      </c>
    </row>
    <row r="60" spans="20:69" x14ac:dyDescent="0.2">
      <c r="X60" s="47">
        <v>8</v>
      </c>
      <c r="Y60" s="47">
        <v>2</v>
      </c>
      <c r="AB60" s="47">
        <v>4</v>
      </c>
      <c r="AC60" s="47">
        <v>3</v>
      </c>
      <c r="AE60" s="460"/>
      <c r="AF60" s="47">
        <v>6</v>
      </c>
      <c r="AG60" s="47">
        <v>7</v>
      </c>
      <c r="AJ60" s="47">
        <v>9</v>
      </c>
      <c r="AK60" s="47">
        <v>8</v>
      </c>
      <c r="AN60" s="47">
        <v>11</v>
      </c>
      <c r="AO60" s="47">
        <v>12</v>
      </c>
      <c r="AR60" s="47">
        <v>3</v>
      </c>
      <c r="AS60" s="47">
        <v>9</v>
      </c>
      <c r="AV60" s="47">
        <v>5</v>
      </c>
      <c r="AW60" s="47">
        <v>11</v>
      </c>
      <c r="AZ60" s="47">
        <v>6</v>
      </c>
      <c r="BA60" s="47">
        <v>12</v>
      </c>
      <c r="BD60" s="47">
        <v>8</v>
      </c>
      <c r="BE60" s="47">
        <v>14</v>
      </c>
      <c r="BH60" s="47">
        <v>7</v>
      </c>
      <c r="BI60" s="47">
        <v>17</v>
      </c>
      <c r="BL60" s="47">
        <v>9</v>
      </c>
      <c r="BM60" s="47">
        <v>19</v>
      </c>
      <c r="BP60" s="47">
        <v>6</v>
      </c>
      <c r="BQ60" s="47">
        <v>5</v>
      </c>
    </row>
    <row r="61" spans="20:69" x14ac:dyDescent="0.2">
      <c r="X61" s="47">
        <v>4</v>
      </c>
      <c r="Y61" s="47">
        <v>1</v>
      </c>
      <c r="AB61" s="47">
        <v>1</v>
      </c>
      <c r="AC61" s="47">
        <v>7</v>
      </c>
      <c r="AF61" s="47">
        <v>1</v>
      </c>
      <c r="AG61" s="47">
        <v>11</v>
      </c>
      <c r="AJ61" s="47">
        <v>1</v>
      </c>
      <c r="AK61" s="47">
        <v>2</v>
      </c>
      <c r="AN61" s="47">
        <v>1</v>
      </c>
      <c r="AO61" s="47">
        <v>4</v>
      </c>
      <c r="AR61" s="47">
        <v>10</v>
      </c>
      <c r="AS61" s="47">
        <v>2</v>
      </c>
      <c r="AV61" s="47">
        <v>12</v>
      </c>
      <c r="AW61" s="47">
        <v>4</v>
      </c>
      <c r="AZ61" s="47">
        <v>13</v>
      </c>
      <c r="BA61" s="47">
        <v>5</v>
      </c>
      <c r="BD61" s="47">
        <v>15</v>
      </c>
      <c r="BE61" s="47">
        <v>7</v>
      </c>
      <c r="BH61" s="47">
        <v>18</v>
      </c>
      <c r="BI61" s="47">
        <v>6</v>
      </c>
      <c r="BL61" s="47">
        <v>7</v>
      </c>
      <c r="BM61" s="47">
        <v>2</v>
      </c>
      <c r="BP61" s="47">
        <v>1</v>
      </c>
      <c r="BQ61" s="47">
        <v>14</v>
      </c>
    </row>
    <row r="62" spans="20:69" x14ac:dyDescent="0.2">
      <c r="X62" s="47">
        <v>5</v>
      </c>
      <c r="Y62" s="47">
        <v>3</v>
      </c>
      <c r="AB62" s="47">
        <v>8</v>
      </c>
      <c r="AC62" s="47">
        <v>6</v>
      </c>
      <c r="AF62" s="47">
        <v>9</v>
      </c>
      <c r="AG62" s="47">
        <v>2</v>
      </c>
      <c r="AI62" s="458" t="str">
        <f>Language!$E$18</f>
        <v>Hinspiele</v>
      </c>
      <c r="AJ62" s="47">
        <v>12</v>
      </c>
      <c r="AK62" s="47">
        <v>3</v>
      </c>
      <c r="AN62" s="47">
        <v>3</v>
      </c>
      <c r="AO62" s="47">
        <v>5</v>
      </c>
      <c r="AR62" s="47">
        <v>14</v>
      </c>
      <c r="AS62" s="47">
        <v>11</v>
      </c>
      <c r="AV62" s="47">
        <v>3</v>
      </c>
      <c r="AW62" s="47">
        <v>13</v>
      </c>
      <c r="AZ62" s="47">
        <v>4</v>
      </c>
      <c r="BA62" s="47">
        <v>14</v>
      </c>
      <c r="BD62" s="47">
        <v>6</v>
      </c>
      <c r="BE62" s="47">
        <v>16</v>
      </c>
      <c r="BH62" s="47">
        <v>5</v>
      </c>
      <c r="BI62" s="47">
        <v>2</v>
      </c>
      <c r="BL62" s="47">
        <v>3</v>
      </c>
      <c r="BM62" s="47">
        <v>6</v>
      </c>
      <c r="BP62" s="47">
        <v>13</v>
      </c>
      <c r="BQ62" s="47">
        <v>15</v>
      </c>
    </row>
    <row r="63" spans="20:69" x14ac:dyDescent="0.2">
      <c r="X63" s="47">
        <v>2</v>
      </c>
      <c r="Y63" s="47">
        <v>6</v>
      </c>
      <c r="AB63" s="47">
        <v>5</v>
      </c>
      <c r="AC63" s="47">
        <v>9</v>
      </c>
      <c r="AF63" s="47">
        <v>3</v>
      </c>
      <c r="AG63" s="47">
        <v>8</v>
      </c>
      <c r="AI63" s="458"/>
      <c r="AJ63" s="47">
        <v>4</v>
      </c>
      <c r="AK63" s="47">
        <v>11</v>
      </c>
      <c r="AN63" s="47">
        <v>6</v>
      </c>
      <c r="AO63" s="47">
        <v>2</v>
      </c>
      <c r="AR63" s="47">
        <v>12</v>
      </c>
      <c r="AS63" s="47">
        <v>13</v>
      </c>
      <c r="AV63" s="47">
        <v>14</v>
      </c>
      <c r="AW63" s="47">
        <v>2</v>
      </c>
      <c r="AZ63" s="47">
        <v>15</v>
      </c>
      <c r="BA63" s="47">
        <v>3</v>
      </c>
      <c r="BD63" s="47">
        <v>17</v>
      </c>
      <c r="BE63" s="47">
        <v>5</v>
      </c>
      <c r="BH63" s="47">
        <v>3</v>
      </c>
      <c r="BI63" s="47">
        <v>4</v>
      </c>
      <c r="BL63" s="47">
        <v>5</v>
      </c>
      <c r="BM63" s="47">
        <v>4</v>
      </c>
      <c r="BP63" s="47">
        <v>16</v>
      </c>
      <c r="BQ63" s="47">
        <v>12</v>
      </c>
    </row>
    <row r="64" spans="20:69" x14ac:dyDescent="0.2">
      <c r="X64" s="47">
        <v>9</v>
      </c>
      <c r="Y64" s="47">
        <v>8</v>
      </c>
      <c r="AB64" s="47">
        <v>10</v>
      </c>
      <c r="AC64" s="47">
        <v>4</v>
      </c>
      <c r="AF64" s="47">
        <v>7</v>
      </c>
      <c r="AG64" s="47">
        <v>4</v>
      </c>
      <c r="AI64" s="458"/>
      <c r="AJ64" s="47">
        <v>10</v>
      </c>
      <c r="AK64" s="47">
        <v>5</v>
      </c>
      <c r="AN64" s="47">
        <v>8</v>
      </c>
      <c r="AO64" s="47">
        <v>13</v>
      </c>
      <c r="AR64" s="47">
        <v>5</v>
      </c>
      <c r="AS64" s="47">
        <v>1</v>
      </c>
      <c r="AV64" s="47">
        <v>7</v>
      </c>
      <c r="AW64" s="47">
        <v>1</v>
      </c>
      <c r="AZ64" s="47">
        <v>2</v>
      </c>
      <c r="BA64" s="47">
        <v>16</v>
      </c>
      <c r="BD64" s="47">
        <v>2</v>
      </c>
      <c r="BE64" s="47">
        <v>3</v>
      </c>
      <c r="BH64" s="47">
        <v>11</v>
      </c>
      <c r="BI64" s="47">
        <v>1</v>
      </c>
      <c r="BL64" s="47">
        <v>13</v>
      </c>
      <c r="BM64" s="47">
        <v>1</v>
      </c>
      <c r="BP64" s="47">
        <v>11</v>
      </c>
      <c r="BQ64" s="47">
        <v>17</v>
      </c>
    </row>
    <row r="65" spans="24:69" x14ac:dyDescent="0.2">
      <c r="X65" s="47">
        <v>1</v>
      </c>
      <c r="Y65" s="47">
        <v>3</v>
      </c>
      <c r="AB65" s="47">
        <v>3</v>
      </c>
      <c r="AC65" s="47">
        <v>2</v>
      </c>
      <c r="AF65" s="47">
        <v>5</v>
      </c>
      <c r="AG65" s="47">
        <v>6</v>
      </c>
      <c r="AI65" s="458"/>
      <c r="AJ65" s="47">
        <v>6</v>
      </c>
      <c r="AK65" s="47">
        <v>9</v>
      </c>
      <c r="AN65" s="47">
        <v>12</v>
      </c>
      <c r="AO65" s="47">
        <v>9</v>
      </c>
      <c r="AR65" s="47">
        <v>4</v>
      </c>
      <c r="AS65" s="47">
        <v>6</v>
      </c>
      <c r="AV65" s="47">
        <v>6</v>
      </c>
      <c r="AW65" s="47">
        <v>8</v>
      </c>
      <c r="AZ65" s="47">
        <v>1</v>
      </c>
      <c r="BA65" s="47">
        <v>8</v>
      </c>
      <c r="BD65" s="47">
        <v>1</v>
      </c>
      <c r="BE65" s="47">
        <v>10</v>
      </c>
      <c r="BH65" s="47">
        <v>10</v>
      </c>
      <c r="BI65" s="47">
        <v>12</v>
      </c>
      <c r="BL65" s="47">
        <v>12</v>
      </c>
      <c r="BM65" s="47">
        <v>14</v>
      </c>
      <c r="BP65" s="47">
        <v>18</v>
      </c>
      <c r="BQ65" s="47">
        <v>10</v>
      </c>
    </row>
    <row r="66" spans="24:69" ht="13.5" thickBot="1" x14ac:dyDescent="0.25">
      <c r="X66" s="47">
        <v>4</v>
      </c>
      <c r="Y66" s="47">
        <v>2</v>
      </c>
      <c r="AB66" s="47">
        <v>6</v>
      </c>
      <c r="AC66" s="47">
        <v>1</v>
      </c>
      <c r="AF66" s="47">
        <v>10</v>
      </c>
      <c r="AG66" s="47">
        <v>1</v>
      </c>
      <c r="AI66" s="459"/>
      <c r="AJ66" s="47">
        <v>8</v>
      </c>
      <c r="AK66" s="47">
        <v>7</v>
      </c>
      <c r="AN66" s="47">
        <v>10</v>
      </c>
      <c r="AO66" s="47">
        <v>11</v>
      </c>
      <c r="AR66" s="47">
        <v>7</v>
      </c>
      <c r="AS66" s="47">
        <v>3</v>
      </c>
      <c r="AV66" s="47">
        <v>9</v>
      </c>
      <c r="AW66" s="47">
        <v>5</v>
      </c>
      <c r="AZ66" s="47">
        <v>7</v>
      </c>
      <c r="BA66" s="47">
        <v>9</v>
      </c>
      <c r="BD66" s="47">
        <v>9</v>
      </c>
      <c r="BE66" s="47">
        <v>11</v>
      </c>
      <c r="BH66" s="47">
        <v>13</v>
      </c>
      <c r="BI66" s="47">
        <v>9</v>
      </c>
      <c r="BL66" s="47">
        <v>15</v>
      </c>
      <c r="BM66" s="47">
        <v>11</v>
      </c>
      <c r="BP66" s="47">
        <v>9</v>
      </c>
      <c r="BQ66" s="47">
        <v>19</v>
      </c>
    </row>
    <row r="67" spans="24:69" x14ac:dyDescent="0.2">
      <c r="X67" s="47">
        <v>6</v>
      </c>
      <c r="Y67" s="47">
        <v>9</v>
      </c>
      <c r="AB67" s="47">
        <v>7</v>
      </c>
      <c r="AC67" s="47">
        <v>5</v>
      </c>
      <c r="AF67" s="47">
        <v>11</v>
      </c>
      <c r="AG67" s="47">
        <v>9</v>
      </c>
      <c r="AI67" s="460" t="str">
        <f>Language!$E$19</f>
        <v>Rückspiele</v>
      </c>
      <c r="AJ67" s="47">
        <v>12</v>
      </c>
      <c r="AK67" s="47">
        <v>1</v>
      </c>
      <c r="AN67" s="47">
        <v>3</v>
      </c>
      <c r="AO67" s="47">
        <v>1</v>
      </c>
      <c r="AR67" s="47">
        <v>2</v>
      </c>
      <c r="AS67" s="47">
        <v>8</v>
      </c>
      <c r="AV67" s="47">
        <v>4</v>
      </c>
      <c r="AW67" s="47">
        <v>10</v>
      </c>
      <c r="AZ67" s="47">
        <v>10</v>
      </c>
      <c r="BA67" s="47">
        <v>6</v>
      </c>
      <c r="BD67" s="47">
        <v>12</v>
      </c>
      <c r="BE67" s="47">
        <v>8</v>
      </c>
      <c r="BH67" s="47">
        <v>8</v>
      </c>
      <c r="BI67" s="47">
        <v>14</v>
      </c>
      <c r="BL67" s="47">
        <v>10</v>
      </c>
      <c r="BM67" s="47">
        <v>16</v>
      </c>
      <c r="BP67" s="47">
        <v>20</v>
      </c>
      <c r="BQ67" s="47">
        <v>8</v>
      </c>
    </row>
    <row r="68" spans="24:69" x14ac:dyDescent="0.2">
      <c r="X68" s="47">
        <v>8</v>
      </c>
      <c r="Y68" s="47">
        <v>7</v>
      </c>
      <c r="AB68" s="47">
        <v>4</v>
      </c>
      <c r="AC68" s="47">
        <v>8</v>
      </c>
      <c r="AF68" s="47">
        <v>2</v>
      </c>
      <c r="AG68" s="47">
        <v>7</v>
      </c>
      <c r="AI68" s="460"/>
      <c r="AJ68" s="47">
        <v>2</v>
      </c>
      <c r="AK68" s="47">
        <v>11</v>
      </c>
      <c r="AN68" s="47">
        <v>2</v>
      </c>
      <c r="AO68" s="47">
        <v>4</v>
      </c>
      <c r="AR68" s="47">
        <v>9</v>
      </c>
      <c r="AS68" s="47">
        <v>14</v>
      </c>
      <c r="AV68" s="47">
        <v>11</v>
      </c>
      <c r="AW68" s="47">
        <v>3</v>
      </c>
      <c r="AZ68" s="47">
        <v>5</v>
      </c>
      <c r="BA68" s="47">
        <v>11</v>
      </c>
      <c r="BD68" s="47">
        <v>7</v>
      </c>
      <c r="BE68" s="47">
        <v>13</v>
      </c>
      <c r="BH68" s="47">
        <v>15</v>
      </c>
      <c r="BI68" s="47">
        <v>7</v>
      </c>
      <c r="BL68" s="47">
        <v>17</v>
      </c>
      <c r="BM68" s="47">
        <v>9</v>
      </c>
      <c r="BP68" s="47">
        <v>7</v>
      </c>
      <c r="BQ68" s="47">
        <v>2</v>
      </c>
    </row>
    <row r="69" spans="24:69" x14ac:dyDescent="0.2">
      <c r="X69" s="47">
        <v>2</v>
      </c>
      <c r="Y69" s="47">
        <v>1</v>
      </c>
      <c r="AB69" s="47">
        <v>9</v>
      </c>
      <c r="AC69" s="47">
        <v>3</v>
      </c>
      <c r="AF69" s="47">
        <v>6</v>
      </c>
      <c r="AG69" s="47">
        <v>3</v>
      </c>
      <c r="AI69" s="460"/>
      <c r="AJ69" s="47">
        <v>10</v>
      </c>
      <c r="AK69" s="47">
        <v>3</v>
      </c>
      <c r="AN69" s="47">
        <v>13</v>
      </c>
      <c r="AO69" s="47">
        <v>6</v>
      </c>
      <c r="AR69" s="47">
        <v>13</v>
      </c>
      <c r="AS69" s="47">
        <v>10</v>
      </c>
      <c r="AV69" s="47">
        <v>2</v>
      </c>
      <c r="AW69" s="47">
        <v>12</v>
      </c>
      <c r="AZ69" s="47">
        <v>12</v>
      </c>
      <c r="BA69" s="47">
        <v>4</v>
      </c>
      <c r="BD69" s="47">
        <v>14</v>
      </c>
      <c r="BE69" s="47">
        <v>6</v>
      </c>
      <c r="BH69" s="47">
        <v>6</v>
      </c>
      <c r="BI69" s="47">
        <v>16</v>
      </c>
      <c r="BL69" s="47">
        <v>8</v>
      </c>
      <c r="BM69" s="47">
        <v>18</v>
      </c>
      <c r="BP69" s="47">
        <v>3</v>
      </c>
      <c r="BQ69" s="47">
        <v>6</v>
      </c>
    </row>
    <row r="70" spans="24:69" x14ac:dyDescent="0.2">
      <c r="X70" s="47">
        <v>9</v>
      </c>
      <c r="Y70" s="47">
        <v>4</v>
      </c>
      <c r="AB70" s="47">
        <v>2</v>
      </c>
      <c r="AC70" s="47">
        <v>10</v>
      </c>
      <c r="AF70" s="47">
        <v>4</v>
      </c>
      <c r="AG70" s="47">
        <v>5</v>
      </c>
      <c r="AI70" s="460"/>
      <c r="AJ70" s="47">
        <v>4</v>
      </c>
      <c r="AK70" s="47">
        <v>9</v>
      </c>
      <c r="AN70" s="47">
        <v>7</v>
      </c>
      <c r="AO70" s="47">
        <v>12</v>
      </c>
      <c r="AR70" s="47">
        <v>11</v>
      </c>
      <c r="AS70" s="47">
        <v>12</v>
      </c>
      <c r="AV70" s="47">
        <v>15</v>
      </c>
      <c r="AW70" s="47">
        <v>14</v>
      </c>
      <c r="AZ70" s="47">
        <v>3</v>
      </c>
      <c r="BA70" s="47">
        <v>13</v>
      </c>
      <c r="BD70" s="47">
        <v>5</v>
      </c>
      <c r="BE70" s="47">
        <v>15</v>
      </c>
      <c r="BH70" s="47">
        <v>17</v>
      </c>
      <c r="BI70" s="47">
        <v>5</v>
      </c>
      <c r="BL70" s="47">
        <v>19</v>
      </c>
      <c r="BM70" s="47">
        <v>7</v>
      </c>
      <c r="BP70" s="47">
        <v>5</v>
      </c>
      <c r="BQ70" s="47">
        <v>4</v>
      </c>
    </row>
    <row r="71" spans="24:69" x14ac:dyDescent="0.2">
      <c r="X71" s="47">
        <v>5</v>
      </c>
      <c r="Y71" s="47">
        <v>8</v>
      </c>
      <c r="AB71" s="47">
        <v>1</v>
      </c>
      <c r="AC71" s="47">
        <v>5</v>
      </c>
      <c r="AF71" s="47">
        <v>1</v>
      </c>
      <c r="AG71" s="47">
        <v>9</v>
      </c>
      <c r="AI71" s="460"/>
      <c r="AJ71" s="47">
        <v>8</v>
      </c>
      <c r="AK71" s="47">
        <v>5</v>
      </c>
      <c r="AN71" s="47">
        <v>11</v>
      </c>
      <c r="AO71" s="47">
        <v>8</v>
      </c>
      <c r="AR71" s="47">
        <v>1</v>
      </c>
      <c r="AS71" s="47">
        <v>4</v>
      </c>
      <c r="AV71" s="47">
        <v>1</v>
      </c>
      <c r="AW71" s="47">
        <v>6</v>
      </c>
      <c r="AZ71" s="47">
        <v>14</v>
      </c>
      <c r="BA71" s="47">
        <v>2</v>
      </c>
      <c r="BD71" s="47">
        <v>16</v>
      </c>
      <c r="BE71" s="47">
        <v>4</v>
      </c>
      <c r="BH71" s="47">
        <v>4</v>
      </c>
      <c r="BI71" s="47">
        <v>18</v>
      </c>
      <c r="BL71" s="47">
        <v>2</v>
      </c>
      <c r="BM71" s="47">
        <v>5</v>
      </c>
      <c r="BP71" s="47">
        <v>13</v>
      </c>
      <c r="BQ71" s="47">
        <v>1</v>
      </c>
    </row>
    <row r="72" spans="24:69" x14ac:dyDescent="0.2">
      <c r="X72" s="47">
        <v>7</v>
      </c>
      <c r="Y72" s="47">
        <v>6</v>
      </c>
      <c r="AB72" s="47">
        <v>6</v>
      </c>
      <c r="AC72" s="47">
        <v>4</v>
      </c>
      <c r="AF72" s="47">
        <v>10</v>
      </c>
      <c r="AG72" s="47">
        <v>8</v>
      </c>
      <c r="AJ72" s="47">
        <v>6</v>
      </c>
      <c r="AK72" s="47">
        <v>7</v>
      </c>
      <c r="AN72" s="47">
        <v>9</v>
      </c>
      <c r="AO72" s="47">
        <v>10</v>
      </c>
      <c r="AR72" s="47">
        <v>3</v>
      </c>
      <c r="AS72" s="47">
        <v>5</v>
      </c>
      <c r="AV72" s="47">
        <v>5</v>
      </c>
      <c r="AW72" s="47">
        <v>7</v>
      </c>
      <c r="AZ72" s="47">
        <v>16</v>
      </c>
      <c r="BA72" s="47">
        <v>15</v>
      </c>
      <c r="BD72" s="47">
        <v>3</v>
      </c>
      <c r="BE72" s="47">
        <v>17</v>
      </c>
      <c r="BH72" s="47">
        <v>2</v>
      </c>
      <c r="BI72" s="47">
        <v>3</v>
      </c>
      <c r="BL72" s="47">
        <v>4</v>
      </c>
      <c r="BM72" s="47">
        <v>3</v>
      </c>
      <c r="BP72" s="47">
        <v>12</v>
      </c>
      <c r="BQ72" s="47">
        <v>14</v>
      </c>
    </row>
    <row r="73" spans="24:69" x14ac:dyDescent="0.2">
      <c r="AB73" s="47">
        <v>3</v>
      </c>
      <c r="AC73" s="47">
        <v>7</v>
      </c>
      <c r="AF73" s="47">
        <v>7</v>
      </c>
      <c r="AG73" s="47">
        <v>11</v>
      </c>
      <c r="AJ73" s="47">
        <v>1</v>
      </c>
      <c r="AK73" s="47">
        <v>11</v>
      </c>
      <c r="AN73" s="47">
        <v>1</v>
      </c>
      <c r="AO73" s="47">
        <v>2</v>
      </c>
      <c r="AR73" s="47">
        <v>6</v>
      </c>
      <c r="AS73" s="47">
        <v>2</v>
      </c>
      <c r="AV73" s="47">
        <v>8</v>
      </c>
      <c r="AW73" s="47">
        <v>4</v>
      </c>
      <c r="AZ73" s="47">
        <v>7</v>
      </c>
      <c r="BA73" s="47">
        <v>1</v>
      </c>
      <c r="BD73" s="47">
        <v>9</v>
      </c>
      <c r="BE73" s="47">
        <v>1</v>
      </c>
      <c r="BH73" s="47">
        <v>1</v>
      </c>
      <c r="BI73" s="47">
        <v>10</v>
      </c>
      <c r="BL73" s="47">
        <v>1</v>
      </c>
      <c r="BM73" s="47">
        <v>12</v>
      </c>
      <c r="BP73" s="47">
        <v>15</v>
      </c>
      <c r="BQ73" s="47">
        <v>11</v>
      </c>
    </row>
    <row r="74" spans="24:69" x14ac:dyDescent="0.2">
      <c r="AB74" s="47">
        <v>8</v>
      </c>
      <c r="AC74" s="47">
        <v>2</v>
      </c>
      <c r="AF74" s="47">
        <v>5</v>
      </c>
      <c r="AG74" s="47">
        <v>2</v>
      </c>
      <c r="AJ74" s="47">
        <v>12</v>
      </c>
      <c r="AK74" s="47">
        <v>10</v>
      </c>
      <c r="AM74" s="458" t="str">
        <f>Language!$E$18</f>
        <v>Hinspiele</v>
      </c>
      <c r="AN74" s="47">
        <v>4</v>
      </c>
      <c r="AO74" s="47">
        <v>13</v>
      </c>
      <c r="AR74" s="47">
        <v>14</v>
      </c>
      <c r="AS74" s="47">
        <v>7</v>
      </c>
      <c r="AV74" s="47">
        <v>3</v>
      </c>
      <c r="AW74" s="47">
        <v>9</v>
      </c>
      <c r="AZ74" s="47">
        <v>6</v>
      </c>
      <c r="BA74" s="47">
        <v>8</v>
      </c>
      <c r="BD74" s="47">
        <v>8</v>
      </c>
      <c r="BE74" s="47">
        <v>10</v>
      </c>
      <c r="BH74" s="47">
        <v>9</v>
      </c>
      <c r="BI74" s="47">
        <v>11</v>
      </c>
      <c r="BL74" s="47">
        <v>11</v>
      </c>
      <c r="BM74" s="47">
        <v>13</v>
      </c>
      <c r="BP74" s="47">
        <v>10</v>
      </c>
      <c r="BQ74" s="47">
        <v>16</v>
      </c>
    </row>
    <row r="75" spans="24:69" x14ac:dyDescent="0.2">
      <c r="AB75" s="47">
        <v>10</v>
      </c>
      <c r="AC75" s="47">
        <v>9</v>
      </c>
      <c r="AF75" s="47">
        <v>3</v>
      </c>
      <c r="AG75" s="47">
        <v>4</v>
      </c>
      <c r="AJ75" s="47">
        <v>9</v>
      </c>
      <c r="AK75" s="47">
        <v>2</v>
      </c>
      <c r="AM75" s="458"/>
      <c r="AN75" s="47">
        <v>12</v>
      </c>
      <c r="AO75" s="47">
        <v>5</v>
      </c>
      <c r="AR75" s="47">
        <v>8</v>
      </c>
      <c r="AS75" s="47">
        <v>13</v>
      </c>
      <c r="AV75" s="47">
        <v>10</v>
      </c>
      <c r="AW75" s="47">
        <v>2</v>
      </c>
      <c r="AZ75" s="47">
        <v>9</v>
      </c>
      <c r="BA75" s="47">
        <v>5</v>
      </c>
      <c r="BD75" s="47">
        <v>11</v>
      </c>
      <c r="BE75" s="47">
        <v>7</v>
      </c>
      <c r="BH75" s="47">
        <v>12</v>
      </c>
      <c r="BI75" s="47">
        <v>8</v>
      </c>
      <c r="BL75" s="47">
        <v>14</v>
      </c>
      <c r="BM75" s="47">
        <v>10</v>
      </c>
      <c r="BP75" s="47">
        <v>17</v>
      </c>
      <c r="BQ75" s="47">
        <v>9</v>
      </c>
    </row>
    <row r="76" spans="24:69" x14ac:dyDescent="0.2">
      <c r="AB76" s="47">
        <v>4</v>
      </c>
      <c r="AC76" s="47">
        <v>1</v>
      </c>
      <c r="AF76" s="47">
        <v>8</v>
      </c>
      <c r="AG76" s="47">
        <v>1</v>
      </c>
      <c r="AJ76" s="47">
        <v>3</v>
      </c>
      <c r="AK76" s="47">
        <v>8</v>
      </c>
      <c r="AM76" s="458"/>
      <c r="AN76" s="47">
        <v>6</v>
      </c>
      <c r="AO76" s="47">
        <v>11</v>
      </c>
      <c r="AR76" s="47">
        <v>12</v>
      </c>
      <c r="AS76" s="47">
        <v>9</v>
      </c>
      <c r="AV76" s="47">
        <v>12</v>
      </c>
      <c r="AW76" s="47">
        <v>15</v>
      </c>
      <c r="AZ76" s="47">
        <v>4</v>
      </c>
      <c r="BA76" s="47">
        <v>10</v>
      </c>
      <c r="BD76" s="47">
        <v>6</v>
      </c>
      <c r="BE76" s="47">
        <v>12</v>
      </c>
      <c r="BH76" s="47">
        <v>7</v>
      </c>
      <c r="BI76" s="47">
        <v>13</v>
      </c>
      <c r="BL76" s="47">
        <v>9</v>
      </c>
      <c r="BM76" s="47">
        <v>15</v>
      </c>
      <c r="BP76" s="47">
        <v>8</v>
      </c>
      <c r="BQ76" s="47">
        <v>18</v>
      </c>
    </row>
    <row r="77" spans="24:69" x14ac:dyDescent="0.2">
      <c r="AB77" s="47">
        <v>5</v>
      </c>
      <c r="AC77" s="47">
        <v>3</v>
      </c>
      <c r="AF77" s="47">
        <v>9</v>
      </c>
      <c r="AG77" s="47">
        <v>7</v>
      </c>
      <c r="AJ77" s="47">
        <v>7</v>
      </c>
      <c r="AK77" s="47">
        <v>4</v>
      </c>
      <c r="AM77" s="458"/>
      <c r="AN77" s="47">
        <v>10</v>
      </c>
      <c r="AO77" s="47">
        <v>7</v>
      </c>
      <c r="AR77" s="47">
        <v>10</v>
      </c>
      <c r="AS77" s="47">
        <v>11</v>
      </c>
      <c r="AV77" s="47">
        <v>14</v>
      </c>
      <c r="AW77" s="47">
        <v>13</v>
      </c>
      <c r="AZ77" s="47">
        <v>11</v>
      </c>
      <c r="BA77" s="47">
        <v>3</v>
      </c>
      <c r="BD77" s="47">
        <v>13</v>
      </c>
      <c r="BE77" s="47">
        <v>5</v>
      </c>
      <c r="BH77" s="47">
        <v>14</v>
      </c>
      <c r="BI77" s="47">
        <v>6</v>
      </c>
      <c r="BL77" s="47">
        <v>16</v>
      </c>
      <c r="BM77" s="47">
        <v>8</v>
      </c>
      <c r="BP77" s="47">
        <v>19</v>
      </c>
      <c r="BQ77" s="47">
        <v>7</v>
      </c>
    </row>
    <row r="78" spans="24:69" ht="13.5" thickBot="1" x14ac:dyDescent="0.25">
      <c r="AB78" s="47">
        <v>2</v>
      </c>
      <c r="AC78" s="47">
        <v>6</v>
      </c>
      <c r="AF78" s="47">
        <v>6</v>
      </c>
      <c r="AG78" s="47">
        <v>10</v>
      </c>
      <c r="AJ78" s="47">
        <v>5</v>
      </c>
      <c r="AK78" s="47">
        <v>6</v>
      </c>
      <c r="AM78" s="459"/>
      <c r="AN78" s="47">
        <v>8</v>
      </c>
      <c r="AO78" s="47">
        <v>9</v>
      </c>
      <c r="AR78" s="47">
        <v>3</v>
      </c>
      <c r="AS78" s="47">
        <v>1</v>
      </c>
      <c r="AV78" s="47">
        <v>5</v>
      </c>
      <c r="AW78" s="47">
        <v>1</v>
      </c>
      <c r="AZ78" s="47">
        <v>2</v>
      </c>
      <c r="BA78" s="47">
        <v>12</v>
      </c>
      <c r="BD78" s="47">
        <v>4</v>
      </c>
      <c r="BE78" s="47">
        <v>14</v>
      </c>
      <c r="BH78" s="47">
        <v>5</v>
      </c>
      <c r="BI78" s="47">
        <v>15</v>
      </c>
      <c r="BL78" s="47">
        <v>7</v>
      </c>
      <c r="BM78" s="47">
        <v>17</v>
      </c>
      <c r="BP78" s="47">
        <v>6</v>
      </c>
      <c r="BQ78" s="47">
        <v>20</v>
      </c>
    </row>
    <row r="79" spans="24:69" x14ac:dyDescent="0.2">
      <c r="AB79" s="47">
        <v>7</v>
      </c>
      <c r="AC79" s="47">
        <v>10</v>
      </c>
      <c r="AF79" s="47">
        <v>11</v>
      </c>
      <c r="AG79" s="47">
        <v>5</v>
      </c>
      <c r="AJ79" s="47">
        <v>10</v>
      </c>
      <c r="AK79" s="47">
        <v>1</v>
      </c>
      <c r="AM79" s="460" t="str">
        <f>Language!$E$19</f>
        <v>Rückspiele</v>
      </c>
      <c r="AN79" s="47">
        <v>2</v>
      </c>
      <c r="AO79" s="47">
        <v>13</v>
      </c>
      <c r="AR79" s="47">
        <v>2</v>
      </c>
      <c r="AS79" s="47">
        <v>4</v>
      </c>
      <c r="AV79" s="47">
        <v>4</v>
      </c>
      <c r="AW79" s="47">
        <v>6</v>
      </c>
      <c r="AZ79" s="47">
        <v>13</v>
      </c>
      <c r="BA79" s="47">
        <v>16</v>
      </c>
      <c r="BD79" s="47">
        <v>15</v>
      </c>
      <c r="BE79" s="47">
        <v>3</v>
      </c>
      <c r="BH79" s="47">
        <v>16</v>
      </c>
      <c r="BI79" s="47">
        <v>4</v>
      </c>
      <c r="BL79" s="47">
        <v>18</v>
      </c>
      <c r="BM79" s="47">
        <v>6</v>
      </c>
      <c r="BP79" s="47">
        <v>2</v>
      </c>
      <c r="BQ79" s="47">
        <v>5</v>
      </c>
    </row>
    <row r="80" spans="24:69" x14ac:dyDescent="0.2">
      <c r="AB80" s="47">
        <v>9</v>
      </c>
      <c r="AC80" s="47">
        <v>8</v>
      </c>
      <c r="AF80" s="47">
        <v>2</v>
      </c>
      <c r="AG80" s="47">
        <v>3</v>
      </c>
      <c r="AJ80" s="47">
        <v>11</v>
      </c>
      <c r="AK80" s="47">
        <v>9</v>
      </c>
      <c r="AM80" s="460"/>
      <c r="AN80" s="47">
        <v>12</v>
      </c>
      <c r="AO80" s="47">
        <v>3</v>
      </c>
      <c r="AR80" s="47">
        <v>5</v>
      </c>
      <c r="AS80" s="47">
        <v>14</v>
      </c>
      <c r="AV80" s="47">
        <v>7</v>
      </c>
      <c r="AW80" s="47">
        <v>3</v>
      </c>
      <c r="AZ80" s="47">
        <v>15</v>
      </c>
      <c r="BA80" s="47">
        <v>14</v>
      </c>
      <c r="BD80" s="47">
        <v>2</v>
      </c>
      <c r="BE80" s="47">
        <v>16</v>
      </c>
      <c r="BH80" s="47">
        <v>3</v>
      </c>
      <c r="BI80" s="47">
        <v>17</v>
      </c>
      <c r="BL80" s="47">
        <v>5</v>
      </c>
      <c r="BM80" s="47">
        <v>19</v>
      </c>
      <c r="BP80" s="47">
        <v>4</v>
      </c>
      <c r="BQ80" s="47">
        <v>3</v>
      </c>
    </row>
    <row r="81" spans="28:69" x14ac:dyDescent="0.2">
      <c r="AB81" s="47">
        <v>1</v>
      </c>
      <c r="AC81" s="47">
        <v>3</v>
      </c>
      <c r="AF81" s="47">
        <v>1</v>
      </c>
      <c r="AG81" s="47">
        <v>7</v>
      </c>
      <c r="AJ81" s="47">
        <v>8</v>
      </c>
      <c r="AK81" s="47">
        <v>12</v>
      </c>
      <c r="AM81" s="460"/>
      <c r="AN81" s="47">
        <v>4</v>
      </c>
      <c r="AO81" s="47">
        <v>11</v>
      </c>
      <c r="AR81" s="47">
        <v>13</v>
      </c>
      <c r="AS81" s="47">
        <v>6</v>
      </c>
      <c r="AV81" s="47">
        <v>2</v>
      </c>
      <c r="AW81" s="47">
        <v>8</v>
      </c>
      <c r="AZ81" s="47">
        <v>1</v>
      </c>
      <c r="BA81" s="47">
        <v>6</v>
      </c>
      <c r="BD81" s="47">
        <v>1</v>
      </c>
      <c r="BE81" s="47">
        <v>8</v>
      </c>
      <c r="BH81" s="47">
        <v>18</v>
      </c>
      <c r="BI81" s="47">
        <v>2</v>
      </c>
      <c r="BL81" s="47">
        <v>3</v>
      </c>
      <c r="BM81" s="47">
        <v>2</v>
      </c>
      <c r="BP81" s="47">
        <v>1</v>
      </c>
      <c r="BQ81" s="47">
        <v>12</v>
      </c>
    </row>
    <row r="82" spans="28:69" x14ac:dyDescent="0.2">
      <c r="AB82" s="47">
        <v>4</v>
      </c>
      <c r="AC82" s="47">
        <v>2</v>
      </c>
      <c r="AF82" s="47">
        <v>8</v>
      </c>
      <c r="AG82" s="47">
        <v>6</v>
      </c>
      <c r="AJ82" s="47">
        <v>2</v>
      </c>
      <c r="AK82" s="47">
        <v>7</v>
      </c>
      <c r="AM82" s="460"/>
      <c r="AN82" s="47">
        <v>10</v>
      </c>
      <c r="AO82" s="47">
        <v>5</v>
      </c>
      <c r="AR82" s="47">
        <v>7</v>
      </c>
      <c r="AS82" s="47">
        <v>12</v>
      </c>
      <c r="AV82" s="47">
        <v>15</v>
      </c>
      <c r="AW82" s="47">
        <v>10</v>
      </c>
      <c r="AZ82" s="47">
        <v>5</v>
      </c>
      <c r="BA82" s="47">
        <v>7</v>
      </c>
      <c r="BD82" s="47">
        <v>7</v>
      </c>
      <c r="BE82" s="47">
        <v>9</v>
      </c>
      <c r="BH82" s="47">
        <v>9</v>
      </c>
      <c r="BI82" s="47">
        <v>1</v>
      </c>
      <c r="BL82" s="47">
        <v>11</v>
      </c>
      <c r="BM82" s="47">
        <v>1</v>
      </c>
      <c r="BP82" s="47">
        <v>11</v>
      </c>
      <c r="BQ82" s="47">
        <v>13</v>
      </c>
    </row>
    <row r="83" spans="28:69" x14ac:dyDescent="0.2">
      <c r="AB83" s="47">
        <v>10</v>
      </c>
      <c r="AC83" s="47">
        <v>5</v>
      </c>
      <c r="AF83" s="47">
        <v>5</v>
      </c>
      <c r="AG83" s="47">
        <v>9</v>
      </c>
      <c r="AJ83" s="47">
        <v>6</v>
      </c>
      <c r="AK83" s="47">
        <v>3</v>
      </c>
      <c r="AM83" s="460"/>
      <c r="AN83" s="47">
        <v>6</v>
      </c>
      <c r="AO83" s="47">
        <v>9</v>
      </c>
      <c r="AR83" s="47">
        <v>11</v>
      </c>
      <c r="AS83" s="47">
        <v>8</v>
      </c>
      <c r="AV83" s="47">
        <v>11</v>
      </c>
      <c r="AW83" s="47">
        <v>14</v>
      </c>
      <c r="AZ83" s="47">
        <v>8</v>
      </c>
      <c r="BA83" s="47">
        <v>4</v>
      </c>
      <c r="BD83" s="47">
        <v>10</v>
      </c>
      <c r="BE83" s="47">
        <v>6</v>
      </c>
      <c r="BH83" s="47">
        <v>8</v>
      </c>
      <c r="BI83" s="47">
        <v>10</v>
      </c>
      <c r="BL83" s="47">
        <v>10</v>
      </c>
      <c r="BM83" s="47">
        <v>12</v>
      </c>
      <c r="BP83" s="47">
        <v>14</v>
      </c>
      <c r="BQ83" s="47">
        <v>10</v>
      </c>
    </row>
    <row r="84" spans="28:69" x14ac:dyDescent="0.2">
      <c r="AB84" s="47">
        <v>6</v>
      </c>
      <c r="AC84" s="47">
        <v>9</v>
      </c>
      <c r="AF84" s="47">
        <v>10</v>
      </c>
      <c r="AG84" s="47">
        <v>4</v>
      </c>
      <c r="AJ84" s="47">
        <v>4</v>
      </c>
      <c r="AK84" s="47">
        <v>5</v>
      </c>
      <c r="AN84" s="47">
        <v>8</v>
      </c>
      <c r="AO84" s="47">
        <v>7</v>
      </c>
      <c r="AR84" s="47">
        <v>9</v>
      </c>
      <c r="AS84" s="47">
        <v>10</v>
      </c>
      <c r="AV84" s="47">
        <v>13</v>
      </c>
      <c r="AW84" s="47">
        <v>12</v>
      </c>
      <c r="AZ84" s="47">
        <v>3</v>
      </c>
      <c r="BA84" s="47">
        <v>9</v>
      </c>
      <c r="BD84" s="47">
        <v>5</v>
      </c>
      <c r="BE84" s="47">
        <v>11</v>
      </c>
      <c r="BH84" s="47">
        <v>11</v>
      </c>
      <c r="BI84" s="47">
        <v>7</v>
      </c>
      <c r="BL84" s="47">
        <v>13</v>
      </c>
      <c r="BM84" s="47">
        <v>9</v>
      </c>
      <c r="BP84" s="47">
        <v>9</v>
      </c>
      <c r="BQ84" s="47">
        <v>15</v>
      </c>
    </row>
    <row r="85" spans="28:69" x14ac:dyDescent="0.2">
      <c r="AB85" s="47">
        <v>8</v>
      </c>
      <c r="AC85" s="47">
        <v>7</v>
      </c>
      <c r="AF85" s="47">
        <v>3</v>
      </c>
      <c r="AG85" s="47">
        <v>11</v>
      </c>
      <c r="AJ85" s="47">
        <v>1</v>
      </c>
      <c r="AK85" s="47">
        <v>9</v>
      </c>
      <c r="AN85" s="47">
        <v>1</v>
      </c>
      <c r="AO85" s="47">
        <v>13</v>
      </c>
      <c r="AR85" s="47">
        <v>1</v>
      </c>
      <c r="AS85" s="47">
        <v>2</v>
      </c>
      <c r="AV85" s="47">
        <v>1</v>
      </c>
      <c r="AW85" s="47">
        <v>4</v>
      </c>
      <c r="AZ85" s="47">
        <v>10</v>
      </c>
      <c r="BA85" s="47">
        <v>2</v>
      </c>
      <c r="BD85" s="47">
        <v>12</v>
      </c>
      <c r="BE85" s="47">
        <v>4</v>
      </c>
      <c r="BH85" s="47">
        <v>6</v>
      </c>
      <c r="BI85" s="47">
        <v>12</v>
      </c>
      <c r="BL85" s="47">
        <v>8</v>
      </c>
      <c r="BM85" s="47">
        <v>14</v>
      </c>
      <c r="BP85" s="47">
        <v>16</v>
      </c>
      <c r="BQ85" s="47">
        <v>8</v>
      </c>
    </row>
    <row r="86" spans="28:69" x14ac:dyDescent="0.2">
      <c r="AB86" s="47">
        <v>2</v>
      </c>
      <c r="AC86" s="47">
        <v>1</v>
      </c>
      <c r="AF86" s="47">
        <v>6</v>
      </c>
      <c r="AG86" s="47">
        <v>1</v>
      </c>
      <c r="AJ86" s="47">
        <v>10</v>
      </c>
      <c r="AK86" s="47">
        <v>8</v>
      </c>
      <c r="AN86" s="47">
        <v>11</v>
      </c>
      <c r="AO86" s="47">
        <v>2</v>
      </c>
      <c r="AR86" s="47">
        <v>14</v>
      </c>
      <c r="AS86" s="47">
        <v>3</v>
      </c>
      <c r="AV86" s="47">
        <v>3</v>
      </c>
      <c r="AW86" s="47">
        <v>5</v>
      </c>
      <c r="AZ86" s="47">
        <v>16</v>
      </c>
      <c r="BA86" s="47">
        <v>11</v>
      </c>
      <c r="BD86" s="47">
        <v>3</v>
      </c>
      <c r="BE86" s="47">
        <v>13</v>
      </c>
      <c r="BH86" s="47">
        <v>13</v>
      </c>
      <c r="BI86" s="47">
        <v>5</v>
      </c>
      <c r="BL86" s="47">
        <v>15</v>
      </c>
      <c r="BM86" s="47">
        <v>7</v>
      </c>
      <c r="BP86" s="47">
        <v>7</v>
      </c>
      <c r="BQ86" s="47">
        <v>17</v>
      </c>
    </row>
    <row r="87" spans="28:69" x14ac:dyDescent="0.2">
      <c r="AB87" s="47">
        <v>3</v>
      </c>
      <c r="AC87" s="47">
        <v>10</v>
      </c>
      <c r="AF87" s="47">
        <v>7</v>
      </c>
      <c r="AG87" s="47">
        <v>5</v>
      </c>
      <c r="AJ87" s="47">
        <v>7</v>
      </c>
      <c r="AK87" s="47">
        <v>11</v>
      </c>
      <c r="AN87" s="47">
        <v>3</v>
      </c>
      <c r="AO87" s="47">
        <v>10</v>
      </c>
      <c r="AQ87" s="458" t="str">
        <f>Language!$E$18</f>
        <v>Hinspiele</v>
      </c>
      <c r="AR87" s="47">
        <v>4</v>
      </c>
      <c r="AS87" s="47">
        <v>13</v>
      </c>
      <c r="AV87" s="47">
        <v>6</v>
      </c>
      <c r="AW87" s="47">
        <v>2</v>
      </c>
      <c r="AZ87" s="47">
        <v>12</v>
      </c>
      <c r="BA87" s="47">
        <v>15</v>
      </c>
      <c r="BD87" s="47">
        <v>14</v>
      </c>
      <c r="BE87" s="47">
        <v>2</v>
      </c>
      <c r="BH87" s="47">
        <v>4</v>
      </c>
      <c r="BI87" s="47">
        <v>14</v>
      </c>
      <c r="BL87" s="47">
        <v>6</v>
      </c>
      <c r="BM87" s="47">
        <v>16</v>
      </c>
      <c r="BP87" s="47">
        <v>18</v>
      </c>
      <c r="BQ87" s="47">
        <v>6</v>
      </c>
    </row>
    <row r="88" spans="28:69" x14ac:dyDescent="0.2">
      <c r="AB88" s="47">
        <v>9</v>
      </c>
      <c r="AC88" s="47">
        <v>4</v>
      </c>
      <c r="AF88" s="47">
        <v>4</v>
      </c>
      <c r="AG88" s="47">
        <v>8</v>
      </c>
      <c r="AJ88" s="47">
        <v>12</v>
      </c>
      <c r="AK88" s="47">
        <v>6</v>
      </c>
      <c r="AN88" s="47">
        <v>9</v>
      </c>
      <c r="AO88" s="47">
        <v>4</v>
      </c>
      <c r="AQ88" s="458"/>
      <c r="AR88" s="47">
        <v>12</v>
      </c>
      <c r="AS88" s="47">
        <v>5</v>
      </c>
      <c r="AV88" s="47">
        <v>8</v>
      </c>
      <c r="AW88" s="47">
        <v>15</v>
      </c>
      <c r="AZ88" s="47">
        <v>14</v>
      </c>
      <c r="BA88" s="47">
        <v>13</v>
      </c>
      <c r="BD88" s="47">
        <v>16</v>
      </c>
      <c r="BE88" s="47">
        <v>17</v>
      </c>
      <c r="BH88" s="47">
        <v>15</v>
      </c>
      <c r="BI88" s="47">
        <v>3</v>
      </c>
      <c r="BL88" s="47">
        <v>17</v>
      </c>
      <c r="BM88" s="47">
        <v>5</v>
      </c>
      <c r="BP88" s="47">
        <v>5</v>
      </c>
      <c r="BQ88" s="47">
        <v>19</v>
      </c>
    </row>
    <row r="89" spans="28:69" x14ac:dyDescent="0.2">
      <c r="AB89" s="47">
        <v>5</v>
      </c>
      <c r="AC89" s="47">
        <v>8</v>
      </c>
      <c r="AF89" s="47">
        <v>9</v>
      </c>
      <c r="AG89" s="47">
        <v>3</v>
      </c>
      <c r="AJ89" s="47">
        <v>5</v>
      </c>
      <c r="AK89" s="47">
        <v>2</v>
      </c>
      <c r="AN89" s="47">
        <v>5</v>
      </c>
      <c r="AO89" s="47">
        <v>8</v>
      </c>
      <c r="AQ89" s="458"/>
      <c r="AR89" s="47">
        <v>6</v>
      </c>
      <c r="AS89" s="47">
        <v>11</v>
      </c>
      <c r="AV89" s="47">
        <v>14</v>
      </c>
      <c r="AW89" s="47">
        <v>9</v>
      </c>
      <c r="AZ89" s="47">
        <v>5</v>
      </c>
      <c r="BA89" s="47">
        <v>1</v>
      </c>
      <c r="BD89" s="47">
        <v>7</v>
      </c>
      <c r="BE89" s="47">
        <v>1</v>
      </c>
      <c r="BH89" s="47">
        <v>2</v>
      </c>
      <c r="BI89" s="47">
        <v>16</v>
      </c>
      <c r="BL89" s="47">
        <v>4</v>
      </c>
      <c r="BM89" s="47">
        <v>18</v>
      </c>
      <c r="BP89" s="47">
        <v>20</v>
      </c>
      <c r="BQ89" s="47">
        <v>4</v>
      </c>
    </row>
    <row r="90" spans="28:69" x14ac:dyDescent="0.2">
      <c r="AB90" s="47">
        <v>7</v>
      </c>
      <c r="AC90" s="47">
        <v>6</v>
      </c>
      <c r="AF90" s="47">
        <v>2</v>
      </c>
      <c r="AG90" s="47">
        <v>10</v>
      </c>
      <c r="AJ90" s="47">
        <v>3</v>
      </c>
      <c r="AK90" s="47">
        <v>4</v>
      </c>
      <c r="AN90" s="47">
        <v>7</v>
      </c>
      <c r="AO90" s="47">
        <v>6</v>
      </c>
      <c r="AQ90" s="458"/>
      <c r="AR90" s="47">
        <v>10</v>
      </c>
      <c r="AS90" s="47">
        <v>7</v>
      </c>
      <c r="AV90" s="47">
        <v>10</v>
      </c>
      <c r="AW90" s="47">
        <v>13</v>
      </c>
      <c r="AZ90" s="47">
        <v>4</v>
      </c>
      <c r="BA90" s="47">
        <v>6</v>
      </c>
      <c r="BD90" s="47">
        <v>6</v>
      </c>
      <c r="BE90" s="47">
        <v>8</v>
      </c>
      <c r="BH90" s="47">
        <v>17</v>
      </c>
      <c r="BI90" s="47">
        <v>18</v>
      </c>
      <c r="BL90" s="47">
        <v>19</v>
      </c>
      <c r="BM90" s="47">
        <v>3</v>
      </c>
      <c r="BP90" s="47">
        <v>3</v>
      </c>
      <c r="BQ90" s="47">
        <v>2</v>
      </c>
    </row>
    <row r="91" spans="28:69" ht="13.5" thickBot="1" x14ac:dyDescent="0.25">
      <c r="AF91" s="47">
        <v>1</v>
      </c>
      <c r="AG91" s="47">
        <v>5</v>
      </c>
      <c r="AJ91" s="47">
        <v>8</v>
      </c>
      <c r="AK91" s="47">
        <v>1</v>
      </c>
      <c r="AN91" s="47">
        <v>12</v>
      </c>
      <c r="AO91" s="47">
        <v>1</v>
      </c>
      <c r="AQ91" s="459"/>
      <c r="AR91" s="47">
        <v>8</v>
      </c>
      <c r="AS91" s="47">
        <v>9</v>
      </c>
      <c r="AV91" s="47">
        <v>12</v>
      </c>
      <c r="AW91" s="47">
        <v>11</v>
      </c>
      <c r="AZ91" s="47">
        <v>7</v>
      </c>
      <c r="BA91" s="47">
        <v>3</v>
      </c>
      <c r="BD91" s="47">
        <v>9</v>
      </c>
      <c r="BE91" s="47">
        <v>5</v>
      </c>
      <c r="BH91" s="47">
        <v>1</v>
      </c>
      <c r="BI91" s="47">
        <v>8</v>
      </c>
      <c r="BL91" s="47">
        <v>1</v>
      </c>
      <c r="BM91" s="47">
        <v>10</v>
      </c>
      <c r="BP91" s="47">
        <v>11</v>
      </c>
      <c r="BQ91" s="47">
        <v>1</v>
      </c>
    </row>
    <row r="92" spans="28:69" x14ac:dyDescent="0.2">
      <c r="AF92" s="47">
        <v>6</v>
      </c>
      <c r="AG92" s="47">
        <v>4</v>
      </c>
      <c r="AJ92" s="47">
        <v>9</v>
      </c>
      <c r="AK92" s="47">
        <v>7</v>
      </c>
      <c r="AN92" s="47">
        <v>13</v>
      </c>
      <c r="AO92" s="47">
        <v>11</v>
      </c>
      <c r="AQ92" s="460" t="str">
        <f>Language!$E$19</f>
        <v>Rückspiele</v>
      </c>
      <c r="AR92" s="47">
        <v>14</v>
      </c>
      <c r="AS92" s="47">
        <v>1</v>
      </c>
      <c r="AV92" s="47">
        <v>3</v>
      </c>
      <c r="AW92" s="47">
        <v>1</v>
      </c>
      <c r="AZ92" s="47">
        <v>2</v>
      </c>
      <c r="BA92" s="47">
        <v>8</v>
      </c>
      <c r="BD92" s="47">
        <v>4</v>
      </c>
      <c r="BE92" s="47">
        <v>10</v>
      </c>
      <c r="BH92" s="47">
        <v>7</v>
      </c>
      <c r="BI92" s="47">
        <v>9</v>
      </c>
      <c r="BL92" s="47">
        <v>9</v>
      </c>
      <c r="BM92" s="47">
        <v>11</v>
      </c>
      <c r="BP92" s="47">
        <v>10</v>
      </c>
      <c r="BQ92" s="47">
        <v>12</v>
      </c>
    </row>
    <row r="93" spans="28:69" x14ac:dyDescent="0.2">
      <c r="AF93" s="47">
        <v>3</v>
      </c>
      <c r="AG93" s="47">
        <v>7</v>
      </c>
      <c r="AJ93" s="47">
        <v>6</v>
      </c>
      <c r="AK93" s="47">
        <v>10</v>
      </c>
      <c r="AN93" s="47">
        <v>2</v>
      </c>
      <c r="AO93" s="47">
        <v>9</v>
      </c>
      <c r="AQ93" s="460"/>
      <c r="AR93" s="47">
        <v>2</v>
      </c>
      <c r="AS93" s="47">
        <v>13</v>
      </c>
      <c r="AV93" s="47">
        <v>2</v>
      </c>
      <c r="AW93" s="47">
        <v>4</v>
      </c>
      <c r="AZ93" s="47">
        <v>9</v>
      </c>
      <c r="BA93" s="47">
        <v>16</v>
      </c>
      <c r="BD93" s="47">
        <v>11</v>
      </c>
      <c r="BE93" s="47">
        <v>3</v>
      </c>
      <c r="BH93" s="47">
        <v>10</v>
      </c>
      <c r="BI93" s="47">
        <v>6</v>
      </c>
      <c r="BL93" s="47">
        <v>12</v>
      </c>
      <c r="BM93" s="47">
        <v>8</v>
      </c>
      <c r="BP93" s="47">
        <v>13</v>
      </c>
      <c r="BQ93" s="47">
        <v>9</v>
      </c>
    </row>
    <row r="94" spans="28:69" x14ac:dyDescent="0.2">
      <c r="AF94" s="47">
        <v>8</v>
      </c>
      <c r="AG94" s="47">
        <v>2</v>
      </c>
      <c r="AJ94" s="47">
        <v>11</v>
      </c>
      <c r="AK94" s="47">
        <v>5</v>
      </c>
      <c r="AN94" s="47">
        <v>8</v>
      </c>
      <c r="AO94" s="47">
        <v>3</v>
      </c>
      <c r="AQ94" s="460"/>
      <c r="AR94" s="47">
        <v>12</v>
      </c>
      <c r="AS94" s="47">
        <v>3</v>
      </c>
      <c r="AV94" s="47">
        <v>15</v>
      </c>
      <c r="AW94" s="47">
        <v>6</v>
      </c>
      <c r="AZ94" s="47">
        <v>15</v>
      </c>
      <c r="BA94" s="47">
        <v>10</v>
      </c>
      <c r="BD94" s="47">
        <v>2</v>
      </c>
      <c r="BE94" s="47">
        <v>12</v>
      </c>
      <c r="BH94" s="47">
        <v>5</v>
      </c>
      <c r="BI94" s="47">
        <v>11</v>
      </c>
      <c r="BL94" s="47">
        <v>7</v>
      </c>
      <c r="BM94" s="47">
        <v>13</v>
      </c>
      <c r="BP94" s="47">
        <v>8</v>
      </c>
      <c r="BQ94" s="47">
        <v>14</v>
      </c>
    </row>
    <row r="95" spans="28:69" x14ac:dyDescent="0.2">
      <c r="AF95" s="47">
        <v>10</v>
      </c>
      <c r="AG95" s="47">
        <v>11</v>
      </c>
      <c r="AJ95" s="47">
        <v>4</v>
      </c>
      <c r="AK95" s="47">
        <v>12</v>
      </c>
      <c r="AN95" s="47">
        <v>4</v>
      </c>
      <c r="AO95" s="47">
        <v>7</v>
      </c>
      <c r="AQ95" s="460"/>
      <c r="AR95" s="47">
        <v>4</v>
      </c>
      <c r="AS95" s="47">
        <v>11</v>
      </c>
      <c r="AV95" s="47">
        <v>7</v>
      </c>
      <c r="AW95" s="47">
        <v>14</v>
      </c>
      <c r="AZ95" s="47">
        <v>11</v>
      </c>
      <c r="BA95" s="47">
        <v>14</v>
      </c>
      <c r="BD95" s="47">
        <v>17</v>
      </c>
      <c r="BE95" s="47">
        <v>14</v>
      </c>
      <c r="BH95" s="47">
        <v>12</v>
      </c>
      <c r="BI95" s="47">
        <v>4</v>
      </c>
      <c r="BL95" s="47">
        <v>14</v>
      </c>
      <c r="BM95" s="47">
        <v>6</v>
      </c>
      <c r="BP95" s="47">
        <v>15</v>
      </c>
      <c r="BQ95" s="47">
        <v>7</v>
      </c>
    </row>
    <row r="96" spans="28:69" x14ac:dyDescent="0.2">
      <c r="AF96" s="47">
        <v>4</v>
      </c>
      <c r="AG96" s="47">
        <v>1</v>
      </c>
      <c r="AJ96" s="47">
        <v>2</v>
      </c>
      <c r="AK96" s="47">
        <v>3</v>
      </c>
      <c r="AN96" s="47">
        <v>6</v>
      </c>
      <c r="AO96" s="47">
        <v>5</v>
      </c>
      <c r="AQ96" s="460"/>
      <c r="AR96" s="47">
        <v>10</v>
      </c>
      <c r="AS96" s="47">
        <v>5</v>
      </c>
      <c r="AV96" s="47">
        <v>13</v>
      </c>
      <c r="AW96" s="47">
        <v>8</v>
      </c>
      <c r="AZ96" s="47">
        <v>13</v>
      </c>
      <c r="BA96" s="47">
        <v>12</v>
      </c>
      <c r="BD96" s="47">
        <v>15</v>
      </c>
      <c r="BE96" s="47">
        <v>16</v>
      </c>
      <c r="BH96" s="47">
        <v>3</v>
      </c>
      <c r="BI96" s="47">
        <v>13</v>
      </c>
      <c r="BL96" s="47">
        <v>5</v>
      </c>
      <c r="BM96" s="47">
        <v>15</v>
      </c>
      <c r="BP96" s="47">
        <v>6</v>
      </c>
      <c r="BQ96" s="47">
        <v>16</v>
      </c>
    </row>
    <row r="97" spans="32:69" x14ac:dyDescent="0.2">
      <c r="AF97" s="47">
        <v>5</v>
      </c>
      <c r="AG97" s="47">
        <v>3</v>
      </c>
      <c r="AJ97" s="47">
        <v>1</v>
      </c>
      <c r="AK97" s="47">
        <v>7</v>
      </c>
      <c r="AN97" s="47">
        <v>1</v>
      </c>
      <c r="AO97" s="47">
        <v>11</v>
      </c>
      <c r="AR97" s="47">
        <v>6</v>
      </c>
      <c r="AS97" s="47">
        <v>9</v>
      </c>
      <c r="AV97" s="47">
        <v>9</v>
      </c>
      <c r="AW97" s="47">
        <v>12</v>
      </c>
      <c r="AZ97" s="47">
        <v>1</v>
      </c>
      <c r="BA97" s="47">
        <v>4</v>
      </c>
      <c r="BD97" s="47">
        <v>1</v>
      </c>
      <c r="BE97" s="47">
        <v>6</v>
      </c>
      <c r="BH97" s="47">
        <v>14</v>
      </c>
      <c r="BI97" s="47">
        <v>2</v>
      </c>
      <c r="BL97" s="47">
        <v>16</v>
      </c>
      <c r="BM97" s="47">
        <v>4</v>
      </c>
      <c r="BP97" s="47">
        <v>17</v>
      </c>
      <c r="BQ97" s="47">
        <v>5</v>
      </c>
    </row>
    <row r="98" spans="32:69" x14ac:dyDescent="0.2">
      <c r="AF98" s="47">
        <v>2</v>
      </c>
      <c r="AG98" s="47">
        <v>6</v>
      </c>
      <c r="AJ98" s="47">
        <v>8</v>
      </c>
      <c r="AK98" s="47">
        <v>6</v>
      </c>
      <c r="AN98" s="47">
        <v>12</v>
      </c>
      <c r="AO98" s="47">
        <v>10</v>
      </c>
      <c r="AR98" s="47">
        <v>8</v>
      </c>
      <c r="AS98" s="47">
        <v>7</v>
      </c>
      <c r="AV98" s="47">
        <v>11</v>
      </c>
      <c r="AW98" s="47">
        <v>10</v>
      </c>
      <c r="AZ98" s="47">
        <v>3</v>
      </c>
      <c r="BA98" s="47">
        <v>5</v>
      </c>
      <c r="BD98" s="47">
        <v>5</v>
      </c>
      <c r="BE98" s="47">
        <v>7</v>
      </c>
      <c r="BH98" s="47">
        <v>18</v>
      </c>
      <c r="BI98" s="47">
        <v>15</v>
      </c>
      <c r="BL98" s="47">
        <v>3</v>
      </c>
      <c r="BM98" s="47">
        <v>17</v>
      </c>
      <c r="BP98" s="47">
        <v>4</v>
      </c>
      <c r="BQ98" s="47">
        <v>18</v>
      </c>
    </row>
    <row r="99" spans="32:69" x14ac:dyDescent="0.2">
      <c r="AF99" s="47">
        <v>11</v>
      </c>
      <c r="AG99" s="47">
        <v>8</v>
      </c>
      <c r="AJ99" s="47">
        <v>5</v>
      </c>
      <c r="AK99" s="47">
        <v>9</v>
      </c>
      <c r="AN99" s="47">
        <v>9</v>
      </c>
      <c r="AO99" s="47">
        <v>13</v>
      </c>
      <c r="AR99" s="47">
        <v>1</v>
      </c>
      <c r="AS99" s="47">
        <v>13</v>
      </c>
      <c r="AV99" s="47">
        <v>1</v>
      </c>
      <c r="AW99" s="47">
        <v>2</v>
      </c>
      <c r="AZ99" s="47">
        <v>6</v>
      </c>
      <c r="BA99" s="47">
        <v>2</v>
      </c>
      <c r="BD99" s="47">
        <v>8</v>
      </c>
      <c r="BE99" s="47">
        <v>4</v>
      </c>
      <c r="BH99" s="47">
        <v>16</v>
      </c>
      <c r="BI99" s="47">
        <v>17</v>
      </c>
      <c r="BL99" s="47">
        <v>18</v>
      </c>
      <c r="BM99" s="47">
        <v>2</v>
      </c>
      <c r="BP99" s="47">
        <v>19</v>
      </c>
      <c r="BQ99" s="47">
        <v>3</v>
      </c>
    </row>
    <row r="100" spans="32:69" x14ac:dyDescent="0.2">
      <c r="AF100" s="47">
        <v>9</v>
      </c>
      <c r="AG100" s="47">
        <v>10</v>
      </c>
      <c r="AJ100" s="47">
        <v>10</v>
      </c>
      <c r="AK100" s="47">
        <v>4</v>
      </c>
      <c r="AN100" s="47">
        <v>7</v>
      </c>
      <c r="AO100" s="47">
        <v>2</v>
      </c>
      <c r="AR100" s="47">
        <v>14</v>
      </c>
      <c r="AS100" s="47">
        <v>12</v>
      </c>
      <c r="AV100" s="47">
        <v>4</v>
      </c>
      <c r="AW100" s="47">
        <v>15</v>
      </c>
      <c r="AZ100" s="47">
        <v>16</v>
      </c>
      <c r="BA100" s="47">
        <v>7</v>
      </c>
      <c r="BD100" s="47">
        <v>3</v>
      </c>
      <c r="BE100" s="47">
        <v>9</v>
      </c>
      <c r="BH100" s="47">
        <v>7</v>
      </c>
      <c r="BI100" s="47">
        <v>1</v>
      </c>
      <c r="BL100" s="47">
        <v>9</v>
      </c>
      <c r="BM100" s="47">
        <v>1</v>
      </c>
      <c r="BP100" s="47">
        <v>2</v>
      </c>
      <c r="BQ100" s="47">
        <v>20</v>
      </c>
    </row>
    <row r="101" spans="32:69" x14ac:dyDescent="0.2">
      <c r="AF101" s="47">
        <v>1</v>
      </c>
      <c r="AG101" s="47">
        <v>3</v>
      </c>
      <c r="AJ101" s="47">
        <v>3</v>
      </c>
      <c r="AK101" s="47">
        <v>11</v>
      </c>
      <c r="AN101" s="47">
        <v>3</v>
      </c>
      <c r="AO101" s="47">
        <v>6</v>
      </c>
      <c r="AR101" s="47">
        <v>11</v>
      </c>
      <c r="AS101" s="47">
        <v>2</v>
      </c>
      <c r="AU101" s="458" t="str">
        <f>Language!$E$18</f>
        <v>Hinspiele</v>
      </c>
      <c r="AV101" s="47">
        <v>14</v>
      </c>
      <c r="AW101" s="47">
        <v>5</v>
      </c>
      <c r="AZ101" s="47">
        <v>8</v>
      </c>
      <c r="BA101" s="47">
        <v>15</v>
      </c>
      <c r="BD101" s="47">
        <v>10</v>
      </c>
      <c r="BE101" s="47">
        <v>2</v>
      </c>
      <c r="BH101" s="47">
        <v>6</v>
      </c>
      <c r="BI101" s="47">
        <v>8</v>
      </c>
      <c r="BL101" s="47">
        <v>8</v>
      </c>
      <c r="BM101" s="47">
        <v>10</v>
      </c>
      <c r="BP101" s="47">
        <v>1</v>
      </c>
      <c r="BQ101" s="47">
        <v>10</v>
      </c>
    </row>
    <row r="102" spans="32:69" x14ac:dyDescent="0.2">
      <c r="AF102" s="47">
        <v>4</v>
      </c>
      <c r="AG102" s="47">
        <v>2</v>
      </c>
      <c r="AJ102" s="47">
        <v>12</v>
      </c>
      <c r="AK102" s="47">
        <v>2</v>
      </c>
      <c r="AN102" s="47">
        <v>5</v>
      </c>
      <c r="AO102" s="47">
        <v>4</v>
      </c>
      <c r="AR102" s="47">
        <v>3</v>
      </c>
      <c r="AS102" s="47">
        <v>10</v>
      </c>
      <c r="AU102" s="458"/>
      <c r="AV102" s="47">
        <v>6</v>
      </c>
      <c r="AW102" s="47">
        <v>13</v>
      </c>
      <c r="AZ102" s="47">
        <v>14</v>
      </c>
      <c r="BA102" s="47">
        <v>9</v>
      </c>
      <c r="BD102" s="47">
        <v>12</v>
      </c>
      <c r="BE102" s="47">
        <v>17</v>
      </c>
      <c r="BH102" s="47">
        <v>9</v>
      </c>
      <c r="BI102" s="47">
        <v>5</v>
      </c>
      <c r="BL102" s="47">
        <v>11</v>
      </c>
      <c r="BM102" s="47">
        <v>7</v>
      </c>
      <c r="BP102" s="47">
        <v>9</v>
      </c>
      <c r="BQ102" s="47">
        <v>11</v>
      </c>
    </row>
    <row r="103" spans="32:69" x14ac:dyDescent="0.2">
      <c r="AF103" s="47">
        <v>6</v>
      </c>
      <c r="AG103" s="47">
        <v>11</v>
      </c>
      <c r="AJ103" s="47">
        <v>6</v>
      </c>
      <c r="AK103" s="47">
        <v>1</v>
      </c>
      <c r="AN103" s="47">
        <v>10</v>
      </c>
      <c r="AO103" s="47">
        <v>1</v>
      </c>
      <c r="AR103" s="47">
        <v>9</v>
      </c>
      <c r="AS103" s="47">
        <v>4</v>
      </c>
      <c r="AU103" s="458"/>
      <c r="AV103" s="47">
        <v>12</v>
      </c>
      <c r="AW103" s="47">
        <v>7</v>
      </c>
      <c r="AZ103" s="47">
        <v>10</v>
      </c>
      <c r="BA103" s="47">
        <v>13</v>
      </c>
      <c r="BD103" s="47">
        <v>16</v>
      </c>
      <c r="BE103" s="47">
        <v>13</v>
      </c>
      <c r="BH103" s="47">
        <v>4</v>
      </c>
      <c r="BI103" s="47">
        <v>10</v>
      </c>
      <c r="BL103" s="47">
        <v>6</v>
      </c>
      <c r="BM103" s="47">
        <v>12</v>
      </c>
      <c r="BP103" s="47">
        <v>12</v>
      </c>
      <c r="BQ103" s="47">
        <v>8</v>
      </c>
    </row>
    <row r="104" spans="32:69" x14ac:dyDescent="0.2">
      <c r="AF104" s="47">
        <v>10</v>
      </c>
      <c r="AG104" s="47">
        <v>7</v>
      </c>
      <c r="AJ104" s="47">
        <v>7</v>
      </c>
      <c r="AK104" s="47">
        <v>5</v>
      </c>
      <c r="AN104" s="47">
        <v>11</v>
      </c>
      <c r="AO104" s="47">
        <v>9</v>
      </c>
      <c r="AR104" s="47">
        <v>5</v>
      </c>
      <c r="AS104" s="47">
        <v>8</v>
      </c>
      <c r="AU104" s="458"/>
      <c r="AV104" s="47">
        <v>8</v>
      </c>
      <c r="AW104" s="47">
        <v>11</v>
      </c>
      <c r="AZ104" s="47">
        <v>12</v>
      </c>
      <c r="BA104" s="47">
        <v>11</v>
      </c>
      <c r="BD104" s="47">
        <v>14</v>
      </c>
      <c r="BE104" s="47">
        <v>15</v>
      </c>
      <c r="BH104" s="47">
        <v>11</v>
      </c>
      <c r="BI104" s="47">
        <v>3</v>
      </c>
      <c r="BL104" s="47">
        <v>13</v>
      </c>
      <c r="BM104" s="47">
        <v>5</v>
      </c>
      <c r="BP104" s="47">
        <v>7</v>
      </c>
      <c r="BQ104" s="47">
        <v>13</v>
      </c>
    </row>
    <row r="105" spans="32:69" ht="13.5" thickBot="1" x14ac:dyDescent="0.25">
      <c r="AF105" s="47">
        <v>8</v>
      </c>
      <c r="AG105" s="47">
        <v>9</v>
      </c>
      <c r="AJ105" s="47">
        <v>4</v>
      </c>
      <c r="AK105" s="47">
        <v>8</v>
      </c>
      <c r="AN105" s="47">
        <v>8</v>
      </c>
      <c r="AO105" s="47">
        <v>12</v>
      </c>
      <c r="AR105" s="47">
        <v>7</v>
      </c>
      <c r="AS105" s="47">
        <v>6</v>
      </c>
      <c r="AU105" s="459"/>
      <c r="AV105" s="47">
        <v>10</v>
      </c>
      <c r="AW105" s="47">
        <v>9</v>
      </c>
      <c r="AZ105" s="47">
        <v>3</v>
      </c>
      <c r="BA105" s="47">
        <v>1</v>
      </c>
      <c r="BD105" s="47">
        <v>5</v>
      </c>
      <c r="BE105" s="47">
        <v>1</v>
      </c>
      <c r="BH105" s="47">
        <v>2</v>
      </c>
      <c r="BI105" s="47">
        <v>12</v>
      </c>
      <c r="BL105" s="47">
        <v>4</v>
      </c>
      <c r="BM105" s="47">
        <v>14</v>
      </c>
      <c r="BP105" s="47">
        <v>14</v>
      </c>
      <c r="BQ105" s="47">
        <v>6</v>
      </c>
    </row>
    <row r="106" spans="32:69" x14ac:dyDescent="0.2">
      <c r="AF106" s="47">
        <v>2</v>
      </c>
      <c r="AG106" s="47">
        <v>1</v>
      </c>
      <c r="AJ106" s="47">
        <v>9</v>
      </c>
      <c r="AK106" s="47">
        <v>3</v>
      </c>
      <c r="AN106" s="47">
        <v>13</v>
      </c>
      <c r="AO106" s="47">
        <v>7</v>
      </c>
      <c r="AR106" s="47">
        <v>12</v>
      </c>
      <c r="AS106" s="47">
        <v>1</v>
      </c>
      <c r="AU106" s="460" t="str">
        <f>Language!$E$19</f>
        <v>Rückspiele</v>
      </c>
      <c r="AV106" s="47">
        <v>2</v>
      </c>
      <c r="AW106" s="47">
        <v>15</v>
      </c>
      <c r="AZ106" s="47">
        <v>2</v>
      </c>
      <c r="BA106" s="47">
        <v>4</v>
      </c>
      <c r="BD106" s="47">
        <v>4</v>
      </c>
      <c r="BE106" s="47">
        <v>6</v>
      </c>
      <c r="BH106" s="47">
        <v>13</v>
      </c>
      <c r="BI106" s="47">
        <v>18</v>
      </c>
      <c r="BL106" s="47">
        <v>15</v>
      </c>
      <c r="BM106" s="47">
        <v>3</v>
      </c>
      <c r="BP106" s="47">
        <v>5</v>
      </c>
      <c r="BQ106" s="47">
        <v>15</v>
      </c>
    </row>
    <row r="107" spans="32:69" x14ac:dyDescent="0.2">
      <c r="AF107" s="47">
        <v>11</v>
      </c>
      <c r="AG107" s="47">
        <v>4</v>
      </c>
      <c r="AJ107" s="47">
        <v>2</v>
      </c>
      <c r="AK107" s="47">
        <v>10</v>
      </c>
      <c r="AN107" s="47">
        <v>2</v>
      </c>
      <c r="AO107" s="47">
        <v>5</v>
      </c>
      <c r="AR107" s="47">
        <v>13</v>
      </c>
      <c r="AS107" s="47">
        <v>11</v>
      </c>
      <c r="AU107" s="460"/>
      <c r="AV107" s="47">
        <v>14</v>
      </c>
      <c r="AW107" s="47">
        <v>3</v>
      </c>
      <c r="AZ107" s="47">
        <v>5</v>
      </c>
      <c r="BA107" s="47">
        <v>16</v>
      </c>
      <c r="BD107" s="47">
        <v>7</v>
      </c>
      <c r="BE107" s="47">
        <v>3</v>
      </c>
      <c r="BH107" s="47">
        <v>17</v>
      </c>
      <c r="BI107" s="47">
        <v>14</v>
      </c>
      <c r="BL107" s="47">
        <v>2</v>
      </c>
      <c r="BM107" s="47">
        <v>16</v>
      </c>
      <c r="BP107" s="47">
        <v>16</v>
      </c>
      <c r="BQ107" s="47">
        <v>4</v>
      </c>
    </row>
    <row r="108" spans="32:69" x14ac:dyDescent="0.2">
      <c r="AF108" s="47">
        <v>5</v>
      </c>
      <c r="AG108" s="47">
        <v>10</v>
      </c>
      <c r="AJ108" s="47">
        <v>11</v>
      </c>
      <c r="AK108" s="47">
        <v>12</v>
      </c>
      <c r="AN108" s="47">
        <v>4</v>
      </c>
      <c r="AO108" s="47">
        <v>3</v>
      </c>
      <c r="AR108" s="47">
        <v>10</v>
      </c>
      <c r="AS108" s="47">
        <v>14</v>
      </c>
      <c r="AU108" s="460"/>
      <c r="AV108" s="47">
        <v>4</v>
      </c>
      <c r="AW108" s="47">
        <v>13</v>
      </c>
      <c r="AZ108" s="47">
        <v>15</v>
      </c>
      <c r="BA108" s="47">
        <v>6</v>
      </c>
      <c r="BD108" s="47">
        <v>2</v>
      </c>
      <c r="BE108" s="47">
        <v>8</v>
      </c>
      <c r="BH108" s="47">
        <v>15</v>
      </c>
      <c r="BI108" s="47">
        <v>16</v>
      </c>
      <c r="BL108" s="47">
        <v>19</v>
      </c>
      <c r="BM108" s="47">
        <v>18</v>
      </c>
      <c r="BP108" s="47">
        <v>3</v>
      </c>
      <c r="BQ108" s="47">
        <v>17</v>
      </c>
    </row>
    <row r="109" spans="32:69" x14ac:dyDescent="0.2">
      <c r="AF109" s="47">
        <v>9</v>
      </c>
      <c r="AG109" s="47">
        <v>6</v>
      </c>
      <c r="AJ109" s="47">
        <v>1</v>
      </c>
      <c r="AK109" s="47">
        <v>5</v>
      </c>
      <c r="AN109" s="47">
        <v>1</v>
      </c>
      <c r="AO109" s="47">
        <v>9</v>
      </c>
      <c r="AR109" s="47">
        <v>2</v>
      </c>
      <c r="AS109" s="47">
        <v>9</v>
      </c>
      <c r="AU109" s="460"/>
      <c r="AV109" s="47">
        <v>12</v>
      </c>
      <c r="AW109" s="47">
        <v>5</v>
      </c>
      <c r="AZ109" s="47">
        <v>7</v>
      </c>
      <c r="BA109" s="47">
        <v>14</v>
      </c>
      <c r="BD109" s="47">
        <v>17</v>
      </c>
      <c r="BE109" s="47">
        <v>10</v>
      </c>
      <c r="BH109" s="47">
        <v>1</v>
      </c>
      <c r="BI109" s="47">
        <v>6</v>
      </c>
      <c r="BL109" s="47">
        <v>1</v>
      </c>
      <c r="BM109" s="47">
        <v>8</v>
      </c>
      <c r="BP109" s="47">
        <v>18</v>
      </c>
      <c r="BQ109" s="47">
        <v>2</v>
      </c>
    </row>
    <row r="110" spans="32:69" x14ac:dyDescent="0.2">
      <c r="AF110" s="47">
        <v>7</v>
      </c>
      <c r="AG110" s="47">
        <v>8</v>
      </c>
      <c r="AJ110" s="47">
        <v>6</v>
      </c>
      <c r="AK110" s="47">
        <v>4</v>
      </c>
      <c r="AN110" s="47">
        <v>10</v>
      </c>
      <c r="AO110" s="47">
        <v>8</v>
      </c>
      <c r="AR110" s="47">
        <v>8</v>
      </c>
      <c r="AS110" s="47">
        <v>3</v>
      </c>
      <c r="AU110" s="460"/>
      <c r="AV110" s="47">
        <v>6</v>
      </c>
      <c r="AW110" s="47">
        <v>11</v>
      </c>
      <c r="AZ110" s="47">
        <v>13</v>
      </c>
      <c r="BA110" s="47">
        <v>8</v>
      </c>
      <c r="BD110" s="47">
        <v>11</v>
      </c>
      <c r="BE110" s="47">
        <v>16</v>
      </c>
      <c r="BH110" s="47">
        <v>5</v>
      </c>
      <c r="BI110" s="47">
        <v>7</v>
      </c>
      <c r="BL110" s="47">
        <v>7</v>
      </c>
      <c r="BM110" s="47">
        <v>9</v>
      </c>
      <c r="BP110" s="47">
        <v>20</v>
      </c>
      <c r="BQ110" s="47">
        <v>19</v>
      </c>
    </row>
    <row r="111" spans="32:69" x14ac:dyDescent="0.2">
      <c r="AJ111" s="47">
        <v>3</v>
      </c>
      <c r="AK111" s="47">
        <v>7</v>
      </c>
      <c r="AN111" s="47">
        <v>7</v>
      </c>
      <c r="AO111" s="47">
        <v>11</v>
      </c>
      <c r="AR111" s="47">
        <v>4</v>
      </c>
      <c r="AS111" s="47">
        <v>7</v>
      </c>
      <c r="AV111" s="47">
        <v>10</v>
      </c>
      <c r="AW111" s="47">
        <v>7</v>
      </c>
      <c r="AZ111" s="47">
        <v>9</v>
      </c>
      <c r="BA111" s="47">
        <v>12</v>
      </c>
      <c r="BD111" s="47">
        <v>15</v>
      </c>
      <c r="BE111" s="47">
        <v>12</v>
      </c>
      <c r="BH111" s="47">
        <v>8</v>
      </c>
      <c r="BI111" s="47">
        <v>4</v>
      </c>
      <c r="BL111" s="47">
        <v>10</v>
      </c>
      <c r="BM111" s="47">
        <v>6</v>
      </c>
      <c r="BP111" s="47">
        <v>9</v>
      </c>
      <c r="BQ111" s="47">
        <v>1</v>
      </c>
    </row>
    <row r="112" spans="32:69" x14ac:dyDescent="0.2">
      <c r="AJ112" s="47">
        <v>8</v>
      </c>
      <c r="AK112" s="47">
        <v>2</v>
      </c>
      <c r="AN112" s="47">
        <v>12</v>
      </c>
      <c r="AO112" s="47">
        <v>6</v>
      </c>
      <c r="AR112" s="47">
        <v>6</v>
      </c>
      <c r="AS112" s="47">
        <v>5</v>
      </c>
      <c r="AV112" s="47">
        <v>8</v>
      </c>
      <c r="AW112" s="47">
        <v>9</v>
      </c>
      <c r="AZ112" s="47">
        <v>11</v>
      </c>
      <c r="BA112" s="47">
        <v>10</v>
      </c>
      <c r="BD112" s="47">
        <v>13</v>
      </c>
      <c r="BE112" s="47">
        <v>14</v>
      </c>
      <c r="BH112" s="47">
        <v>3</v>
      </c>
      <c r="BI112" s="47">
        <v>9</v>
      </c>
      <c r="BL112" s="47">
        <v>5</v>
      </c>
      <c r="BM112" s="47">
        <v>11</v>
      </c>
      <c r="BP112" s="47">
        <v>8</v>
      </c>
      <c r="BQ112" s="47">
        <v>10</v>
      </c>
    </row>
    <row r="113" spans="36:69" x14ac:dyDescent="0.2">
      <c r="AJ113" s="47">
        <v>12</v>
      </c>
      <c r="AK113" s="47">
        <v>9</v>
      </c>
      <c r="AN113" s="47">
        <v>5</v>
      </c>
      <c r="AO113" s="47">
        <v>13</v>
      </c>
      <c r="AR113" s="47">
        <v>1</v>
      </c>
      <c r="AS113" s="47">
        <v>11</v>
      </c>
      <c r="AV113" s="47">
        <v>1</v>
      </c>
      <c r="AW113" s="47">
        <v>15</v>
      </c>
      <c r="AZ113" s="47">
        <v>1</v>
      </c>
      <c r="BA113" s="47">
        <v>2</v>
      </c>
      <c r="BD113" s="47">
        <v>1</v>
      </c>
      <c r="BE113" s="47">
        <v>4</v>
      </c>
      <c r="BH113" s="47">
        <v>10</v>
      </c>
      <c r="BI113" s="47">
        <v>2</v>
      </c>
      <c r="BL113" s="47">
        <v>12</v>
      </c>
      <c r="BM113" s="47">
        <v>4</v>
      </c>
      <c r="BP113" s="47">
        <v>11</v>
      </c>
      <c r="BQ113" s="47">
        <v>7</v>
      </c>
    </row>
    <row r="114" spans="36:69" x14ac:dyDescent="0.2">
      <c r="AJ114" s="47">
        <v>10</v>
      </c>
      <c r="AK114" s="47">
        <v>11</v>
      </c>
      <c r="AN114" s="47">
        <v>3</v>
      </c>
      <c r="AO114" s="47">
        <v>2</v>
      </c>
      <c r="AR114" s="47">
        <v>12</v>
      </c>
      <c r="AS114" s="47">
        <v>10</v>
      </c>
      <c r="AV114" s="47">
        <v>13</v>
      </c>
      <c r="AW114" s="47">
        <v>2</v>
      </c>
      <c r="AZ114" s="47">
        <v>16</v>
      </c>
      <c r="BA114" s="47">
        <v>3</v>
      </c>
      <c r="BD114" s="47">
        <v>3</v>
      </c>
      <c r="BE114" s="47">
        <v>5</v>
      </c>
      <c r="BH114" s="47">
        <v>18</v>
      </c>
      <c r="BI114" s="47">
        <v>11</v>
      </c>
      <c r="BL114" s="47">
        <v>3</v>
      </c>
      <c r="BM114" s="47">
        <v>13</v>
      </c>
      <c r="BP114" s="47">
        <v>6</v>
      </c>
      <c r="BQ114" s="47">
        <v>12</v>
      </c>
    </row>
    <row r="115" spans="36:69" x14ac:dyDescent="0.2">
      <c r="AJ115" s="47">
        <v>4</v>
      </c>
      <c r="AK115" s="47">
        <v>1</v>
      </c>
      <c r="AN115" s="47">
        <v>8</v>
      </c>
      <c r="AO115" s="47">
        <v>1</v>
      </c>
      <c r="AR115" s="47">
        <v>9</v>
      </c>
      <c r="AS115" s="47">
        <v>13</v>
      </c>
      <c r="AV115" s="47">
        <v>3</v>
      </c>
      <c r="AW115" s="47">
        <v>12</v>
      </c>
      <c r="AZ115" s="47">
        <v>4</v>
      </c>
      <c r="BA115" s="47">
        <v>15</v>
      </c>
      <c r="BD115" s="47">
        <v>6</v>
      </c>
      <c r="BE115" s="47">
        <v>2</v>
      </c>
      <c r="BH115" s="47">
        <v>12</v>
      </c>
      <c r="BI115" s="47">
        <v>17</v>
      </c>
      <c r="BL115" s="47">
        <v>14</v>
      </c>
      <c r="BM115" s="47">
        <v>2</v>
      </c>
      <c r="BP115" s="47">
        <v>13</v>
      </c>
      <c r="BQ115" s="47">
        <v>5</v>
      </c>
    </row>
    <row r="116" spans="36:69" x14ac:dyDescent="0.2">
      <c r="AJ116" s="47">
        <v>5</v>
      </c>
      <c r="AK116" s="47">
        <v>3</v>
      </c>
      <c r="AN116" s="47">
        <v>9</v>
      </c>
      <c r="AO116" s="47">
        <v>7</v>
      </c>
      <c r="AR116" s="47">
        <v>14</v>
      </c>
      <c r="AS116" s="47">
        <v>8</v>
      </c>
      <c r="AV116" s="47">
        <v>11</v>
      </c>
      <c r="AW116" s="47">
        <v>4</v>
      </c>
      <c r="AY116" s="458" t="str">
        <f>Language!$E$18</f>
        <v>Hinspiele</v>
      </c>
      <c r="AZ116" s="47">
        <v>14</v>
      </c>
      <c r="BA116" s="47">
        <v>5</v>
      </c>
      <c r="BD116" s="47">
        <v>8</v>
      </c>
      <c r="BE116" s="47">
        <v>17</v>
      </c>
      <c r="BH116" s="47">
        <v>16</v>
      </c>
      <c r="BI116" s="47">
        <v>13</v>
      </c>
      <c r="BL116" s="47">
        <v>16</v>
      </c>
      <c r="BM116" s="47">
        <v>19</v>
      </c>
      <c r="BP116" s="47">
        <v>4</v>
      </c>
      <c r="BQ116" s="47">
        <v>14</v>
      </c>
    </row>
    <row r="117" spans="36:69" x14ac:dyDescent="0.2">
      <c r="AJ117" s="47">
        <v>2</v>
      </c>
      <c r="AK117" s="47">
        <v>6</v>
      </c>
      <c r="AN117" s="47">
        <v>6</v>
      </c>
      <c r="AO117" s="47">
        <v>10</v>
      </c>
      <c r="AR117" s="47">
        <v>7</v>
      </c>
      <c r="AS117" s="47">
        <v>2</v>
      </c>
      <c r="AV117" s="47">
        <v>5</v>
      </c>
      <c r="AW117" s="47">
        <v>10</v>
      </c>
      <c r="AY117" s="458"/>
      <c r="AZ117" s="47">
        <v>6</v>
      </c>
      <c r="BA117" s="47">
        <v>13</v>
      </c>
      <c r="BD117" s="47">
        <v>16</v>
      </c>
      <c r="BE117" s="47">
        <v>9</v>
      </c>
      <c r="BH117" s="47">
        <v>14</v>
      </c>
      <c r="BI117" s="47">
        <v>15</v>
      </c>
      <c r="BL117" s="47">
        <v>18</v>
      </c>
      <c r="BM117" s="47">
        <v>17</v>
      </c>
      <c r="BP117" s="47">
        <v>15</v>
      </c>
      <c r="BQ117" s="47">
        <v>3</v>
      </c>
    </row>
    <row r="118" spans="36:69" x14ac:dyDescent="0.2">
      <c r="AJ118" s="47">
        <v>7</v>
      </c>
      <c r="AK118" s="47">
        <v>12</v>
      </c>
      <c r="AN118" s="47">
        <v>11</v>
      </c>
      <c r="AO118" s="47">
        <v>5</v>
      </c>
      <c r="AR118" s="47">
        <v>3</v>
      </c>
      <c r="AS118" s="47">
        <v>6</v>
      </c>
      <c r="AV118" s="47">
        <v>9</v>
      </c>
      <c r="AW118" s="47">
        <v>6</v>
      </c>
      <c r="AY118" s="458"/>
      <c r="AZ118" s="47">
        <v>12</v>
      </c>
      <c r="BA118" s="47">
        <v>7</v>
      </c>
      <c r="BD118" s="47">
        <v>10</v>
      </c>
      <c r="BE118" s="47">
        <v>15</v>
      </c>
      <c r="BH118" s="47">
        <v>5</v>
      </c>
      <c r="BI118" s="47">
        <v>1</v>
      </c>
      <c r="BL118" s="47">
        <v>7</v>
      </c>
      <c r="BM118" s="47">
        <v>1</v>
      </c>
      <c r="BP118" s="47">
        <v>2</v>
      </c>
      <c r="BQ118" s="47">
        <v>16</v>
      </c>
    </row>
    <row r="119" spans="36:69" x14ac:dyDescent="0.2">
      <c r="AJ119" s="47">
        <v>11</v>
      </c>
      <c r="AK119" s="47">
        <v>8</v>
      </c>
      <c r="AN119" s="47">
        <v>4</v>
      </c>
      <c r="AO119" s="47">
        <v>12</v>
      </c>
      <c r="AR119" s="47">
        <v>5</v>
      </c>
      <c r="AS119" s="47">
        <v>4</v>
      </c>
      <c r="AV119" s="47">
        <v>7</v>
      </c>
      <c r="AW119" s="47">
        <v>8</v>
      </c>
      <c r="AY119" s="458"/>
      <c r="AZ119" s="47">
        <v>8</v>
      </c>
      <c r="BA119" s="47">
        <v>11</v>
      </c>
      <c r="BD119" s="47">
        <v>14</v>
      </c>
      <c r="BE119" s="47">
        <v>11</v>
      </c>
      <c r="BH119" s="47">
        <v>4</v>
      </c>
      <c r="BI119" s="47">
        <v>6</v>
      </c>
      <c r="BL119" s="47">
        <v>6</v>
      </c>
      <c r="BM119" s="47">
        <v>8</v>
      </c>
      <c r="BP119" s="47">
        <v>17</v>
      </c>
      <c r="BQ119" s="47">
        <v>20</v>
      </c>
    </row>
    <row r="120" spans="36:69" ht="13.5" thickBot="1" x14ac:dyDescent="0.25">
      <c r="AJ120" s="47">
        <v>9</v>
      </c>
      <c r="AK120" s="47">
        <v>10</v>
      </c>
      <c r="AN120" s="47">
        <v>13</v>
      </c>
      <c r="AO120" s="47">
        <v>3</v>
      </c>
      <c r="AR120" s="47">
        <v>10</v>
      </c>
      <c r="AS120" s="47">
        <v>1</v>
      </c>
      <c r="AV120" s="47">
        <v>14</v>
      </c>
      <c r="AW120" s="47">
        <v>1</v>
      </c>
      <c r="AY120" s="459"/>
      <c r="AZ120" s="47">
        <v>10</v>
      </c>
      <c r="BA120" s="47">
        <v>9</v>
      </c>
      <c r="BD120" s="47">
        <v>12</v>
      </c>
      <c r="BE120" s="47">
        <v>13</v>
      </c>
      <c r="BH120" s="47">
        <v>7</v>
      </c>
      <c r="BI120" s="47">
        <v>3</v>
      </c>
      <c r="BL120" s="47">
        <v>9</v>
      </c>
      <c r="BM120" s="47">
        <v>5</v>
      </c>
      <c r="BP120" s="47">
        <v>19</v>
      </c>
      <c r="BQ120" s="47">
        <v>18</v>
      </c>
    </row>
    <row r="121" spans="36:69" x14ac:dyDescent="0.2">
      <c r="AJ121" s="47">
        <v>1</v>
      </c>
      <c r="AK121" s="47">
        <v>3</v>
      </c>
      <c r="AN121" s="47">
        <v>1</v>
      </c>
      <c r="AO121" s="47">
        <v>7</v>
      </c>
      <c r="AR121" s="47">
        <v>11</v>
      </c>
      <c r="AS121" s="47">
        <v>9</v>
      </c>
      <c r="AV121" s="47">
        <v>15</v>
      </c>
      <c r="AW121" s="47">
        <v>13</v>
      </c>
      <c r="AY121" s="460" t="str">
        <f>Language!$E$19</f>
        <v>Rückspiele</v>
      </c>
      <c r="AZ121" s="47">
        <v>16</v>
      </c>
      <c r="BA121" s="47">
        <v>1</v>
      </c>
      <c r="BD121" s="47">
        <v>3</v>
      </c>
      <c r="BE121" s="47">
        <v>1</v>
      </c>
      <c r="BH121" s="47">
        <v>2</v>
      </c>
      <c r="BI121" s="47">
        <v>8</v>
      </c>
      <c r="BL121" s="47">
        <v>4</v>
      </c>
      <c r="BM121" s="47">
        <v>10</v>
      </c>
      <c r="BP121" s="47">
        <v>1</v>
      </c>
      <c r="BQ121" s="47">
        <v>8</v>
      </c>
    </row>
    <row r="122" spans="36:69" x14ac:dyDescent="0.2">
      <c r="AJ122" s="47">
        <v>4</v>
      </c>
      <c r="AK122" s="47">
        <v>2</v>
      </c>
      <c r="AN122" s="47">
        <v>8</v>
      </c>
      <c r="AO122" s="47">
        <v>6</v>
      </c>
      <c r="AR122" s="47">
        <v>8</v>
      </c>
      <c r="AS122" s="47">
        <v>12</v>
      </c>
      <c r="AV122" s="47">
        <v>2</v>
      </c>
      <c r="AW122" s="47">
        <v>11</v>
      </c>
      <c r="AY122" s="460"/>
      <c r="AZ122" s="47">
        <v>2</v>
      </c>
      <c r="BA122" s="47">
        <v>15</v>
      </c>
      <c r="BD122" s="47">
        <v>2</v>
      </c>
      <c r="BE122" s="47">
        <v>4</v>
      </c>
      <c r="BH122" s="47">
        <v>9</v>
      </c>
      <c r="BI122" s="47">
        <v>18</v>
      </c>
      <c r="BL122" s="47">
        <v>11</v>
      </c>
      <c r="BM122" s="47">
        <v>3</v>
      </c>
      <c r="BP122" s="47">
        <v>7</v>
      </c>
      <c r="BQ122" s="47">
        <v>9</v>
      </c>
    </row>
    <row r="123" spans="36:69" x14ac:dyDescent="0.2">
      <c r="AJ123" s="47">
        <v>12</v>
      </c>
      <c r="AK123" s="47">
        <v>5</v>
      </c>
      <c r="AN123" s="47">
        <v>5</v>
      </c>
      <c r="AO123" s="47">
        <v>9</v>
      </c>
      <c r="AR123" s="47">
        <v>13</v>
      </c>
      <c r="AS123" s="47">
        <v>7</v>
      </c>
      <c r="AV123" s="47">
        <v>10</v>
      </c>
      <c r="AW123" s="47">
        <v>3</v>
      </c>
      <c r="AY123" s="460"/>
      <c r="AZ123" s="47">
        <v>14</v>
      </c>
      <c r="BA123" s="47">
        <v>3</v>
      </c>
      <c r="BD123" s="47">
        <v>17</v>
      </c>
      <c r="BE123" s="47">
        <v>6</v>
      </c>
      <c r="BH123" s="47">
        <v>17</v>
      </c>
      <c r="BI123" s="47">
        <v>10</v>
      </c>
      <c r="BL123" s="47">
        <v>2</v>
      </c>
      <c r="BM123" s="47">
        <v>12</v>
      </c>
      <c r="BP123" s="47">
        <v>10</v>
      </c>
      <c r="BQ123" s="47">
        <v>6</v>
      </c>
    </row>
    <row r="124" spans="36:69" x14ac:dyDescent="0.2">
      <c r="AJ124" s="47">
        <v>6</v>
      </c>
      <c r="AK124" s="47">
        <v>11</v>
      </c>
      <c r="AN124" s="47">
        <v>10</v>
      </c>
      <c r="AO124" s="47">
        <v>4</v>
      </c>
      <c r="AR124" s="47">
        <v>6</v>
      </c>
      <c r="AS124" s="47">
        <v>14</v>
      </c>
      <c r="AV124" s="47">
        <v>4</v>
      </c>
      <c r="AW124" s="47">
        <v>9</v>
      </c>
      <c r="AY124" s="460"/>
      <c r="AZ124" s="47">
        <v>4</v>
      </c>
      <c r="BA124" s="47">
        <v>13</v>
      </c>
      <c r="BD124" s="47">
        <v>7</v>
      </c>
      <c r="BE124" s="47">
        <v>16</v>
      </c>
      <c r="BH124" s="47">
        <v>11</v>
      </c>
      <c r="BI124" s="47">
        <v>16</v>
      </c>
      <c r="BL124" s="47">
        <v>19</v>
      </c>
      <c r="BM124" s="47">
        <v>14</v>
      </c>
      <c r="BP124" s="47">
        <v>5</v>
      </c>
      <c r="BQ124" s="47">
        <v>11</v>
      </c>
    </row>
    <row r="125" spans="36:69" x14ac:dyDescent="0.2">
      <c r="AJ125" s="47">
        <v>10</v>
      </c>
      <c r="AK125" s="47">
        <v>7</v>
      </c>
      <c r="AN125" s="47">
        <v>3</v>
      </c>
      <c r="AO125" s="47">
        <v>11</v>
      </c>
      <c r="AR125" s="47">
        <v>2</v>
      </c>
      <c r="AS125" s="47">
        <v>5</v>
      </c>
      <c r="AV125" s="47">
        <v>8</v>
      </c>
      <c r="AW125" s="47">
        <v>5</v>
      </c>
      <c r="AY125" s="460"/>
      <c r="AZ125" s="47">
        <v>12</v>
      </c>
      <c r="BA125" s="47">
        <v>5</v>
      </c>
      <c r="BD125" s="47">
        <v>15</v>
      </c>
      <c r="BE125" s="47">
        <v>8</v>
      </c>
      <c r="BH125" s="47">
        <v>15</v>
      </c>
      <c r="BI125" s="47">
        <v>12</v>
      </c>
      <c r="BL125" s="47">
        <v>15</v>
      </c>
      <c r="BM125" s="47">
        <v>18</v>
      </c>
      <c r="BP125" s="47">
        <v>12</v>
      </c>
      <c r="BQ125" s="47">
        <v>4</v>
      </c>
    </row>
    <row r="126" spans="36:69" x14ac:dyDescent="0.2">
      <c r="AJ126" s="47">
        <v>8</v>
      </c>
      <c r="AK126" s="47">
        <v>9</v>
      </c>
      <c r="AN126" s="47">
        <v>12</v>
      </c>
      <c r="AO126" s="47">
        <v>2</v>
      </c>
      <c r="AR126" s="47">
        <v>4</v>
      </c>
      <c r="AS126" s="47">
        <v>3</v>
      </c>
      <c r="AV126" s="47">
        <v>6</v>
      </c>
      <c r="AW126" s="47">
        <v>7</v>
      </c>
      <c r="AZ126" s="47">
        <v>6</v>
      </c>
      <c r="BA126" s="47">
        <v>11</v>
      </c>
      <c r="BD126" s="47">
        <v>9</v>
      </c>
      <c r="BE126" s="47">
        <v>14</v>
      </c>
      <c r="BH126" s="47">
        <v>13</v>
      </c>
      <c r="BI126" s="47">
        <v>14</v>
      </c>
      <c r="BL126" s="47">
        <v>17</v>
      </c>
      <c r="BM126" s="47">
        <v>16</v>
      </c>
      <c r="BP126" s="47">
        <v>3</v>
      </c>
      <c r="BQ126" s="47">
        <v>13</v>
      </c>
    </row>
    <row r="127" spans="36:69" x14ac:dyDescent="0.2">
      <c r="AJ127" s="47">
        <v>2</v>
      </c>
      <c r="AK127" s="47">
        <v>1</v>
      </c>
      <c r="AN127" s="47">
        <v>6</v>
      </c>
      <c r="AO127" s="47">
        <v>1</v>
      </c>
      <c r="AR127" s="47">
        <v>1</v>
      </c>
      <c r="AS127" s="47">
        <v>9</v>
      </c>
      <c r="AV127" s="47">
        <v>1</v>
      </c>
      <c r="AW127" s="47">
        <v>13</v>
      </c>
      <c r="AZ127" s="47">
        <v>10</v>
      </c>
      <c r="BA127" s="47">
        <v>7</v>
      </c>
      <c r="BD127" s="47">
        <v>13</v>
      </c>
      <c r="BE127" s="47">
        <v>10</v>
      </c>
      <c r="BH127" s="47">
        <v>1</v>
      </c>
      <c r="BI127" s="47">
        <v>4</v>
      </c>
      <c r="BL127" s="47">
        <v>1</v>
      </c>
      <c r="BM127" s="47">
        <v>6</v>
      </c>
      <c r="BP127" s="47">
        <v>14</v>
      </c>
      <c r="BQ127" s="47">
        <v>2</v>
      </c>
    </row>
    <row r="128" spans="36:69" x14ac:dyDescent="0.2">
      <c r="AJ128" s="47">
        <v>3</v>
      </c>
      <c r="AK128" s="47">
        <v>12</v>
      </c>
      <c r="AN128" s="47">
        <v>7</v>
      </c>
      <c r="AO128" s="47">
        <v>5</v>
      </c>
      <c r="AR128" s="47">
        <v>10</v>
      </c>
      <c r="AS128" s="47">
        <v>8</v>
      </c>
      <c r="AV128" s="47">
        <v>14</v>
      </c>
      <c r="AW128" s="47">
        <v>12</v>
      </c>
      <c r="AZ128" s="47">
        <v>8</v>
      </c>
      <c r="BA128" s="47">
        <v>9</v>
      </c>
      <c r="BD128" s="47">
        <v>11</v>
      </c>
      <c r="BE128" s="47">
        <v>12</v>
      </c>
      <c r="BH128" s="47">
        <v>3</v>
      </c>
      <c r="BI128" s="47">
        <v>5</v>
      </c>
      <c r="BL128" s="47">
        <v>5</v>
      </c>
      <c r="BM128" s="47">
        <v>7</v>
      </c>
      <c r="BP128" s="47">
        <v>20</v>
      </c>
      <c r="BQ128" s="47">
        <v>15</v>
      </c>
    </row>
    <row r="129" spans="36:69" x14ac:dyDescent="0.2">
      <c r="AJ129" s="47">
        <v>11</v>
      </c>
      <c r="AK129" s="47">
        <v>4</v>
      </c>
      <c r="AN129" s="47">
        <v>4</v>
      </c>
      <c r="AO129" s="47">
        <v>8</v>
      </c>
      <c r="AR129" s="47">
        <v>7</v>
      </c>
      <c r="AS129" s="47">
        <v>11</v>
      </c>
      <c r="AV129" s="47">
        <v>11</v>
      </c>
      <c r="AW129" s="47">
        <v>15</v>
      </c>
      <c r="AZ129" s="47">
        <v>1</v>
      </c>
      <c r="BA129" s="47">
        <v>15</v>
      </c>
      <c r="BD129" s="47">
        <v>1</v>
      </c>
      <c r="BE129" s="47">
        <v>2</v>
      </c>
      <c r="BH129" s="47">
        <v>6</v>
      </c>
      <c r="BI129" s="47">
        <v>2</v>
      </c>
      <c r="BL129" s="47">
        <v>8</v>
      </c>
      <c r="BM129" s="47">
        <v>4</v>
      </c>
      <c r="BP129" s="47">
        <v>16</v>
      </c>
      <c r="BQ129" s="47">
        <v>19</v>
      </c>
    </row>
    <row r="130" spans="36:69" x14ac:dyDescent="0.2">
      <c r="AJ130" s="47">
        <v>5</v>
      </c>
      <c r="AK130" s="47">
        <v>10</v>
      </c>
      <c r="AN130" s="47">
        <v>9</v>
      </c>
      <c r="AO130" s="47">
        <v>3</v>
      </c>
      <c r="AR130" s="47">
        <v>12</v>
      </c>
      <c r="AS130" s="47">
        <v>6</v>
      </c>
      <c r="AV130" s="47">
        <v>9</v>
      </c>
      <c r="AW130" s="47">
        <v>2</v>
      </c>
      <c r="AZ130" s="47">
        <v>16</v>
      </c>
      <c r="BA130" s="47">
        <v>14</v>
      </c>
      <c r="BD130" s="47">
        <v>4</v>
      </c>
      <c r="BE130" s="47">
        <v>17</v>
      </c>
      <c r="BH130" s="47">
        <v>18</v>
      </c>
      <c r="BI130" s="47">
        <v>7</v>
      </c>
      <c r="BL130" s="47">
        <v>3</v>
      </c>
      <c r="BM130" s="47">
        <v>9</v>
      </c>
      <c r="BP130" s="47">
        <v>18</v>
      </c>
      <c r="BQ130" s="47">
        <v>17</v>
      </c>
    </row>
    <row r="131" spans="36:69" x14ac:dyDescent="0.2">
      <c r="AJ131" s="47">
        <v>9</v>
      </c>
      <c r="AK131" s="47">
        <v>6</v>
      </c>
      <c r="AN131" s="47">
        <v>2</v>
      </c>
      <c r="AO131" s="47">
        <v>10</v>
      </c>
      <c r="AR131" s="47">
        <v>5</v>
      </c>
      <c r="AS131" s="47">
        <v>13</v>
      </c>
      <c r="AV131" s="47">
        <v>3</v>
      </c>
      <c r="AW131" s="47">
        <v>8</v>
      </c>
      <c r="AZ131" s="47">
        <v>13</v>
      </c>
      <c r="BA131" s="47">
        <v>2</v>
      </c>
      <c r="BD131" s="47">
        <v>16</v>
      </c>
      <c r="BE131" s="47">
        <v>5</v>
      </c>
      <c r="BH131" s="47">
        <v>8</v>
      </c>
      <c r="BI131" s="47">
        <v>17</v>
      </c>
      <c r="BL131" s="47">
        <v>10</v>
      </c>
      <c r="BM131" s="47">
        <v>2</v>
      </c>
      <c r="BP131" s="47">
        <v>7</v>
      </c>
      <c r="BQ131" s="47">
        <v>1</v>
      </c>
    </row>
    <row r="132" spans="36:69" x14ac:dyDescent="0.2">
      <c r="AJ132" s="47">
        <v>7</v>
      </c>
      <c r="AK132" s="47">
        <v>8</v>
      </c>
      <c r="AN132" s="47">
        <v>13</v>
      </c>
      <c r="AO132" s="47">
        <v>12</v>
      </c>
      <c r="AR132" s="47">
        <v>14</v>
      </c>
      <c r="AS132" s="47">
        <v>4</v>
      </c>
      <c r="AV132" s="47">
        <v>7</v>
      </c>
      <c r="AW132" s="47">
        <v>4</v>
      </c>
      <c r="AZ132" s="47">
        <v>3</v>
      </c>
      <c r="BA132" s="47">
        <v>12</v>
      </c>
      <c r="BC132" s="458" t="str">
        <f>Language!$E$18</f>
        <v>Hinspiele</v>
      </c>
      <c r="BD132" s="47">
        <v>6</v>
      </c>
      <c r="BE132" s="47">
        <v>15</v>
      </c>
      <c r="BH132" s="47">
        <v>16</v>
      </c>
      <c r="BI132" s="47">
        <v>9</v>
      </c>
      <c r="BL132" s="47">
        <v>12</v>
      </c>
      <c r="BM132" s="47">
        <v>19</v>
      </c>
      <c r="BP132" s="47">
        <v>6</v>
      </c>
      <c r="BQ132" s="47">
        <v>8</v>
      </c>
    </row>
    <row r="133" spans="36:69" x14ac:dyDescent="0.2">
      <c r="AN133" s="47">
        <v>1</v>
      </c>
      <c r="AO133" s="47">
        <v>5</v>
      </c>
      <c r="AR133" s="47">
        <v>3</v>
      </c>
      <c r="AS133" s="47">
        <v>2</v>
      </c>
      <c r="AV133" s="47">
        <v>5</v>
      </c>
      <c r="AW133" s="47">
        <v>6</v>
      </c>
      <c r="AZ133" s="47">
        <v>11</v>
      </c>
      <c r="BA133" s="47">
        <v>4</v>
      </c>
      <c r="BC133" s="458"/>
      <c r="BD133" s="47">
        <v>14</v>
      </c>
      <c r="BE133" s="47">
        <v>7</v>
      </c>
      <c r="BH133" s="47">
        <v>10</v>
      </c>
      <c r="BI133" s="47">
        <v>15</v>
      </c>
      <c r="BL133" s="47">
        <v>18</v>
      </c>
      <c r="BM133" s="47">
        <v>13</v>
      </c>
      <c r="BP133" s="47">
        <v>9</v>
      </c>
      <c r="BQ133" s="47">
        <v>5</v>
      </c>
    </row>
    <row r="134" spans="36:69" x14ac:dyDescent="0.2">
      <c r="AN134" s="47">
        <v>6</v>
      </c>
      <c r="AO134" s="47">
        <v>4</v>
      </c>
      <c r="AR134" s="47">
        <v>8</v>
      </c>
      <c r="AS134" s="47">
        <v>1</v>
      </c>
      <c r="AV134" s="47">
        <v>12</v>
      </c>
      <c r="AW134" s="47">
        <v>1</v>
      </c>
      <c r="AZ134" s="47">
        <v>5</v>
      </c>
      <c r="BA134" s="47">
        <v>10</v>
      </c>
      <c r="BC134" s="458"/>
      <c r="BD134" s="47">
        <v>8</v>
      </c>
      <c r="BE134" s="47">
        <v>13</v>
      </c>
      <c r="BH134" s="47">
        <v>14</v>
      </c>
      <c r="BI134" s="47">
        <v>11</v>
      </c>
      <c r="BL134" s="47">
        <v>14</v>
      </c>
      <c r="BM134" s="47">
        <v>17</v>
      </c>
      <c r="BP134" s="47">
        <v>4</v>
      </c>
      <c r="BQ134" s="47">
        <v>10</v>
      </c>
    </row>
    <row r="135" spans="36:69" x14ac:dyDescent="0.2">
      <c r="AN135" s="47">
        <v>3</v>
      </c>
      <c r="AO135" s="47">
        <v>7</v>
      </c>
      <c r="AR135" s="47">
        <v>9</v>
      </c>
      <c r="AS135" s="47">
        <v>7</v>
      </c>
      <c r="AV135" s="47">
        <v>13</v>
      </c>
      <c r="AW135" s="47">
        <v>11</v>
      </c>
      <c r="AZ135" s="47">
        <v>9</v>
      </c>
      <c r="BA135" s="47">
        <v>6</v>
      </c>
      <c r="BC135" s="458"/>
      <c r="BD135" s="47">
        <v>12</v>
      </c>
      <c r="BE135" s="47">
        <v>9</v>
      </c>
      <c r="BH135" s="47">
        <v>12</v>
      </c>
      <c r="BI135" s="47">
        <v>13</v>
      </c>
      <c r="BL135" s="47">
        <v>16</v>
      </c>
      <c r="BM135" s="47">
        <v>15</v>
      </c>
      <c r="BP135" s="47">
        <v>11</v>
      </c>
      <c r="BQ135" s="47">
        <v>3</v>
      </c>
    </row>
    <row r="136" spans="36:69" ht="13.5" thickBot="1" x14ac:dyDescent="0.25">
      <c r="AN136" s="47">
        <v>8</v>
      </c>
      <c r="AO136" s="47">
        <v>2</v>
      </c>
      <c r="AR136" s="47">
        <v>6</v>
      </c>
      <c r="AS136" s="47">
        <v>10</v>
      </c>
      <c r="AV136" s="47">
        <v>10</v>
      </c>
      <c r="AW136" s="47">
        <v>14</v>
      </c>
      <c r="AZ136" s="47">
        <v>7</v>
      </c>
      <c r="BA136" s="47">
        <v>8</v>
      </c>
      <c r="BC136" s="459"/>
      <c r="BD136" s="47">
        <v>10</v>
      </c>
      <c r="BE136" s="47">
        <v>11</v>
      </c>
      <c r="BH136" s="47">
        <v>3</v>
      </c>
      <c r="BI136" s="47">
        <v>1</v>
      </c>
      <c r="BL136" s="47">
        <v>5</v>
      </c>
      <c r="BM136" s="47">
        <v>1</v>
      </c>
      <c r="BP136" s="47">
        <v>2</v>
      </c>
      <c r="BQ136" s="47">
        <v>12</v>
      </c>
    </row>
    <row r="137" spans="36:69" x14ac:dyDescent="0.2">
      <c r="AN137" s="47">
        <v>10</v>
      </c>
      <c r="AO137" s="47">
        <v>13</v>
      </c>
      <c r="AR137" s="47">
        <v>11</v>
      </c>
      <c r="AS137" s="47">
        <v>5</v>
      </c>
      <c r="AV137" s="47">
        <v>15</v>
      </c>
      <c r="AW137" s="47">
        <v>9</v>
      </c>
      <c r="AZ137" s="47">
        <v>14</v>
      </c>
      <c r="BA137" s="47">
        <v>1</v>
      </c>
      <c r="BC137" s="460" t="str">
        <f>Language!$E$19</f>
        <v>Rückspiele</v>
      </c>
      <c r="BD137" s="47">
        <v>2</v>
      </c>
      <c r="BE137" s="47">
        <v>17</v>
      </c>
      <c r="BH137" s="47">
        <v>2</v>
      </c>
      <c r="BI137" s="47">
        <v>4</v>
      </c>
      <c r="BL137" s="47">
        <v>4</v>
      </c>
      <c r="BM137" s="47">
        <v>6</v>
      </c>
      <c r="BP137" s="47">
        <v>13</v>
      </c>
      <c r="BQ137" s="47">
        <v>20</v>
      </c>
    </row>
    <row r="138" spans="36:69" x14ac:dyDescent="0.2">
      <c r="AN138" s="47">
        <v>12</v>
      </c>
      <c r="AO138" s="47">
        <v>11</v>
      </c>
      <c r="AR138" s="47">
        <v>4</v>
      </c>
      <c r="AS138" s="47">
        <v>12</v>
      </c>
      <c r="AV138" s="47">
        <v>2</v>
      </c>
      <c r="AW138" s="47">
        <v>7</v>
      </c>
      <c r="AZ138" s="47">
        <v>15</v>
      </c>
      <c r="BA138" s="47">
        <v>13</v>
      </c>
      <c r="BC138" s="460"/>
      <c r="BD138" s="47">
        <v>16</v>
      </c>
      <c r="BE138" s="47">
        <v>3</v>
      </c>
      <c r="BH138" s="47">
        <v>5</v>
      </c>
      <c r="BI138" s="47">
        <v>18</v>
      </c>
      <c r="BL138" s="47">
        <v>7</v>
      </c>
      <c r="BM138" s="47">
        <v>3</v>
      </c>
      <c r="BP138" s="47">
        <v>19</v>
      </c>
      <c r="BQ138" s="47">
        <v>14</v>
      </c>
    </row>
    <row r="139" spans="36:69" x14ac:dyDescent="0.2">
      <c r="AN139" s="47">
        <v>4</v>
      </c>
      <c r="AO139" s="47">
        <v>1</v>
      </c>
      <c r="AR139" s="47">
        <v>13</v>
      </c>
      <c r="AS139" s="47">
        <v>3</v>
      </c>
      <c r="AV139" s="47">
        <v>6</v>
      </c>
      <c r="AW139" s="47">
        <v>3</v>
      </c>
      <c r="AZ139" s="47">
        <v>12</v>
      </c>
      <c r="BA139" s="47">
        <v>16</v>
      </c>
      <c r="BC139" s="460"/>
      <c r="BD139" s="47">
        <v>4</v>
      </c>
      <c r="BE139" s="47">
        <v>15</v>
      </c>
      <c r="BH139" s="47">
        <v>17</v>
      </c>
      <c r="BI139" s="47">
        <v>6</v>
      </c>
      <c r="BL139" s="47">
        <v>2</v>
      </c>
      <c r="BM139" s="47">
        <v>8</v>
      </c>
      <c r="BP139" s="47">
        <v>15</v>
      </c>
      <c r="BQ139" s="47">
        <v>18</v>
      </c>
    </row>
    <row r="140" spans="36:69" x14ac:dyDescent="0.2">
      <c r="AN140" s="47">
        <v>5</v>
      </c>
      <c r="AO140" s="47">
        <v>3</v>
      </c>
      <c r="AR140" s="47">
        <v>2</v>
      </c>
      <c r="AS140" s="47">
        <v>14</v>
      </c>
      <c r="AV140" s="47">
        <v>4</v>
      </c>
      <c r="AW140" s="47">
        <v>5</v>
      </c>
      <c r="AZ140" s="47">
        <v>2</v>
      </c>
      <c r="BA140" s="47">
        <v>11</v>
      </c>
      <c r="BC140" s="460"/>
      <c r="BD140" s="47">
        <v>14</v>
      </c>
      <c r="BE140" s="47">
        <v>5</v>
      </c>
      <c r="BH140" s="47">
        <v>7</v>
      </c>
      <c r="BI140" s="47">
        <v>16</v>
      </c>
      <c r="BL140" s="47">
        <v>19</v>
      </c>
      <c r="BM140" s="47">
        <v>10</v>
      </c>
      <c r="BP140" s="47">
        <v>17</v>
      </c>
      <c r="BQ140" s="47">
        <v>16</v>
      </c>
    </row>
    <row r="141" spans="36:69" x14ac:dyDescent="0.2">
      <c r="AN141" s="47">
        <v>2</v>
      </c>
      <c r="AO141" s="47">
        <v>6</v>
      </c>
      <c r="AR141" s="47">
        <v>1</v>
      </c>
      <c r="AS141" s="47">
        <v>7</v>
      </c>
      <c r="AV141" s="47">
        <v>1</v>
      </c>
      <c r="AW141" s="47">
        <v>11</v>
      </c>
      <c r="AZ141" s="47">
        <v>10</v>
      </c>
      <c r="BA141" s="47">
        <v>3</v>
      </c>
      <c r="BC141" s="460"/>
      <c r="BD141" s="47">
        <v>6</v>
      </c>
      <c r="BE141" s="47">
        <v>13</v>
      </c>
      <c r="BH141" s="47">
        <v>15</v>
      </c>
      <c r="BI141" s="47">
        <v>8</v>
      </c>
      <c r="BL141" s="47">
        <v>11</v>
      </c>
      <c r="BM141" s="47">
        <v>18</v>
      </c>
      <c r="BP141" s="47">
        <v>1</v>
      </c>
      <c r="BQ141" s="47">
        <v>6</v>
      </c>
    </row>
    <row r="142" spans="36:69" x14ac:dyDescent="0.2">
      <c r="AN142" s="47">
        <v>13</v>
      </c>
      <c r="AO142" s="47">
        <v>8</v>
      </c>
      <c r="AR142" s="47">
        <v>8</v>
      </c>
      <c r="AS142" s="47">
        <v>6</v>
      </c>
      <c r="AV142" s="47">
        <v>12</v>
      </c>
      <c r="AW142" s="47">
        <v>10</v>
      </c>
      <c r="AZ142" s="47">
        <v>4</v>
      </c>
      <c r="BA142" s="47">
        <v>9</v>
      </c>
      <c r="BD142" s="47">
        <v>12</v>
      </c>
      <c r="BE142" s="47">
        <v>7</v>
      </c>
      <c r="BH142" s="47">
        <v>9</v>
      </c>
      <c r="BI142" s="47">
        <v>14</v>
      </c>
      <c r="BL142" s="47">
        <v>17</v>
      </c>
      <c r="BM142" s="47">
        <v>12</v>
      </c>
      <c r="BP142" s="47">
        <v>5</v>
      </c>
      <c r="BQ142" s="47">
        <v>7</v>
      </c>
    </row>
    <row r="143" spans="36:69" x14ac:dyDescent="0.2">
      <c r="AN143" s="47">
        <v>9</v>
      </c>
      <c r="AO143" s="47">
        <v>12</v>
      </c>
      <c r="AR143" s="47">
        <v>5</v>
      </c>
      <c r="AS143" s="47">
        <v>9</v>
      </c>
      <c r="AV143" s="47">
        <v>9</v>
      </c>
      <c r="AW143" s="47">
        <v>13</v>
      </c>
      <c r="AZ143" s="47">
        <v>8</v>
      </c>
      <c r="BA143" s="47">
        <v>5</v>
      </c>
      <c r="BD143" s="47">
        <v>8</v>
      </c>
      <c r="BE143" s="47">
        <v>11</v>
      </c>
      <c r="BH143" s="47">
        <v>13</v>
      </c>
      <c r="BI143" s="47">
        <v>10</v>
      </c>
      <c r="BL143" s="47">
        <v>13</v>
      </c>
      <c r="BM143" s="47">
        <v>16</v>
      </c>
      <c r="BP143" s="47">
        <v>8</v>
      </c>
      <c r="BQ143" s="47">
        <v>4</v>
      </c>
    </row>
    <row r="144" spans="36:69" x14ac:dyDescent="0.2">
      <c r="AN144" s="47">
        <v>11</v>
      </c>
      <c r="AO144" s="47">
        <v>10</v>
      </c>
      <c r="AR144" s="47">
        <v>10</v>
      </c>
      <c r="AS144" s="47">
        <v>4</v>
      </c>
      <c r="AV144" s="47">
        <v>14</v>
      </c>
      <c r="AW144" s="47">
        <v>8</v>
      </c>
      <c r="AZ144" s="47">
        <v>6</v>
      </c>
      <c r="BA144" s="47">
        <v>7</v>
      </c>
      <c r="BD144" s="47">
        <v>10</v>
      </c>
      <c r="BE144" s="47">
        <v>9</v>
      </c>
      <c r="BH144" s="47">
        <v>11</v>
      </c>
      <c r="BI144" s="47">
        <v>12</v>
      </c>
      <c r="BL144" s="47">
        <v>15</v>
      </c>
      <c r="BM144" s="47">
        <v>14</v>
      </c>
      <c r="BP144" s="47">
        <v>3</v>
      </c>
      <c r="BQ144" s="47">
        <v>9</v>
      </c>
    </row>
    <row r="145" spans="40:69" x14ac:dyDescent="0.2">
      <c r="AN145" s="47">
        <v>1</v>
      </c>
      <c r="AO145" s="47">
        <v>3</v>
      </c>
      <c r="AR145" s="47">
        <v>3</v>
      </c>
      <c r="AS145" s="47">
        <v>11</v>
      </c>
      <c r="AV145" s="47">
        <v>7</v>
      </c>
      <c r="AW145" s="47">
        <v>15</v>
      </c>
      <c r="AZ145" s="47">
        <v>1</v>
      </c>
      <c r="BA145" s="47">
        <v>13</v>
      </c>
      <c r="BD145" s="47">
        <v>1</v>
      </c>
      <c r="BE145" s="47">
        <v>17</v>
      </c>
      <c r="BH145" s="47">
        <v>1</v>
      </c>
      <c r="BI145" s="47">
        <v>2</v>
      </c>
      <c r="BL145" s="47">
        <v>1</v>
      </c>
      <c r="BM145" s="47">
        <v>4</v>
      </c>
      <c r="BP145" s="47">
        <v>10</v>
      </c>
      <c r="BQ145" s="47">
        <v>2</v>
      </c>
    </row>
    <row r="146" spans="40:69" x14ac:dyDescent="0.2">
      <c r="AN146" s="47">
        <v>4</v>
      </c>
      <c r="AO146" s="47">
        <v>2</v>
      </c>
      <c r="AR146" s="47">
        <v>12</v>
      </c>
      <c r="AS146" s="47">
        <v>2</v>
      </c>
      <c r="AV146" s="47">
        <v>5</v>
      </c>
      <c r="AW146" s="47">
        <v>2</v>
      </c>
      <c r="AZ146" s="47">
        <v>14</v>
      </c>
      <c r="BA146" s="47">
        <v>12</v>
      </c>
      <c r="BD146" s="47">
        <v>15</v>
      </c>
      <c r="BE146" s="47">
        <v>2</v>
      </c>
      <c r="BH146" s="47">
        <v>18</v>
      </c>
      <c r="BI146" s="47">
        <v>3</v>
      </c>
      <c r="BL146" s="47">
        <v>3</v>
      </c>
      <c r="BM146" s="47">
        <v>5</v>
      </c>
      <c r="BP146" s="47">
        <v>20</v>
      </c>
      <c r="BQ146" s="47">
        <v>11</v>
      </c>
    </row>
    <row r="147" spans="40:69" x14ac:dyDescent="0.2">
      <c r="AN147" s="47">
        <v>6</v>
      </c>
      <c r="AO147" s="47">
        <v>13</v>
      </c>
      <c r="AR147" s="47">
        <v>14</v>
      </c>
      <c r="AS147" s="47">
        <v>13</v>
      </c>
      <c r="AV147" s="47">
        <v>3</v>
      </c>
      <c r="AW147" s="47">
        <v>4</v>
      </c>
      <c r="AZ147" s="47">
        <v>11</v>
      </c>
      <c r="BA147" s="47">
        <v>15</v>
      </c>
      <c r="BD147" s="47">
        <v>3</v>
      </c>
      <c r="BE147" s="47">
        <v>14</v>
      </c>
      <c r="BH147" s="47">
        <v>4</v>
      </c>
      <c r="BI147" s="47">
        <v>17</v>
      </c>
      <c r="BL147" s="47">
        <v>6</v>
      </c>
      <c r="BM147" s="47">
        <v>2</v>
      </c>
      <c r="BP147" s="47">
        <v>12</v>
      </c>
      <c r="BQ147" s="47">
        <v>19</v>
      </c>
    </row>
    <row r="148" spans="40:69" x14ac:dyDescent="0.2">
      <c r="AN148" s="47">
        <v>12</v>
      </c>
      <c r="AO148" s="47">
        <v>7</v>
      </c>
      <c r="AR148" s="47">
        <v>6</v>
      </c>
      <c r="AS148" s="47">
        <v>1</v>
      </c>
      <c r="AV148" s="47">
        <v>10</v>
      </c>
      <c r="AW148" s="47">
        <v>1</v>
      </c>
      <c r="AZ148" s="47">
        <v>16</v>
      </c>
      <c r="BA148" s="47">
        <v>10</v>
      </c>
      <c r="BD148" s="47">
        <v>13</v>
      </c>
      <c r="BE148" s="47">
        <v>4</v>
      </c>
      <c r="BH148" s="47">
        <v>16</v>
      </c>
      <c r="BI148" s="47">
        <v>5</v>
      </c>
      <c r="BL148" s="47">
        <v>8</v>
      </c>
      <c r="BM148" s="47">
        <v>19</v>
      </c>
      <c r="BP148" s="47">
        <v>18</v>
      </c>
      <c r="BQ148" s="47">
        <v>13</v>
      </c>
    </row>
    <row r="149" spans="40:69" x14ac:dyDescent="0.2">
      <c r="AN149" s="47">
        <v>8</v>
      </c>
      <c r="AO149" s="47">
        <v>11</v>
      </c>
      <c r="AR149" s="47">
        <v>7</v>
      </c>
      <c r="AS149" s="47">
        <v>5</v>
      </c>
      <c r="AV149" s="47">
        <v>11</v>
      </c>
      <c r="AW149" s="47">
        <v>9</v>
      </c>
      <c r="AZ149" s="47">
        <v>9</v>
      </c>
      <c r="BA149" s="47">
        <v>2</v>
      </c>
      <c r="BD149" s="47">
        <v>5</v>
      </c>
      <c r="BE149" s="47">
        <v>12</v>
      </c>
      <c r="BG149" s="458" t="str">
        <f>Language!$E$18</f>
        <v>Hinspiele</v>
      </c>
      <c r="BH149" s="47">
        <v>6</v>
      </c>
      <c r="BI149" s="47">
        <v>15</v>
      </c>
      <c r="BL149" s="47">
        <v>18</v>
      </c>
      <c r="BM149" s="47">
        <v>9</v>
      </c>
      <c r="BP149" s="47">
        <v>14</v>
      </c>
      <c r="BQ149" s="47">
        <v>17</v>
      </c>
    </row>
    <row r="150" spans="40:69" x14ac:dyDescent="0.2">
      <c r="AN150" s="47">
        <v>10</v>
      </c>
      <c r="AO150" s="47">
        <v>9</v>
      </c>
      <c r="AR150" s="47">
        <v>4</v>
      </c>
      <c r="AS150" s="47">
        <v>8</v>
      </c>
      <c r="AV150" s="47">
        <v>8</v>
      </c>
      <c r="AW150" s="47">
        <v>12</v>
      </c>
      <c r="AZ150" s="47">
        <v>3</v>
      </c>
      <c r="BA150" s="47">
        <v>8</v>
      </c>
      <c r="BD150" s="47">
        <v>11</v>
      </c>
      <c r="BE150" s="47">
        <v>6</v>
      </c>
      <c r="BG150" s="458"/>
      <c r="BH150" s="47">
        <v>14</v>
      </c>
      <c r="BI150" s="47">
        <v>7</v>
      </c>
      <c r="BL150" s="47">
        <v>10</v>
      </c>
      <c r="BM150" s="47">
        <v>17</v>
      </c>
      <c r="BP150" s="47">
        <v>16</v>
      </c>
      <c r="BQ150" s="47">
        <v>15</v>
      </c>
    </row>
    <row r="151" spans="40:69" x14ac:dyDescent="0.2">
      <c r="AN151" s="47">
        <v>2</v>
      </c>
      <c r="AO151" s="47">
        <v>1</v>
      </c>
      <c r="AR151" s="47">
        <v>9</v>
      </c>
      <c r="AS151" s="47">
        <v>3</v>
      </c>
      <c r="AV151" s="47">
        <v>13</v>
      </c>
      <c r="AW151" s="47">
        <v>7</v>
      </c>
      <c r="AZ151" s="47">
        <v>7</v>
      </c>
      <c r="BA151" s="47">
        <v>4</v>
      </c>
      <c r="BD151" s="47">
        <v>7</v>
      </c>
      <c r="BE151" s="47">
        <v>10</v>
      </c>
      <c r="BG151" s="458"/>
      <c r="BH151" s="47">
        <v>8</v>
      </c>
      <c r="BI151" s="47">
        <v>13</v>
      </c>
      <c r="BL151" s="47">
        <v>16</v>
      </c>
      <c r="BM151" s="47">
        <v>11</v>
      </c>
      <c r="BP151" s="47">
        <v>5</v>
      </c>
      <c r="BQ151" s="47">
        <v>1</v>
      </c>
    </row>
    <row r="152" spans="40:69" x14ac:dyDescent="0.2">
      <c r="AN152" s="47">
        <v>13</v>
      </c>
      <c r="AO152" s="47">
        <v>4</v>
      </c>
      <c r="AR152" s="47">
        <v>2</v>
      </c>
      <c r="AS152" s="47">
        <v>10</v>
      </c>
      <c r="AV152" s="47">
        <v>6</v>
      </c>
      <c r="AW152" s="47">
        <v>14</v>
      </c>
      <c r="AZ152" s="47">
        <v>5</v>
      </c>
      <c r="BA152" s="47">
        <v>6</v>
      </c>
      <c r="BD152" s="47">
        <v>9</v>
      </c>
      <c r="BE152" s="47">
        <v>8</v>
      </c>
      <c r="BG152" s="458"/>
      <c r="BH152" s="47">
        <v>12</v>
      </c>
      <c r="BI152" s="47">
        <v>9</v>
      </c>
      <c r="BL152" s="47">
        <v>12</v>
      </c>
      <c r="BM152" s="47">
        <v>15</v>
      </c>
      <c r="BP152" s="47">
        <v>4</v>
      </c>
      <c r="BQ152" s="47">
        <v>6</v>
      </c>
    </row>
    <row r="153" spans="40:69" ht="13.5" thickBot="1" x14ac:dyDescent="0.25">
      <c r="AN153" s="47">
        <v>5</v>
      </c>
      <c r="AO153" s="47">
        <v>12</v>
      </c>
      <c r="AR153" s="47">
        <v>11</v>
      </c>
      <c r="AS153" s="47">
        <v>14</v>
      </c>
      <c r="AV153" s="47">
        <v>15</v>
      </c>
      <c r="AW153" s="47">
        <v>5</v>
      </c>
      <c r="AZ153" s="47">
        <v>12</v>
      </c>
      <c r="BA153" s="47">
        <v>1</v>
      </c>
      <c r="BD153" s="47">
        <v>16</v>
      </c>
      <c r="BE153" s="47">
        <v>1</v>
      </c>
      <c r="BG153" s="459"/>
      <c r="BH153" s="47">
        <v>10</v>
      </c>
      <c r="BI153" s="47">
        <v>11</v>
      </c>
      <c r="BL153" s="47">
        <v>14</v>
      </c>
      <c r="BM153" s="47">
        <v>13</v>
      </c>
      <c r="BP153" s="47">
        <v>7</v>
      </c>
      <c r="BQ153" s="47">
        <v>3</v>
      </c>
    </row>
    <row r="154" spans="40:69" x14ac:dyDescent="0.2">
      <c r="AN154" s="47">
        <v>11</v>
      </c>
      <c r="AO154" s="47">
        <v>6</v>
      </c>
      <c r="AR154" s="47">
        <v>13</v>
      </c>
      <c r="AS154" s="47">
        <v>12</v>
      </c>
      <c r="AV154" s="47">
        <v>2</v>
      </c>
      <c r="AW154" s="47">
        <v>3</v>
      </c>
      <c r="AZ154" s="47">
        <v>13</v>
      </c>
      <c r="BA154" s="47">
        <v>11</v>
      </c>
      <c r="BD154" s="47">
        <v>17</v>
      </c>
      <c r="BE154" s="47">
        <v>15</v>
      </c>
      <c r="BG154" s="460" t="str">
        <f>Language!$E$19</f>
        <v>Rückspiele</v>
      </c>
      <c r="BH154" s="47">
        <v>18</v>
      </c>
      <c r="BI154" s="47">
        <v>1</v>
      </c>
      <c r="BL154" s="47">
        <v>3</v>
      </c>
      <c r="BM154" s="47">
        <v>1</v>
      </c>
      <c r="BP154" s="47">
        <v>2</v>
      </c>
      <c r="BQ154" s="47">
        <v>8</v>
      </c>
    </row>
    <row r="155" spans="40:69" x14ac:dyDescent="0.2">
      <c r="AN155" s="47">
        <v>7</v>
      </c>
      <c r="AO155" s="47">
        <v>10</v>
      </c>
      <c r="AR155" s="47">
        <v>1</v>
      </c>
      <c r="AS155" s="47">
        <v>5</v>
      </c>
      <c r="AV155" s="47">
        <v>1</v>
      </c>
      <c r="AW155" s="47">
        <v>9</v>
      </c>
      <c r="AZ155" s="47">
        <v>10</v>
      </c>
      <c r="BA155" s="47">
        <v>14</v>
      </c>
      <c r="BD155" s="47">
        <v>2</v>
      </c>
      <c r="BE155" s="47">
        <v>13</v>
      </c>
      <c r="BG155" s="460"/>
      <c r="BH155" s="47">
        <v>2</v>
      </c>
      <c r="BI155" s="47">
        <v>17</v>
      </c>
      <c r="BL155" s="47">
        <v>2</v>
      </c>
      <c r="BM155" s="47">
        <v>4</v>
      </c>
      <c r="BP155" s="47">
        <v>9</v>
      </c>
      <c r="BQ155" s="47">
        <v>20</v>
      </c>
    </row>
    <row r="156" spans="40:69" x14ac:dyDescent="0.2">
      <c r="AN156" s="47">
        <v>9</v>
      </c>
      <c r="AO156" s="47">
        <v>8</v>
      </c>
      <c r="AR156" s="47">
        <v>6</v>
      </c>
      <c r="AS156" s="47">
        <v>4</v>
      </c>
      <c r="AV156" s="47">
        <v>10</v>
      </c>
      <c r="AW156" s="47">
        <v>8</v>
      </c>
      <c r="AZ156" s="47">
        <v>15</v>
      </c>
      <c r="BA156" s="47">
        <v>9</v>
      </c>
      <c r="BD156" s="47">
        <v>12</v>
      </c>
      <c r="BE156" s="47">
        <v>3</v>
      </c>
      <c r="BG156" s="460"/>
      <c r="BH156" s="47">
        <v>16</v>
      </c>
      <c r="BI156" s="47">
        <v>3</v>
      </c>
      <c r="BL156" s="47">
        <v>19</v>
      </c>
      <c r="BM156" s="47">
        <v>6</v>
      </c>
      <c r="BP156" s="47">
        <v>19</v>
      </c>
      <c r="BQ156" s="47">
        <v>10</v>
      </c>
    </row>
    <row r="157" spans="40:69" x14ac:dyDescent="0.2">
      <c r="AR157" s="47">
        <v>3</v>
      </c>
      <c r="AS157" s="47">
        <v>7</v>
      </c>
      <c r="AV157" s="47">
        <v>7</v>
      </c>
      <c r="AW157" s="47">
        <v>11</v>
      </c>
      <c r="AZ157" s="47">
        <v>8</v>
      </c>
      <c r="BA157" s="47">
        <v>16</v>
      </c>
      <c r="BD157" s="47">
        <v>4</v>
      </c>
      <c r="BE157" s="47">
        <v>11</v>
      </c>
      <c r="BG157" s="460"/>
      <c r="BH157" s="47">
        <v>4</v>
      </c>
      <c r="BI157" s="47">
        <v>15</v>
      </c>
      <c r="BL157" s="47">
        <v>7</v>
      </c>
      <c r="BM157" s="47">
        <v>18</v>
      </c>
      <c r="BP157" s="47">
        <v>11</v>
      </c>
      <c r="BQ157" s="47">
        <v>18</v>
      </c>
    </row>
    <row r="158" spans="40:69" x14ac:dyDescent="0.2">
      <c r="AR158" s="47">
        <v>8</v>
      </c>
      <c r="AS158" s="47">
        <v>2</v>
      </c>
      <c r="AV158" s="47">
        <v>12</v>
      </c>
      <c r="AW158" s="47">
        <v>6</v>
      </c>
      <c r="AZ158" s="47">
        <v>2</v>
      </c>
      <c r="BA158" s="47">
        <v>7</v>
      </c>
      <c r="BD158" s="47">
        <v>10</v>
      </c>
      <c r="BE158" s="47">
        <v>5</v>
      </c>
      <c r="BG158" s="460"/>
      <c r="BH158" s="47">
        <v>14</v>
      </c>
      <c r="BI158" s="47">
        <v>5</v>
      </c>
      <c r="BL158" s="47">
        <v>17</v>
      </c>
      <c r="BM158" s="47">
        <v>8</v>
      </c>
      <c r="BP158" s="47">
        <v>17</v>
      </c>
      <c r="BQ158" s="47">
        <v>12</v>
      </c>
    </row>
    <row r="159" spans="40:69" x14ac:dyDescent="0.2">
      <c r="AR159" s="47">
        <v>14</v>
      </c>
      <c r="AS159" s="47">
        <v>9</v>
      </c>
      <c r="AV159" s="47">
        <v>5</v>
      </c>
      <c r="AW159" s="47">
        <v>13</v>
      </c>
      <c r="AZ159" s="47">
        <v>6</v>
      </c>
      <c r="BA159" s="47">
        <v>3</v>
      </c>
      <c r="BD159" s="47">
        <v>6</v>
      </c>
      <c r="BE159" s="47">
        <v>9</v>
      </c>
      <c r="BH159" s="47">
        <v>6</v>
      </c>
      <c r="BI159" s="47">
        <v>13</v>
      </c>
      <c r="BL159" s="47">
        <v>9</v>
      </c>
      <c r="BM159" s="47">
        <v>16</v>
      </c>
      <c r="BP159" s="47">
        <v>13</v>
      </c>
      <c r="BQ159" s="47">
        <v>16</v>
      </c>
    </row>
    <row r="160" spans="40:69" x14ac:dyDescent="0.2">
      <c r="AR160" s="47">
        <v>10</v>
      </c>
      <c r="AS160" s="47">
        <v>13</v>
      </c>
      <c r="AV160" s="47">
        <v>14</v>
      </c>
      <c r="AW160" s="47">
        <v>4</v>
      </c>
      <c r="AZ160" s="47">
        <v>4</v>
      </c>
      <c r="BA160" s="47">
        <v>5</v>
      </c>
      <c r="BD160" s="47">
        <v>8</v>
      </c>
      <c r="BE160" s="47">
        <v>7</v>
      </c>
      <c r="BH160" s="47">
        <v>12</v>
      </c>
      <c r="BI160" s="47">
        <v>7</v>
      </c>
      <c r="BL160" s="47">
        <v>15</v>
      </c>
      <c r="BM160" s="47">
        <v>10</v>
      </c>
      <c r="BP160" s="47">
        <v>15</v>
      </c>
      <c r="BQ160" s="47">
        <v>14</v>
      </c>
    </row>
    <row r="161" spans="44:69" x14ac:dyDescent="0.2">
      <c r="AR161" s="47">
        <v>12</v>
      </c>
      <c r="AS161" s="47">
        <v>11</v>
      </c>
      <c r="AV161" s="47">
        <v>3</v>
      </c>
      <c r="AW161" s="47">
        <v>15</v>
      </c>
      <c r="AZ161" s="47">
        <v>1</v>
      </c>
      <c r="BA161" s="47">
        <v>11</v>
      </c>
      <c r="BD161" s="47">
        <v>1</v>
      </c>
      <c r="BE161" s="47">
        <v>15</v>
      </c>
      <c r="BH161" s="47">
        <v>8</v>
      </c>
      <c r="BI161" s="47">
        <v>11</v>
      </c>
      <c r="BL161" s="47">
        <v>11</v>
      </c>
      <c r="BM161" s="47">
        <v>14</v>
      </c>
      <c r="BP161" s="47">
        <v>1</v>
      </c>
      <c r="BQ161" s="47">
        <v>4</v>
      </c>
    </row>
    <row r="162" spans="44:69" x14ac:dyDescent="0.2">
      <c r="AR162" s="47">
        <v>4</v>
      </c>
      <c r="AS162" s="47">
        <v>1</v>
      </c>
      <c r="AV162" s="47">
        <v>8</v>
      </c>
      <c r="AW162" s="47">
        <v>1</v>
      </c>
      <c r="AZ162" s="47">
        <v>12</v>
      </c>
      <c r="BA162" s="47">
        <v>10</v>
      </c>
      <c r="BD162" s="47">
        <v>16</v>
      </c>
      <c r="BE162" s="47">
        <v>14</v>
      </c>
      <c r="BH162" s="47">
        <v>10</v>
      </c>
      <c r="BI162" s="47">
        <v>9</v>
      </c>
      <c r="BL162" s="47">
        <v>13</v>
      </c>
      <c r="BM162" s="47">
        <v>12</v>
      </c>
      <c r="BP162" s="47">
        <v>3</v>
      </c>
      <c r="BQ162" s="47">
        <v>5</v>
      </c>
    </row>
    <row r="163" spans="44:69" x14ac:dyDescent="0.2">
      <c r="AR163" s="47">
        <v>5</v>
      </c>
      <c r="AS163" s="47">
        <v>3</v>
      </c>
      <c r="AV163" s="47">
        <v>9</v>
      </c>
      <c r="AW163" s="47">
        <v>7</v>
      </c>
      <c r="AZ163" s="47">
        <v>9</v>
      </c>
      <c r="BA163" s="47">
        <v>13</v>
      </c>
      <c r="BD163" s="47">
        <v>13</v>
      </c>
      <c r="BE163" s="47">
        <v>17</v>
      </c>
      <c r="BH163" s="47">
        <v>1</v>
      </c>
      <c r="BI163" s="47">
        <v>17</v>
      </c>
      <c r="BL163" s="47">
        <v>1</v>
      </c>
      <c r="BM163" s="47">
        <v>2</v>
      </c>
      <c r="BP163" s="47">
        <v>6</v>
      </c>
      <c r="BQ163" s="47">
        <v>2</v>
      </c>
    </row>
    <row r="164" spans="44:69" x14ac:dyDescent="0.2">
      <c r="AR164" s="47">
        <v>2</v>
      </c>
      <c r="AS164" s="47">
        <v>6</v>
      </c>
      <c r="AV164" s="47">
        <v>6</v>
      </c>
      <c r="AW164" s="47">
        <v>10</v>
      </c>
      <c r="AZ164" s="47">
        <v>14</v>
      </c>
      <c r="BA164" s="47">
        <v>8</v>
      </c>
      <c r="BD164" s="47">
        <v>11</v>
      </c>
      <c r="BE164" s="47">
        <v>2</v>
      </c>
      <c r="BH164" s="47">
        <v>18</v>
      </c>
      <c r="BI164" s="47">
        <v>16</v>
      </c>
      <c r="BL164" s="47">
        <v>4</v>
      </c>
      <c r="BM164" s="47">
        <v>19</v>
      </c>
      <c r="BP164" s="47">
        <v>20</v>
      </c>
      <c r="BQ164" s="47">
        <v>7</v>
      </c>
    </row>
    <row r="165" spans="44:69" x14ac:dyDescent="0.2">
      <c r="AR165" s="47">
        <v>7</v>
      </c>
      <c r="AS165" s="47">
        <v>14</v>
      </c>
      <c r="AV165" s="47">
        <v>11</v>
      </c>
      <c r="AW165" s="47">
        <v>5</v>
      </c>
      <c r="AZ165" s="47">
        <v>7</v>
      </c>
      <c r="BA165" s="47">
        <v>15</v>
      </c>
      <c r="BD165" s="47">
        <v>3</v>
      </c>
      <c r="BE165" s="47">
        <v>10</v>
      </c>
      <c r="BH165" s="47">
        <v>15</v>
      </c>
      <c r="BI165" s="47">
        <v>2</v>
      </c>
      <c r="BL165" s="47">
        <v>18</v>
      </c>
      <c r="BM165" s="47">
        <v>5</v>
      </c>
      <c r="BP165" s="47">
        <v>8</v>
      </c>
      <c r="BQ165" s="47">
        <v>19</v>
      </c>
    </row>
    <row r="166" spans="44:69" x14ac:dyDescent="0.2">
      <c r="AR166" s="47">
        <v>13</v>
      </c>
      <c r="AS166" s="47">
        <v>8</v>
      </c>
      <c r="AV166" s="47">
        <v>4</v>
      </c>
      <c r="AW166" s="47">
        <v>12</v>
      </c>
      <c r="AZ166" s="47">
        <v>16</v>
      </c>
      <c r="BA166" s="47">
        <v>6</v>
      </c>
      <c r="BD166" s="47">
        <v>9</v>
      </c>
      <c r="BE166" s="47">
        <v>4</v>
      </c>
      <c r="BH166" s="47">
        <v>3</v>
      </c>
      <c r="BI166" s="47">
        <v>14</v>
      </c>
      <c r="BL166" s="47">
        <v>6</v>
      </c>
      <c r="BM166" s="47">
        <v>17</v>
      </c>
      <c r="BP166" s="47">
        <v>18</v>
      </c>
      <c r="BQ166" s="47">
        <v>9</v>
      </c>
    </row>
    <row r="167" spans="44:69" x14ac:dyDescent="0.2">
      <c r="AR167" s="47">
        <v>9</v>
      </c>
      <c r="AS167" s="47">
        <v>12</v>
      </c>
      <c r="AV167" s="47">
        <v>13</v>
      </c>
      <c r="AW167" s="47">
        <v>3</v>
      </c>
      <c r="AZ167" s="47">
        <v>5</v>
      </c>
      <c r="BA167" s="47">
        <v>2</v>
      </c>
      <c r="BD167" s="47">
        <v>5</v>
      </c>
      <c r="BE167" s="47">
        <v>8</v>
      </c>
      <c r="BH167" s="47">
        <v>13</v>
      </c>
      <c r="BI167" s="47">
        <v>4</v>
      </c>
      <c r="BK167" s="458" t="str">
        <f>Language!$E$18</f>
        <v>Hinspiele</v>
      </c>
      <c r="BL167" s="47">
        <v>16</v>
      </c>
      <c r="BM167" s="47">
        <v>7</v>
      </c>
      <c r="BP167" s="47">
        <v>10</v>
      </c>
      <c r="BQ167" s="47">
        <v>17</v>
      </c>
    </row>
    <row r="168" spans="44:69" x14ac:dyDescent="0.2">
      <c r="AR168" s="47">
        <v>11</v>
      </c>
      <c r="AS168" s="47">
        <v>10</v>
      </c>
      <c r="AV168" s="47">
        <v>2</v>
      </c>
      <c r="AW168" s="47">
        <v>14</v>
      </c>
      <c r="AZ168" s="47">
        <v>3</v>
      </c>
      <c r="BA168" s="47">
        <v>4</v>
      </c>
      <c r="BD168" s="47">
        <v>7</v>
      </c>
      <c r="BE168" s="47">
        <v>6</v>
      </c>
      <c r="BH168" s="47">
        <v>5</v>
      </c>
      <c r="BI168" s="47">
        <v>12</v>
      </c>
      <c r="BK168" s="458"/>
      <c r="BL168" s="47">
        <v>8</v>
      </c>
      <c r="BM168" s="47">
        <v>15</v>
      </c>
      <c r="BP168" s="47">
        <v>16</v>
      </c>
      <c r="BQ168" s="47">
        <v>11</v>
      </c>
    </row>
    <row r="169" spans="44:69" x14ac:dyDescent="0.2">
      <c r="AR169" s="47">
        <v>1</v>
      </c>
      <c r="AS169" s="47">
        <v>3</v>
      </c>
      <c r="AV169" s="47">
        <v>1</v>
      </c>
      <c r="AW169" s="47">
        <v>7</v>
      </c>
      <c r="AZ169" s="47">
        <v>10</v>
      </c>
      <c r="BA169" s="47">
        <v>1</v>
      </c>
      <c r="BD169" s="47">
        <v>14</v>
      </c>
      <c r="BE169" s="47">
        <v>1</v>
      </c>
      <c r="BH169" s="47">
        <v>11</v>
      </c>
      <c r="BI169" s="47">
        <v>6</v>
      </c>
      <c r="BK169" s="458"/>
      <c r="BL169" s="47">
        <v>14</v>
      </c>
      <c r="BM169" s="47">
        <v>9</v>
      </c>
      <c r="BP169" s="47">
        <v>12</v>
      </c>
      <c r="BQ169" s="47">
        <v>15</v>
      </c>
    </row>
    <row r="170" spans="44:69" x14ac:dyDescent="0.2">
      <c r="AR170" s="47">
        <v>4</v>
      </c>
      <c r="AS170" s="47">
        <v>2</v>
      </c>
      <c r="AV170" s="47">
        <v>8</v>
      </c>
      <c r="AW170" s="47">
        <v>6</v>
      </c>
      <c r="AZ170" s="47">
        <v>11</v>
      </c>
      <c r="BA170" s="47">
        <v>9</v>
      </c>
      <c r="BD170" s="47">
        <v>15</v>
      </c>
      <c r="BE170" s="47">
        <v>13</v>
      </c>
      <c r="BH170" s="47">
        <v>7</v>
      </c>
      <c r="BI170" s="47">
        <v>10</v>
      </c>
      <c r="BK170" s="458"/>
      <c r="BL170" s="47">
        <v>10</v>
      </c>
      <c r="BM170" s="47">
        <v>13</v>
      </c>
      <c r="BP170" s="47">
        <v>14</v>
      </c>
      <c r="BQ170" s="47">
        <v>13</v>
      </c>
    </row>
    <row r="171" spans="44:69" ht="13.5" thickBot="1" x14ac:dyDescent="0.25">
      <c r="AR171" s="47">
        <v>14</v>
      </c>
      <c r="AS171" s="47">
        <v>5</v>
      </c>
      <c r="AV171" s="47">
        <v>5</v>
      </c>
      <c r="AW171" s="47">
        <v>9</v>
      </c>
      <c r="AZ171" s="47">
        <v>8</v>
      </c>
      <c r="BA171" s="47">
        <v>12</v>
      </c>
      <c r="BD171" s="47">
        <v>12</v>
      </c>
      <c r="BE171" s="47">
        <v>16</v>
      </c>
      <c r="BH171" s="47">
        <v>9</v>
      </c>
      <c r="BI171" s="47">
        <v>8</v>
      </c>
      <c r="BK171" s="459"/>
      <c r="BL171" s="47">
        <v>12</v>
      </c>
      <c r="BM171" s="47">
        <v>11</v>
      </c>
      <c r="BP171" s="47">
        <v>3</v>
      </c>
      <c r="BQ171" s="47">
        <v>1</v>
      </c>
    </row>
    <row r="172" spans="44:69" x14ac:dyDescent="0.2">
      <c r="AR172" s="47">
        <v>6</v>
      </c>
      <c r="AS172" s="47">
        <v>13</v>
      </c>
      <c r="AV172" s="47">
        <v>10</v>
      </c>
      <c r="AW172" s="47">
        <v>4</v>
      </c>
      <c r="AZ172" s="47">
        <v>13</v>
      </c>
      <c r="BA172" s="47">
        <v>7</v>
      </c>
      <c r="BD172" s="47">
        <v>17</v>
      </c>
      <c r="BE172" s="47">
        <v>11</v>
      </c>
      <c r="BH172" s="47">
        <v>16</v>
      </c>
      <c r="BI172" s="47">
        <v>1</v>
      </c>
      <c r="BK172" s="460" t="str">
        <f>Language!$E$19</f>
        <v>Rückspiele</v>
      </c>
      <c r="BL172" s="47">
        <v>2</v>
      </c>
      <c r="BM172" s="47">
        <v>19</v>
      </c>
      <c r="BP172" s="47">
        <v>2</v>
      </c>
      <c r="BQ172" s="47">
        <v>4</v>
      </c>
    </row>
    <row r="173" spans="44:69" x14ac:dyDescent="0.2">
      <c r="AR173" s="47">
        <v>12</v>
      </c>
      <c r="AS173" s="47">
        <v>7</v>
      </c>
      <c r="AV173" s="47">
        <v>3</v>
      </c>
      <c r="AW173" s="47">
        <v>11</v>
      </c>
      <c r="AZ173" s="47">
        <v>6</v>
      </c>
      <c r="BA173" s="47">
        <v>14</v>
      </c>
      <c r="BD173" s="47">
        <v>2</v>
      </c>
      <c r="BE173" s="47">
        <v>9</v>
      </c>
      <c r="BH173" s="47">
        <v>17</v>
      </c>
      <c r="BI173" s="47">
        <v>15</v>
      </c>
      <c r="BK173" s="460"/>
      <c r="BL173" s="47">
        <v>18</v>
      </c>
      <c r="BM173" s="47">
        <v>3</v>
      </c>
      <c r="BP173" s="47">
        <v>5</v>
      </c>
      <c r="BQ173" s="47">
        <v>20</v>
      </c>
    </row>
    <row r="174" spans="44:69" x14ac:dyDescent="0.2">
      <c r="AR174" s="47">
        <v>8</v>
      </c>
      <c r="AS174" s="47">
        <v>11</v>
      </c>
      <c r="AV174" s="47">
        <v>12</v>
      </c>
      <c r="AW174" s="47">
        <v>2</v>
      </c>
      <c r="AZ174" s="47">
        <v>15</v>
      </c>
      <c r="BA174" s="47">
        <v>5</v>
      </c>
      <c r="BD174" s="47">
        <v>8</v>
      </c>
      <c r="BE174" s="47">
        <v>3</v>
      </c>
      <c r="BH174" s="47">
        <v>14</v>
      </c>
      <c r="BI174" s="47">
        <v>18</v>
      </c>
      <c r="BK174" s="460"/>
      <c r="BL174" s="47">
        <v>4</v>
      </c>
      <c r="BM174" s="47">
        <v>17</v>
      </c>
      <c r="BP174" s="47">
        <v>19</v>
      </c>
      <c r="BQ174" s="47">
        <v>6</v>
      </c>
    </row>
    <row r="175" spans="44:69" x14ac:dyDescent="0.2">
      <c r="AR175" s="47">
        <v>10</v>
      </c>
      <c r="AS175" s="47">
        <v>9</v>
      </c>
      <c r="AV175" s="47">
        <v>14</v>
      </c>
      <c r="AW175" s="47">
        <v>15</v>
      </c>
      <c r="AZ175" s="47">
        <v>4</v>
      </c>
      <c r="BA175" s="47">
        <v>16</v>
      </c>
      <c r="BD175" s="47">
        <v>4</v>
      </c>
      <c r="BE175" s="47">
        <v>7</v>
      </c>
      <c r="BH175" s="47">
        <v>2</v>
      </c>
      <c r="BI175" s="47">
        <v>13</v>
      </c>
      <c r="BK175" s="460"/>
      <c r="BL175" s="47">
        <v>16</v>
      </c>
      <c r="BM175" s="47">
        <v>5</v>
      </c>
      <c r="BP175" s="47">
        <v>7</v>
      </c>
      <c r="BQ175" s="47">
        <v>18</v>
      </c>
    </row>
    <row r="176" spans="44:69" x14ac:dyDescent="0.2">
      <c r="AR176" s="47">
        <v>2</v>
      </c>
      <c r="AS176" s="47">
        <v>1</v>
      </c>
      <c r="AV176" s="47">
        <v>6</v>
      </c>
      <c r="AW176" s="47">
        <v>1</v>
      </c>
      <c r="AZ176" s="47">
        <v>2</v>
      </c>
      <c r="BA176" s="47">
        <v>3</v>
      </c>
      <c r="BD176" s="47">
        <v>6</v>
      </c>
      <c r="BE176" s="47">
        <v>5</v>
      </c>
      <c r="BH176" s="47">
        <v>12</v>
      </c>
      <c r="BI176" s="47">
        <v>3</v>
      </c>
      <c r="BK176" s="460"/>
      <c r="BL176" s="47">
        <v>6</v>
      </c>
      <c r="BM176" s="47">
        <v>15</v>
      </c>
      <c r="BP176" s="47">
        <v>17</v>
      </c>
      <c r="BQ176" s="47">
        <v>8</v>
      </c>
    </row>
    <row r="177" spans="44:69" x14ac:dyDescent="0.2">
      <c r="AR177" s="47">
        <v>3</v>
      </c>
      <c r="AS177" s="47">
        <v>14</v>
      </c>
      <c r="AV177" s="47">
        <v>7</v>
      </c>
      <c r="AW177" s="47">
        <v>5</v>
      </c>
      <c r="AZ177" s="47">
        <v>1</v>
      </c>
      <c r="BA177" s="47">
        <v>9</v>
      </c>
      <c r="BD177" s="47">
        <v>1</v>
      </c>
      <c r="BE177" s="47">
        <v>13</v>
      </c>
      <c r="BH177" s="47">
        <v>4</v>
      </c>
      <c r="BI177" s="47">
        <v>11</v>
      </c>
      <c r="BL177" s="47">
        <v>14</v>
      </c>
      <c r="BM177" s="47">
        <v>7</v>
      </c>
      <c r="BP177" s="47">
        <v>9</v>
      </c>
      <c r="BQ177" s="47">
        <v>16</v>
      </c>
    </row>
    <row r="178" spans="44:69" x14ac:dyDescent="0.2">
      <c r="AR178" s="47">
        <v>13</v>
      </c>
      <c r="AS178" s="47">
        <v>4</v>
      </c>
      <c r="AV178" s="47">
        <v>4</v>
      </c>
      <c r="AW178" s="47">
        <v>8</v>
      </c>
      <c r="AZ178" s="47">
        <v>10</v>
      </c>
      <c r="BA178" s="47">
        <v>8</v>
      </c>
      <c r="BD178" s="47">
        <v>14</v>
      </c>
      <c r="BE178" s="47">
        <v>12</v>
      </c>
      <c r="BH178" s="47">
        <v>10</v>
      </c>
      <c r="BI178" s="47">
        <v>5</v>
      </c>
      <c r="BL178" s="47">
        <v>8</v>
      </c>
      <c r="BM178" s="47">
        <v>13</v>
      </c>
      <c r="BP178" s="47">
        <v>15</v>
      </c>
      <c r="BQ178" s="47">
        <v>10</v>
      </c>
    </row>
    <row r="179" spans="44:69" x14ac:dyDescent="0.2">
      <c r="AR179" s="47">
        <v>5</v>
      </c>
      <c r="AS179" s="47">
        <v>12</v>
      </c>
      <c r="AV179" s="47">
        <v>9</v>
      </c>
      <c r="AW179" s="47">
        <v>3</v>
      </c>
      <c r="AZ179" s="47">
        <v>7</v>
      </c>
      <c r="BA179" s="47">
        <v>11</v>
      </c>
      <c r="BD179" s="47">
        <v>11</v>
      </c>
      <c r="BE179" s="47">
        <v>15</v>
      </c>
      <c r="BH179" s="47">
        <v>6</v>
      </c>
      <c r="BI179" s="47">
        <v>9</v>
      </c>
      <c r="BL179" s="47">
        <v>12</v>
      </c>
      <c r="BM179" s="47">
        <v>9</v>
      </c>
      <c r="BP179" s="47">
        <v>11</v>
      </c>
      <c r="BQ179" s="47">
        <v>14</v>
      </c>
    </row>
    <row r="180" spans="44:69" x14ac:dyDescent="0.2">
      <c r="AR180" s="47">
        <v>11</v>
      </c>
      <c r="AS180" s="47">
        <v>6</v>
      </c>
      <c r="AV180" s="47">
        <v>2</v>
      </c>
      <c r="AW180" s="47">
        <v>10</v>
      </c>
      <c r="AZ180" s="47">
        <v>12</v>
      </c>
      <c r="BA180" s="47">
        <v>6</v>
      </c>
      <c r="BD180" s="47">
        <v>16</v>
      </c>
      <c r="BE180" s="47">
        <v>10</v>
      </c>
      <c r="BH180" s="47">
        <v>8</v>
      </c>
      <c r="BI180" s="47">
        <v>7</v>
      </c>
      <c r="BL180" s="47">
        <v>10</v>
      </c>
      <c r="BM180" s="47">
        <v>11</v>
      </c>
      <c r="BP180" s="47">
        <v>13</v>
      </c>
      <c r="BQ180" s="47">
        <v>12</v>
      </c>
    </row>
    <row r="181" spans="44:69" x14ac:dyDescent="0.2">
      <c r="AR181" s="47">
        <v>7</v>
      </c>
      <c r="AS181" s="47">
        <v>10</v>
      </c>
      <c r="AV181" s="47">
        <v>15</v>
      </c>
      <c r="AW181" s="47">
        <v>12</v>
      </c>
      <c r="AZ181" s="47">
        <v>5</v>
      </c>
      <c r="BA181" s="47">
        <v>13</v>
      </c>
      <c r="BD181" s="47">
        <v>9</v>
      </c>
      <c r="BE181" s="47">
        <v>17</v>
      </c>
      <c r="BH181" s="47">
        <v>1</v>
      </c>
      <c r="BI181" s="47">
        <v>15</v>
      </c>
      <c r="BL181" s="47">
        <v>1</v>
      </c>
      <c r="BM181" s="47">
        <v>19</v>
      </c>
      <c r="BP181" s="47">
        <v>1</v>
      </c>
      <c r="BQ181" s="47">
        <v>2</v>
      </c>
    </row>
    <row r="182" spans="44:69" x14ac:dyDescent="0.2">
      <c r="AR182" s="47">
        <v>9</v>
      </c>
      <c r="AS182" s="47">
        <v>8</v>
      </c>
      <c r="AV182" s="47">
        <v>13</v>
      </c>
      <c r="AW182" s="47">
        <v>14</v>
      </c>
      <c r="AZ182" s="47">
        <v>14</v>
      </c>
      <c r="BA182" s="47">
        <v>4</v>
      </c>
      <c r="BD182" s="47">
        <v>7</v>
      </c>
      <c r="BE182" s="47">
        <v>2</v>
      </c>
      <c r="BH182" s="47">
        <v>16</v>
      </c>
      <c r="BI182" s="47">
        <v>14</v>
      </c>
      <c r="BL182" s="47">
        <v>17</v>
      </c>
      <c r="BM182" s="47">
        <v>2</v>
      </c>
      <c r="BP182" s="47">
        <v>20</v>
      </c>
      <c r="BQ182" s="47">
        <v>3</v>
      </c>
    </row>
    <row r="183" spans="44:69" x14ac:dyDescent="0.2">
      <c r="AV183" s="47">
        <v>1</v>
      </c>
      <c r="AW183" s="47">
        <v>5</v>
      </c>
      <c r="AZ183" s="47">
        <v>3</v>
      </c>
      <c r="BA183" s="47">
        <v>15</v>
      </c>
      <c r="BD183" s="47">
        <v>3</v>
      </c>
      <c r="BE183" s="47">
        <v>6</v>
      </c>
      <c r="BH183" s="47">
        <v>13</v>
      </c>
      <c r="BI183" s="47">
        <v>17</v>
      </c>
      <c r="BL183" s="47">
        <v>3</v>
      </c>
      <c r="BM183" s="47">
        <v>16</v>
      </c>
      <c r="BP183" s="47">
        <v>4</v>
      </c>
      <c r="BQ183" s="47">
        <v>19</v>
      </c>
    </row>
    <row r="184" spans="44:69" x14ac:dyDescent="0.2">
      <c r="AV184" s="47">
        <v>6</v>
      </c>
      <c r="AW184" s="47">
        <v>4</v>
      </c>
      <c r="AZ184" s="47">
        <v>16</v>
      </c>
      <c r="BA184" s="47">
        <v>2</v>
      </c>
      <c r="BD184" s="47">
        <v>5</v>
      </c>
      <c r="BE184" s="47">
        <v>4</v>
      </c>
      <c r="BH184" s="47">
        <v>18</v>
      </c>
      <c r="BI184" s="47">
        <v>12</v>
      </c>
      <c r="BL184" s="47">
        <v>15</v>
      </c>
      <c r="BM184" s="47">
        <v>4</v>
      </c>
      <c r="BP184" s="47">
        <v>18</v>
      </c>
      <c r="BQ184" s="47">
        <v>5</v>
      </c>
    </row>
    <row r="185" spans="44:69" x14ac:dyDescent="0.2">
      <c r="AV185" s="47">
        <v>3</v>
      </c>
      <c r="AW185" s="47">
        <v>7</v>
      </c>
      <c r="AZ185" s="47">
        <v>8</v>
      </c>
      <c r="BA185" s="47">
        <v>1</v>
      </c>
      <c r="BD185" s="47">
        <v>12</v>
      </c>
      <c r="BE185" s="47">
        <v>1</v>
      </c>
      <c r="BH185" s="47">
        <v>11</v>
      </c>
      <c r="BI185" s="47">
        <v>2</v>
      </c>
      <c r="BL185" s="47">
        <v>5</v>
      </c>
      <c r="BM185" s="47">
        <v>14</v>
      </c>
      <c r="BP185" s="47">
        <v>6</v>
      </c>
      <c r="BQ185" s="47">
        <v>17</v>
      </c>
    </row>
    <row r="186" spans="44:69" x14ac:dyDescent="0.2">
      <c r="AV186" s="47">
        <v>8</v>
      </c>
      <c r="AW186" s="47">
        <v>2</v>
      </c>
      <c r="AZ186" s="47">
        <v>9</v>
      </c>
      <c r="BA186" s="47">
        <v>7</v>
      </c>
      <c r="BD186" s="47">
        <v>13</v>
      </c>
      <c r="BE186" s="47">
        <v>11</v>
      </c>
      <c r="BH186" s="47">
        <v>3</v>
      </c>
      <c r="BI186" s="47">
        <v>10</v>
      </c>
      <c r="BL186" s="47">
        <v>13</v>
      </c>
      <c r="BM186" s="47">
        <v>6</v>
      </c>
      <c r="BO186" s="458" t="str">
        <f>Language!$E$18</f>
        <v>Hinspiele</v>
      </c>
      <c r="BP186" s="47">
        <v>16</v>
      </c>
      <c r="BQ186" s="47">
        <v>7</v>
      </c>
    </row>
    <row r="187" spans="44:69" x14ac:dyDescent="0.2">
      <c r="AV187" s="47">
        <v>10</v>
      </c>
      <c r="AW187" s="47">
        <v>15</v>
      </c>
      <c r="AZ187" s="47">
        <v>6</v>
      </c>
      <c r="BA187" s="47">
        <v>10</v>
      </c>
      <c r="BD187" s="47">
        <v>10</v>
      </c>
      <c r="BE187" s="47">
        <v>14</v>
      </c>
      <c r="BH187" s="47">
        <v>9</v>
      </c>
      <c r="BI187" s="47">
        <v>4</v>
      </c>
      <c r="BL187" s="47">
        <v>7</v>
      </c>
      <c r="BM187" s="47">
        <v>12</v>
      </c>
      <c r="BO187" s="458"/>
      <c r="BP187" s="47">
        <v>8</v>
      </c>
      <c r="BQ187" s="47">
        <v>15</v>
      </c>
    </row>
    <row r="188" spans="44:69" x14ac:dyDescent="0.2">
      <c r="AV188" s="47">
        <v>14</v>
      </c>
      <c r="AW188" s="47">
        <v>11</v>
      </c>
      <c r="AZ188" s="47">
        <v>11</v>
      </c>
      <c r="BA188" s="47">
        <v>5</v>
      </c>
      <c r="BD188" s="47">
        <v>15</v>
      </c>
      <c r="BE188" s="47">
        <v>9</v>
      </c>
      <c r="BH188" s="47">
        <v>5</v>
      </c>
      <c r="BI188" s="47">
        <v>8</v>
      </c>
      <c r="BL188" s="47">
        <v>11</v>
      </c>
      <c r="BM188" s="47">
        <v>8</v>
      </c>
      <c r="BO188" s="458"/>
      <c r="BP188" s="47">
        <v>14</v>
      </c>
      <c r="BQ188" s="47">
        <v>9</v>
      </c>
    </row>
    <row r="189" spans="44:69" x14ac:dyDescent="0.2">
      <c r="AV189" s="47">
        <v>12</v>
      </c>
      <c r="AW189" s="47">
        <v>13</v>
      </c>
      <c r="AZ189" s="47">
        <v>4</v>
      </c>
      <c r="BA189" s="47">
        <v>12</v>
      </c>
      <c r="BD189" s="47">
        <v>8</v>
      </c>
      <c r="BE189" s="47">
        <v>16</v>
      </c>
      <c r="BH189" s="47">
        <v>7</v>
      </c>
      <c r="BI189" s="47">
        <v>6</v>
      </c>
      <c r="BL189" s="47">
        <v>9</v>
      </c>
      <c r="BM189" s="47">
        <v>10</v>
      </c>
      <c r="BO189" s="458"/>
      <c r="BP189" s="47">
        <v>10</v>
      </c>
      <c r="BQ189" s="47">
        <v>13</v>
      </c>
    </row>
    <row r="190" spans="44:69" ht="13.5" thickBot="1" x14ac:dyDescent="0.25">
      <c r="AV190" s="47">
        <v>4</v>
      </c>
      <c r="AW190" s="47">
        <v>1</v>
      </c>
      <c r="AZ190" s="47">
        <v>13</v>
      </c>
      <c r="BA190" s="47">
        <v>3</v>
      </c>
      <c r="BD190" s="47">
        <v>17</v>
      </c>
      <c r="BE190" s="47">
        <v>7</v>
      </c>
      <c r="BH190" s="47">
        <v>14</v>
      </c>
      <c r="BI190" s="47">
        <v>1</v>
      </c>
      <c r="BL190" s="47">
        <v>18</v>
      </c>
      <c r="BM190" s="47">
        <v>1</v>
      </c>
      <c r="BO190" s="459"/>
      <c r="BP190" s="47">
        <v>12</v>
      </c>
      <c r="BQ190" s="47">
        <v>11</v>
      </c>
    </row>
    <row r="191" spans="44:69" x14ac:dyDescent="0.2">
      <c r="AV191" s="47">
        <v>5</v>
      </c>
      <c r="AW191" s="47">
        <v>3</v>
      </c>
      <c r="AZ191" s="47">
        <v>2</v>
      </c>
      <c r="BA191" s="47">
        <v>14</v>
      </c>
      <c r="BD191" s="47">
        <v>2</v>
      </c>
      <c r="BE191" s="47">
        <v>5</v>
      </c>
      <c r="BH191" s="47">
        <v>15</v>
      </c>
      <c r="BI191" s="47">
        <v>13</v>
      </c>
      <c r="BL191" s="47">
        <v>19</v>
      </c>
      <c r="BM191" s="47">
        <v>17</v>
      </c>
      <c r="BO191" s="460" t="str">
        <f>Language!$E$19</f>
        <v>Rückspiele</v>
      </c>
      <c r="BP191" s="47">
        <v>20</v>
      </c>
      <c r="BQ191" s="47">
        <v>1</v>
      </c>
    </row>
    <row r="192" spans="44:69" x14ac:dyDescent="0.2">
      <c r="AV192" s="47">
        <v>2</v>
      </c>
      <c r="AW192" s="47">
        <v>6</v>
      </c>
      <c r="AZ192" s="47">
        <v>15</v>
      </c>
      <c r="BA192" s="47">
        <v>16</v>
      </c>
      <c r="BD192" s="47">
        <v>4</v>
      </c>
      <c r="BE192" s="47">
        <v>3</v>
      </c>
      <c r="BH192" s="47">
        <v>12</v>
      </c>
      <c r="BI192" s="47">
        <v>16</v>
      </c>
      <c r="BL192" s="47">
        <v>2</v>
      </c>
      <c r="BM192" s="47">
        <v>15</v>
      </c>
      <c r="BO192" s="460"/>
      <c r="BP192" s="47">
        <v>2</v>
      </c>
      <c r="BQ192" s="47">
        <v>19</v>
      </c>
    </row>
    <row r="193" spans="48:69" x14ac:dyDescent="0.2">
      <c r="AV193" s="47">
        <v>15</v>
      </c>
      <c r="AW193" s="47">
        <v>8</v>
      </c>
      <c r="AZ193" s="47">
        <v>1</v>
      </c>
      <c r="BA193" s="47">
        <v>7</v>
      </c>
      <c r="BD193" s="47">
        <v>1</v>
      </c>
      <c r="BE193" s="47">
        <v>11</v>
      </c>
      <c r="BH193" s="47">
        <v>17</v>
      </c>
      <c r="BI193" s="47">
        <v>11</v>
      </c>
      <c r="BL193" s="47">
        <v>14</v>
      </c>
      <c r="BM193" s="47">
        <v>3</v>
      </c>
      <c r="BO193" s="460"/>
      <c r="BP193" s="47">
        <v>18</v>
      </c>
      <c r="BQ193" s="47">
        <v>3</v>
      </c>
    </row>
    <row r="194" spans="48:69" x14ac:dyDescent="0.2">
      <c r="AV194" s="47">
        <v>9</v>
      </c>
      <c r="AW194" s="47">
        <v>14</v>
      </c>
      <c r="AZ194" s="47">
        <v>8</v>
      </c>
      <c r="BA194" s="47">
        <v>6</v>
      </c>
      <c r="BD194" s="47">
        <v>12</v>
      </c>
      <c r="BE194" s="47">
        <v>10</v>
      </c>
      <c r="BH194" s="47">
        <v>10</v>
      </c>
      <c r="BI194" s="47">
        <v>18</v>
      </c>
      <c r="BL194" s="47">
        <v>4</v>
      </c>
      <c r="BM194" s="47">
        <v>13</v>
      </c>
      <c r="BO194" s="460"/>
      <c r="BP194" s="47">
        <v>4</v>
      </c>
      <c r="BQ194" s="47">
        <v>17</v>
      </c>
    </row>
    <row r="195" spans="48:69" x14ac:dyDescent="0.2">
      <c r="AV195" s="47">
        <v>13</v>
      </c>
      <c r="AW195" s="47">
        <v>10</v>
      </c>
      <c r="AZ195" s="47">
        <v>5</v>
      </c>
      <c r="BA195" s="47">
        <v>9</v>
      </c>
      <c r="BD195" s="47">
        <v>9</v>
      </c>
      <c r="BE195" s="47">
        <v>13</v>
      </c>
      <c r="BH195" s="47">
        <v>2</v>
      </c>
      <c r="BI195" s="47">
        <v>9</v>
      </c>
      <c r="BL195" s="47">
        <v>12</v>
      </c>
      <c r="BM195" s="47">
        <v>5</v>
      </c>
      <c r="BO195" s="460"/>
      <c r="BP195" s="47">
        <v>16</v>
      </c>
      <c r="BQ195" s="47">
        <v>5</v>
      </c>
    </row>
    <row r="196" spans="48:69" x14ac:dyDescent="0.2">
      <c r="AV196" s="47">
        <v>11</v>
      </c>
      <c r="AW196" s="47">
        <v>12</v>
      </c>
      <c r="AZ196" s="47">
        <v>10</v>
      </c>
      <c r="BA196" s="47">
        <v>4</v>
      </c>
      <c r="BD196" s="47">
        <v>14</v>
      </c>
      <c r="BE196" s="47">
        <v>8</v>
      </c>
      <c r="BH196" s="47">
        <v>8</v>
      </c>
      <c r="BI196" s="47">
        <v>3</v>
      </c>
      <c r="BL196" s="47">
        <v>6</v>
      </c>
      <c r="BM196" s="47">
        <v>11</v>
      </c>
      <c r="BP196" s="47">
        <v>6</v>
      </c>
      <c r="BQ196" s="47">
        <v>15</v>
      </c>
    </row>
    <row r="197" spans="48:69" x14ac:dyDescent="0.2">
      <c r="AV197" s="47">
        <v>1</v>
      </c>
      <c r="AW197" s="47">
        <v>3</v>
      </c>
      <c r="AZ197" s="47">
        <v>3</v>
      </c>
      <c r="BA197" s="47">
        <v>11</v>
      </c>
      <c r="BD197" s="47">
        <v>7</v>
      </c>
      <c r="BE197" s="47">
        <v>15</v>
      </c>
      <c r="BH197" s="47">
        <v>4</v>
      </c>
      <c r="BI197" s="47">
        <v>7</v>
      </c>
      <c r="BL197" s="47">
        <v>10</v>
      </c>
      <c r="BM197" s="47">
        <v>7</v>
      </c>
      <c r="BP197" s="47">
        <v>14</v>
      </c>
      <c r="BQ197" s="47">
        <v>7</v>
      </c>
    </row>
    <row r="198" spans="48:69" x14ac:dyDescent="0.2">
      <c r="AV198" s="47">
        <v>4</v>
      </c>
      <c r="AW198" s="47">
        <v>2</v>
      </c>
      <c r="AZ198" s="47">
        <v>12</v>
      </c>
      <c r="BA198" s="47">
        <v>2</v>
      </c>
      <c r="BD198" s="47">
        <v>16</v>
      </c>
      <c r="BE198" s="47">
        <v>6</v>
      </c>
      <c r="BH198" s="47">
        <v>6</v>
      </c>
      <c r="BI198" s="47">
        <v>5</v>
      </c>
      <c r="BL198" s="47">
        <v>8</v>
      </c>
      <c r="BM198" s="47">
        <v>9</v>
      </c>
      <c r="BP198" s="47">
        <v>8</v>
      </c>
      <c r="BQ198" s="47">
        <v>13</v>
      </c>
    </row>
    <row r="199" spans="48:69" x14ac:dyDescent="0.2">
      <c r="AV199" s="47">
        <v>6</v>
      </c>
      <c r="AW199" s="47">
        <v>15</v>
      </c>
      <c r="AZ199" s="47">
        <v>16</v>
      </c>
      <c r="BA199" s="47">
        <v>13</v>
      </c>
      <c r="BD199" s="47">
        <v>5</v>
      </c>
      <c r="BE199" s="47">
        <v>17</v>
      </c>
      <c r="BH199" s="47">
        <v>1</v>
      </c>
      <c r="BI199" s="47">
        <v>13</v>
      </c>
      <c r="BL199" s="47">
        <v>1</v>
      </c>
      <c r="BM199" s="47">
        <v>17</v>
      </c>
      <c r="BP199" s="47">
        <v>12</v>
      </c>
      <c r="BQ199" s="47">
        <v>9</v>
      </c>
    </row>
    <row r="200" spans="48:69" x14ac:dyDescent="0.2">
      <c r="AV200" s="47">
        <v>14</v>
      </c>
      <c r="AW200" s="47">
        <v>7</v>
      </c>
      <c r="AZ200" s="47">
        <v>14</v>
      </c>
      <c r="BA200" s="47">
        <v>15</v>
      </c>
      <c r="BD200" s="47">
        <v>3</v>
      </c>
      <c r="BE200" s="47">
        <v>2</v>
      </c>
      <c r="BH200" s="47">
        <v>14</v>
      </c>
      <c r="BI200" s="47">
        <v>12</v>
      </c>
      <c r="BL200" s="47">
        <v>18</v>
      </c>
      <c r="BM200" s="47">
        <v>16</v>
      </c>
      <c r="BP200" s="47">
        <v>10</v>
      </c>
      <c r="BQ200" s="47">
        <v>11</v>
      </c>
    </row>
    <row r="201" spans="48:69" x14ac:dyDescent="0.2">
      <c r="AV201" s="47">
        <v>8</v>
      </c>
      <c r="AW201" s="47">
        <v>13</v>
      </c>
      <c r="AZ201" s="47">
        <v>6</v>
      </c>
      <c r="BA201" s="47">
        <v>1</v>
      </c>
      <c r="BD201" s="47">
        <v>10</v>
      </c>
      <c r="BE201" s="47">
        <v>1</v>
      </c>
      <c r="BH201" s="47">
        <v>11</v>
      </c>
      <c r="BI201" s="47">
        <v>15</v>
      </c>
      <c r="BL201" s="47">
        <v>15</v>
      </c>
      <c r="BM201" s="47">
        <v>19</v>
      </c>
      <c r="BP201" s="47">
        <v>1</v>
      </c>
      <c r="BQ201" s="47">
        <v>19</v>
      </c>
    </row>
    <row r="202" spans="48:69" x14ac:dyDescent="0.2">
      <c r="AV202" s="47">
        <v>12</v>
      </c>
      <c r="AW202" s="47">
        <v>9</v>
      </c>
      <c r="AZ202" s="47">
        <v>7</v>
      </c>
      <c r="BA202" s="47">
        <v>5</v>
      </c>
      <c r="BD202" s="47">
        <v>11</v>
      </c>
      <c r="BE202" s="47">
        <v>9</v>
      </c>
      <c r="BH202" s="47">
        <v>16</v>
      </c>
      <c r="BI202" s="47">
        <v>10</v>
      </c>
      <c r="BL202" s="47">
        <v>13</v>
      </c>
      <c r="BM202" s="47">
        <v>2</v>
      </c>
      <c r="BP202" s="47">
        <v>20</v>
      </c>
      <c r="BQ202" s="47">
        <v>18</v>
      </c>
    </row>
    <row r="203" spans="48:69" x14ac:dyDescent="0.2">
      <c r="AV203" s="47">
        <v>10</v>
      </c>
      <c r="AW203" s="47">
        <v>11</v>
      </c>
      <c r="AZ203" s="47">
        <v>4</v>
      </c>
      <c r="BA203" s="47">
        <v>8</v>
      </c>
      <c r="BD203" s="47">
        <v>8</v>
      </c>
      <c r="BE203" s="47">
        <v>12</v>
      </c>
      <c r="BH203" s="47">
        <v>9</v>
      </c>
      <c r="BI203" s="47">
        <v>17</v>
      </c>
      <c r="BL203" s="47">
        <v>3</v>
      </c>
      <c r="BM203" s="47">
        <v>12</v>
      </c>
      <c r="BP203" s="47">
        <v>17</v>
      </c>
      <c r="BQ203" s="47">
        <v>2</v>
      </c>
    </row>
    <row r="204" spans="48:69" x14ac:dyDescent="0.2">
      <c r="AV204" s="47">
        <v>2</v>
      </c>
      <c r="AW204" s="47">
        <v>1</v>
      </c>
      <c r="AZ204" s="47">
        <v>9</v>
      </c>
      <c r="BA204" s="47">
        <v>3</v>
      </c>
      <c r="BD204" s="47">
        <v>13</v>
      </c>
      <c r="BE204" s="47">
        <v>7</v>
      </c>
      <c r="BH204" s="47">
        <v>18</v>
      </c>
      <c r="BI204" s="47">
        <v>8</v>
      </c>
      <c r="BL204" s="47">
        <v>11</v>
      </c>
      <c r="BM204" s="47">
        <v>4</v>
      </c>
      <c r="BP204" s="47">
        <v>3</v>
      </c>
      <c r="BQ204" s="47">
        <v>16</v>
      </c>
    </row>
    <row r="205" spans="48:69" x14ac:dyDescent="0.2">
      <c r="AV205" s="47">
        <v>15</v>
      </c>
      <c r="AW205" s="47">
        <v>4</v>
      </c>
      <c r="AZ205" s="47">
        <v>2</v>
      </c>
      <c r="BA205" s="47">
        <v>10</v>
      </c>
      <c r="BD205" s="47">
        <v>6</v>
      </c>
      <c r="BE205" s="47">
        <v>14</v>
      </c>
      <c r="BH205" s="47">
        <v>7</v>
      </c>
      <c r="BI205" s="47">
        <v>2</v>
      </c>
      <c r="BL205" s="47">
        <v>5</v>
      </c>
      <c r="BM205" s="47">
        <v>10</v>
      </c>
      <c r="BP205" s="47">
        <v>15</v>
      </c>
      <c r="BQ205" s="47">
        <v>4</v>
      </c>
    </row>
    <row r="206" spans="48:69" x14ac:dyDescent="0.2">
      <c r="AV206" s="47">
        <v>5</v>
      </c>
      <c r="AW206" s="47">
        <v>14</v>
      </c>
      <c r="AZ206" s="47">
        <v>11</v>
      </c>
      <c r="BA206" s="47">
        <v>16</v>
      </c>
      <c r="BD206" s="47">
        <v>15</v>
      </c>
      <c r="BE206" s="47">
        <v>5</v>
      </c>
      <c r="BH206" s="47">
        <v>3</v>
      </c>
      <c r="BI206" s="47">
        <v>6</v>
      </c>
      <c r="BL206" s="47">
        <v>9</v>
      </c>
      <c r="BM206" s="47">
        <v>6</v>
      </c>
      <c r="BP206" s="47">
        <v>5</v>
      </c>
      <c r="BQ206" s="47">
        <v>14</v>
      </c>
    </row>
    <row r="207" spans="48:69" x14ac:dyDescent="0.2">
      <c r="AV207" s="47">
        <v>13</v>
      </c>
      <c r="AW207" s="47">
        <v>6</v>
      </c>
      <c r="AZ207" s="47">
        <v>15</v>
      </c>
      <c r="BA207" s="47">
        <v>12</v>
      </c>
      <c r="BD207" s="47">
        <v>4</v>
      </c>
      <c r="BE207" s="47">
        <v>16</v>
      </c>
      <c r="BH207" s="47">
        <v>5</v>
      </c>
      <c r="BI207" s="47">
        <v>4</v>
      </c>
      <c r="BL207" s="47">
        <v>7</v>
      </c>
      <c r="BM207" s="47">
        <v>8</v>
      </c>
      <c r="BP207" s="47">
        <v>13</v>
      </c>
      <c r="BQ207" s="47">
        <v>6</v>
      </c>
    </row>
    <row r="208" spans="48:69" x14ac:dyDescent="0.2">
      <c r="AV208" s="47">
        <v>7</v>
      </c>
      <c r="AW208" s="47">
        <v>12</v>
      </c>
      <c r="AZ208" s="47">
        <v>13</v>
      </c>
      <c r="BA208" s="47">
        <v>14</v>
      </c>
      <c r="BD208" s="47">
        <v>17</v>
      </c>
      <c r="BE208" s="47">
        <v>3</v>
      </c>
      <c r="BH208" s="47">
        <v>12</v>
      </c>
      <c r="BI208" s="47">
        <v>1</v>
      </c>
      <c r="BL208" s="47">
        <v>16</v>
      </c>
      <c r="BM208" s="47">
        <v>1</v>
      </c>
      <c r="BP208" s="47">
        <v>7</v>
      </c>
      <c r="BQ208" s="47">
        <v>12</v>
      </c>
    </row>
    <row r="209" spans="48:69" x14ac:dyDescent="0.2">
      <c r="AV209" s="47">
        <v>11</v>
      </c>
      <c r="AW209" s="47">
        <v>8</v>
      </c>
      <c r="AZ209" s="47">
        <v>1</v>
      </c>
      <c r="BA209" s="47">
        <v>5</v>
      </c>
      <c r="BD209" s="47">
        <v>1</v>
      </c>
      <c r="BE209" s="47">
        <v>9</v>
      </c>
      <c r="BH209" s="47">
        <v>13</v>
      </c>
      <c r="BI209" s="47">
        <v>11</v>
      </c>
      <c r="BL209" s="47">
        <v>17</v>
      </c>
      <c r="BM209" s="47">
        <v>15</v>
      </c>
      <c r="BP209" s="47">
        <v>11</v>
      </c>
      <c r="BQ209" s="47">
        <v>8</v>
      </c>
    </row>
    <row r="210" spans="48:69" x14ac:dyDescent="0.2">
      <c r="AV210" s="47">
        <v>9</v>
      </c>
      <c r="AW210" s="47">
        <v>10</v>
      </c>
      <c r="AZ210" s="47">
        <v>6</v>
      </c>
      <c r="BA210" s="47">
        <v>4</v>
      </c>
      <c r="BD210" s="47">
        <v>10</v>
      </c>
      <c r="BE210" s="47">
        <v>8</v>
      </c>
      <c r="BH210" s="47">
        <v>10</v>
      </c>
      <c r="BI210" s="47">
        <v>14</v>
      </c>
      <c r="BL210" s="47">
        <v>14</v>
      </c>
      <c r="BM210" s="47">
        <v>18</v>
      </c>
      <c r="BP210" s="47">
        <v>9</v>
      </c>
      <c r="BQ210" s="47">
        <v>10</v>
      </c>
    </row>
    <row r="211" spans="48:69" x14ac:dyDescent="0.2">
      <c r="AZ211" s="47">
        <v>3</v>
      </c>
      <c r="BA211" s="47">
        <v>7</v>
      </c>
      <c r="BD211" s="47">
        <v>7</v>
      </c>
      <c r="BE211" s="47">
        <v>11</v>
      </c>
      <c r="BH211" s="47">
        <v>15</v>
      </c>
      <c r="BI211" s="47">
        <v>9</v>
      </c>
      <c r="BL211" s="47">
        <v>19</v>
      </c>
      <c r="BM211" s="47">
        <v>13</v>
      </c>
      <c r="BP211" s="47">
        <v>18</v>
      </c>
      <c r="BQ211" s="47">
        <v>1</v>
      </c>
    </row>
    <row r="212" spans="48:69" x14ac:dyDescent="0.2">
      <c r="AZ212" s="47">
        <v>8</v>
      </c>
      <c r="BA212" s="47">
        <v>2</v>
      </c>
      <c r="BD212" s="47">
        <v>12</v>
      </c>
      <c r="BE212" s="47">
        <v>6</v>
      </c>
      <c r="BH212" s="47">
        <v>8</v>
      </c>
      <c r="BI212" s="47">
        <v>16</v>
      </c>
      <c r="BL212" s="47">
        <v>2</v>
      </c>
      <c r="BM212" s="47">
        <v>11</v>
      </c>
      <c r="BP212" s="47">
        <v>19</v>
      </c>
      <c r="BQ212" s="47">
        <v>17</v>
      </c>
    </row>
    <row r="213" spans="48:69" x14ac:dyDescent="0.2">
      <c r="AZ213" s="47">
        <v>16</v>
      </c>
      <c r="BA213" s="47">
        <v>9</v>
      </c>
      <c r="BD213" s="47">
        <v>5</v>
      </c>
      <c r="BE213" s="47">
        <v>13</v>
      </c>
      <c r="BH213" s="47">
        <v>17</v>
      </c>
      <c r="BI213" s="47">
        <v>7</v>
      </c>
      <c r="BL213" s="47">
        <v>10</v>
      </c>
      <c r="BM213" s="47">
        <v>3</v>
      </c>
      <c r="BP213" s="47">
        <v>16</v>
      </c>
      <c r="BQ213" s="47">
        <v>20</v>
      </c>
    </row>
    <row r="214" spans="48:69" x14ac:dyDescent="0.2">
      <c r="AZ214" s="47">
        <v>10</v>
      </c>
      <c r="BA214" s="47">
        <v>15</v>
      </c>
      <c r="BD214" s="47">
        <v>14</v>
      </c>
      <c r="BE214" s="47">
        <v>4</v>
      </c>
      <c r="BH214" s="47">
        <v>6</v>
      </c>
      <c r="BI214" s="47">
        <v>18</v>
      </c>
      <c r="BL214" s="47">
        <v>4</v>
      </c>
      <c r="BM214" s="47">
        <v>9</v>
      </c>
      <c r="BP214" s="47">
        <v>2</v>
      </c>
      <c r="BQ214" s="47">
        <v>15</v>
      </c>
    </row>
    <row r="215" spans="48:69" x14ac:dyDescent="0.2">
      <c r="AZ215" s="47">
        <v>14</v>
      </c>
      <c r="BA215" s="47">
        <v>11</v>
      </c>
      <c r="BD215" s="47">
        <v>3</v>
      </c>
      <c r="BE215" s="47">
        <v>15</v>
      </c>
      <c r="BH215" s="47">
        <v>2</v>
      </c>
      <c r="BI215" s="47">
        <v>5</v>
      </c>
      <c r="BL215" s="47">
        <v>8</v>
      </c>
      <c r="BM215" s="47">
        <v>5</v>
      </c>
      <c r="BP215" s="47">
        <v>14</v>
      </c>
      <c r="BQ215" s="47">
        <v>3</v>
      </c>
    </row>
    <row r="216" spans="48:69" x14ac:dyDescent="0.2">
      <c r="AZ216" s="47">
        <v>12</v>
      </c>
      <c r="BA216" s="47">
        <v>13</v>
      </c>
      <c r="BD216" s="47">
        <v>16</v>
      </c>
      <c r="BE216" s="47">
        <v>2</v>
      </c>
      <c r="BH216" s="47">
        <v>4</v>
      </c>
      <c r="BI216" s="47">
        <v>3</v>
      </c>
      <c r="BL216" s="47">
        <v>6</v>
      </c>
      <c r="BM216" s="47">
        <v>7</v>
      </c>
      <c r="BP216" s="47">
        <v>4</v>
      </c>
      <c r="BQ216" s="47">
        <v>13</v>
      </c>
    </row>
    <row r="217" spans="48:69" x14ac:dyDescent="0.2">
      <c r="AZ217" s="47">
        <v>4</v>
      </c>
      <c r="BA217" s="47">
        <v>1</v>
      </c>
      <c r="BD217" s="47">
        <v>8</v>
      </c>
      <c r="BE217" s="47">
        <v>1</v>
      </c>
      <c r="BH217" s="47">
        <v>1</v>
      </c>
      <c r="BI217" s="47">
        <v>11</v>
      </c>
      <c r="BL217" s="47">
        <v>1</v>
      </c>
      <c r="BM217" s="47">
        <v>15</v>
      </c>
      <c r="BP217" s="47">
        <v>12</v>
      </c>
      <c r="BQ217" s="47">
        <v>5</v>
      </c>
    </row>
    <row r="218" spans="48:69" x14ac:dyDescent="0.2">
      <c r="AZ218" s="47">
        <v>5</v>
      </c>
      <c r="BA218" s="47">
        <v>3</v>
      </c>
      <c r="BD218" s="47">
        <v>9</v>
      </c>
      <c r="BE218" s="47">
        <v>7</v>
      </c>
      <c r="BH218" s="47">
        <v>12</v>
      </c>
      <c r="BI218" s="47">
        <v>10</v>
      </c>
      <c r="BL218" s="47">
        <v>16</v>
      </c>
      <c r="BM218" s="47">
        <v>14</v>
      </c>
      <c r="BP218" s="47">
        <v>6</v>
      </c>
      <c r="BQ218" s="47">
        <v>11</v>
      </c>
    </row>
    <row r="219" spans="48:69" x14ac:dyDescent="0.2">
      <c r="AZ219" s="47">
        <v>2</v>
      </c>
      <c r="BA219" s="47">
        <v>6</v>
      </c>
      <c r="BD219" s="47">
        <v>6</v>
      </c>
      <c r="BE219" s="47">
        <v>10</v>
      </c>
      <c r="BH219" s="47">
        <v>9</v>
      </c>
      <c r="BI219" s="47">
        <v>13</v>
      </c>
      <c r="BL219" s="47">
        <v>13</v>
      </c>
      <c r="BM219" s="47">
        <v>17</v>
      </c>
      <c r="BP219" s="47">
        <v>10</v>
      </c>
      <c r="BQ219" s="47">
        <v>7</v>
      </c>
    </row>
    <row r="220" spans="48:69" x14ac:dyDescent="0.2">
      <c r="AZ220" s="47">
        <v>7</v>
      </c>
      <c r="BA220" s="47">
        <v>16</v>
      </c>
      <c r="BD220" s="47">
        <v>11</v>
      </c>
      <c r="BE220" s="47">
        <v>5</v>
      </c>
      <c r="BH220" s="47">
        <v>14</v>
      </c>
      <c r="BI220" s="47">
        <v>8</v>
      </c>
      <c r="BL220" s="47">
        <v>18</v>
      </c>
      <c r="BM220" s="47">
        <v>12</v>
      </c>
      <c r="BP220" s="47">
        <v>8</v>
      </c>
      <c r="BQ220" s="47">
        <v>9</v>
      </c>
    </row>
    <row r="221" spans="48:69" x14ac:dyDescent="0.2">
      <c r="AZ221" s="47">
        <v>15</v>
      </c>
      <c r="BA221" s="47">
        <v>8</v>
      </c>
      <c r="BD221" s="47">
        <v>4</v>
      </c>
      <c r="BE221" s="47">
        <v>12</v>
      </c>
      <c r="BH221" s="47">
        <v>7</v>
      </c>
      <c r="BI221" s="47">
        <v>15</v>
      </c>
      <c r="BL221" s="47">
        <v>11</v>
      </c>
      <c r="BM221" s="47">
        <v>19</v>
      </c>
      <c r="BP221" s="47">
        <v>1</v>
      </c>
      <c r="BQ221" s="47">
        <v>17</v>
      </c>
    </row>
    <row r="222" spans="48:69" x14ac:dyDescent="0.2">
      <c r="AZ222" s="47">
        <v>9</v>
      </c>
      <c r="BA222" s="47">
        <v>14</v>
      </c>
      <c r="BD222" s="47">
        <v>13</v>
      </c>
      <c r="BE222" s="47">
        <v>3</v>
      </c>
      <c r="BH222" s="47">
        <v>16</v>
      </c>
      <c r="BI222" s="47">
        <v>6</v>
      </c>
      <c r="BL222" s="47">
        <v>9</v>
      </c>
      <c r="BM222" s="47">
        <v>2</v>
      </c>
      <c r="BP222" s="47">
        <v>18</v>
      </c>
      <c r="BQ222" s="47">
        <v>16</v>
      </c>
    </row>
    <row r="223" spans="48:69" x14ac:dyDescent="0.2">
      <c r="AZ223" s="47">
        <v>13</v>
      </c>
      <c r="BA223" s="47">
        <v>10</v>
      </c>
      <c r="BD223" s="47">
        <v>2</v>
      </c>
      <c r="BE223" s="47">
        <v>14</v>
      </c>
      <c r="BH223" s="47">
        <v>5</v>
      </c>
      <c r="BI223" s="47">
        <v>17</v>
      </c>
      <c r="BL223" s="47">
        <v>3</v>
      </c>
      <c r="BM223" s="47">
        <v>8</v>
      </c>
      <c r="BP223" s="47">
        <v>15</v>
      </c>
      <c r="BQ223" s="47">
        <v>19</v>
      </c>
    </row>
    <row r="224" spans="48:69" x14ac:dyDescent="0.2">
      <c r="AZ224" s="47">
        <v>11</v>
      </c>
      <c r="BA224" s="47">
        <v>12</v>
      </c>
      <c r="BD224" s="47">
        <v>17</v>
      </c>
      <c r="BE224" s="47">
        <v>16</v>
      </c>
      <c r="BH224" s="47">
        <v>18</v>
      </c>
      <c r="BI224" s="47">
        <v>4</v>
      </c>
      <c r="BL224" s="47">
        <v>7</v>
      </c>
      <c r="BM224" s="47">
        <v>4</v>
      </c>
      <c r="BP224" s="47">
        <v>20</v>
      </c>
      <c r="BQ224" s="47">
        <v>14</v>
      </c>
    </row>
    <row r="225" spans="52:69" x14ac:dyDescent="0.2">
      <c r="AZ225" s="47">
        <v>1</v>
      </c>
      <c r="BA225" s="47">
        <v>3</v>
      </c>
      <c r="BD225" s="47">
        <v>1</v>
      </c>
      <c r="BE225" s="47">
        <v>7</v>
      </c>
      <c r="BH225" s="47">
        <v>3</v>
      </c>
      <c r="BI225" s="47">
        <v>2</v>
      </c>
      <c r="BL225" s="47">
        <v>5</v>
      </c>
      <c r="BM225" s="47">
        <v>6</v>
      </c>
      <c r="BP225" s="47">
        <v>13</v>
      </c>
      <c r="BQ225" s="47">
        <v>2</v>
      </c>
    </row>
    <row r="226" spans="52:69" x14ac:dyDescent="0.2">
      <c r="AZ226" s="47">
        <v>4</v>
      </c>
      <c r="BA226" s="47">
        <v>2</v>
      </c>
      <c r="BD226" s="47">
        <v>8</v>
      </c>
      <c r="BE226" s="47">
        <v>6</v>
      </c>
      <c r="BH226" s="47">
        <v>10</v>
      </c>
      <c r="BI226" s="47">
        <v>1</v>
      </c>
      <c r="BL226" s="47">
        <v>14</v>
      </c>
      <c r="BM226" s="47">
        <v>1</v>
      </c>
      <c r="BP226" s="47">
        <v>3</v>
      </c>
      <c r="BQ226" s="47">
        <v>12</v>
      </c>
    </row>
    <row r="227" spans="52:69" x14ac:dyDescent="0.2">
      <c r="AZ227" s="47">
        <v>16</v>
      </c>
      <c r="BA227" s="47">
        <v>5</v>
      </c>
      <c r="BD227" s="47">
        <v>5</v>
      </c>
      <c r="BE227" s="47">
        <v>9</v>
      </c>
      <c r="BH227" s="47">
        <v>11</v>
      </c>
      <c r="BI227" s="47">
        <v>9</v>
      </c>
      <c r="BL227" s="47">
        <v>15</v>
      </c>
      <c r="BM227" s="47">
        <v>13</v>
      </c>
      <c r="BP227" s="47">
        <v>11</v>
      </c>
      <c r="BQ227" s="47">
        <v>4</v>
      </c>
    </row>
    <row r="228" spans="52:69" x14ac:dyDescent="0.2">
      <c r="AZ228" s="47">
        <v>6</v>
      </c>
      <c r="BA228" s="47">
        <v>15</v>
      </c>
      <c r="BD228" s="47">
        <v>10</v>
      </c>
      <c r="BE228" s="47">
        <v>4</v>
      </c>
      <c r="BH228" s="47">
        <v>8</v>
      </c>
      <c r="BI228" s="47">
        <v>12</v>
      </c>
      <c r="BL228" s="47">
        <v>12</v>
      </c>
      <c r="BM228" s="47">
        <v>16</v>
      </c>
      <c r="BP228" s="47">
        <v>5</v>
      </c>
      <c r="BQ228" s="47">
        <v>10</v>
      </c>
    </row>
    <row r="229" spans="52:69" x14ac:dyDescent="0.2">
      <c r="AZ229" s="47">
        <v>14</v>
      </c>
      <c r="BA229" s="47">
        <v>7</v>
      </c>
      <c r="BD229" s="47">
        <v>3</v>
      </c>
      <c r="BE229" s="47">
        <v>11</v>
      </c>
      <c r="BH229" s="47">
        <v>13</v>
      </c>
      <c r="BI229" s="47">
        <v>7</v>
      </c>
      <c r="BL229" s="47">
        <v>17</v>
      </c>
      <c r="BM229" s="47">
        <v>11</v>
      </c>
      <c r="BP229" s="47">
        <v>9</v>
      </c>
      <c r="BQ229" s="47">
        <v>6</v>
      </c>
    </row>
    <row r="230" spans="52:69" x14ac:dyDescent="0.2">
      <c r="AZ230" s="47">
        <v>8</v>
      </c>
      <c r="BA230" s="47">
        <v>13</v>
      </c>
      <c r="BD230" s="47">
        <v>12</v>
      </c>
      <c r="BE230" s="47">
        <v>2</v>
      </c>
      <c r="BH230" s="47">
        <v>6</v>
      </c>
      <c r="BI230" s="47">
        <v>14</v>
      </c>
      <c r="BL230" s="47">
        <v>10</v>
      </c>
      <c r="BM230" s="47">
        <v>18</v>
      </c>
      <c r="BP230" s="47">
        <v>7</v>
      </c>
      <c r="BQ230" s="47">
        <v>8</v>
      </c>
    </row>
    <row r="231" spans="52:69" x14ac:dyDescent="0.2">
      <c r="AZ231" s="47">
        <v>12</v>
      </c>
      <c r="BA231" s="47">
        <v>9</v>
      </c>
      <c r="BD231" s="47">
        <v>14</v>
      </c>
      <c r="BE231" s="47">
        <v>17</v>
      </c>
      <c r="BH231" s="47">
        <v>15</v>
      </c>
      <c r="BI231" s="47">
        <v>5</v>
      </c>
      <c r="BL231" s="47">
        <v>19</v>
      </c>
      <c r="BM231" s="47">
        <v>9</v>
      </c>
      <c r="BP231" s="47">
        <v>16</v>
      </c>
      <c r="BQ231" s="47">
        <v>1</v>
      </c>
    </row>
    <row r="232" spans="52:69" x14ac:dyDescent="0.2">
      <c r="AZ232" s="47">
        <v>10</v>
      </c>
      <c r="BA232" s="47">
        <v>11</v>
      </c>
      <c r="BD232" s="47">
        <v>16</v>
      </c>
      <c r="BE232" s="47">
        <v>15</v>
      </c>
      <c r="BH232" s="47">
        <v>4</v>
      </c>
      <c r="BI232" s="47">
        <v>16</v>
      </c>
      <c r="BL232" s="47">
        <v>2</v>
      </c>
      <c r="BM232" s="47">
        <v>7</v>
      </c>
      <c r="BP232" s="47">
        <v>17</v>
      </c>
      <c r="BQ232" s="47">
        <v>15</v>
      </c>
    </row>
    <row r="233" spans="52:69" x14ac:dyDescent="0.2">
      <c r="AZ233" s="47">
        <v>2</v>
      </c>
      <c r="BA233" s="47">
        <v>1</v>
      </c>
      <c r="BD233" s="47">
        <v>6</v>
      </c>
      <c r="BE233" s="47">
        <v>1</v>
      </c>
      <c r="BH233" s="47">
        <v>17</v>
      </c>
      <c r="BI233" s="47">
        <v>3</v>
      </c>
      <c r="BL233" s="47">
        <v>6</v>
      </c>
      <c r="BM233" s="47">
        <v>3</v>
      </c>
      <c r="BP233" s="47">
        <v>14</v>
      </c>
      <c r="BQ233" s="47">
        <v>18</v>
      </c>
    </row>
    <row r="234" spans="52:69" x14ac:dyDescent="0.2">
      <c r="AZ234" s="47">
        <v>3</v>
      </c>
      <c r="BA234" s="47">
        <v>16</v>
      </c>
      <c r="BD234" s="47">
        <v>7</v>
      </c>
      <c r="BE234" s="47">
        <v>5</v>
      </c>
      <c r="BH234" s="47">
        <v>2</v>
      </c>
      <c r="BI234" s="47">
        <v>18</v>
      </c>
      <c r="BL234" s="47">
        <v>4</v>
      </c>
      <c r="BM234" s="47">
        <v>5</v>
      </c>
      <c r="BP234" s="47">
        <v>19</v>
      </c>
      <c r="BQ234" s="47">
        <v>13</v>
      </c>
    </row>
    <row r="235" spans="52:69" x14ac:dyDescent="0.2">
      <c r="AZ235" s="47">
        <v>15</v>
      </c>
      <c r="BA235" s="47">
        <v>4</v>
      </c>
      <c r="BD235" s="47">
        <v>4</v>
      </c>
      <c r="BE235" s="47">
        <v>8</v>
      </c>
      <c r="BH235" s="47">
        <v>1</v>
      </c>
      <c r="BI235" s="47">
        <v>9</v>
      </c>
      <c r="BL235" s="47">
        <v>1</v>
      </c>
      <c r="BM235" s="47">
        <v>13</v>
      </c>
      <c r="BP235" s="47">
        <v>12</v>
      </c>
      <c r="BQ235" s="47">
        <v>20</v>
      </c>
    </row>
    <row r="236" spans="52:69" x14ac:dyDescent="0.2">
      <c r="AZ236" s="47">
        <v>5</v>
      </c>
      <c r="BA236" s="47">
        <v>14</v>
      </c>
      <c r="BD236" s="47">
        <v>9</v>
      </c>
      <c r="BE236" s="47">
        <v>3</v>
      </c>
      <c r="BH236" s="47">
        <v>10</v>
      </c>
      <c r="BI236" s="47">
        <v>8</v>
      </c>
      <c r="BL236" s="47">
        <v>14</v>
      </c>
      <c r="BM236" s="47">
        <v>12</v>
      </c>
      <c r="BP236" s="47">
        <v>2</v>
      </c>
      <c r="BQ236" s="47">
        <v>11</v>
      </c>
    </row>
    <row r="237" spans="52:69" x14ac:dyDescent="0.2">
      <c r="AZ237" s="47">
        <v>13</v>
      </c>
      <c r="BA237" s="47">
        <v>6</v>
      </c>
      <c r="BD237" s="47">
        <v>2</v>
      </c>
      <c r="BE237" s="47">
        <v>10</v>
      </c>
      <c r="BH237" s="47">
        <v>7</v>
      </c>
      <c r="BI237" s="47">
        <v>11</v>
      </c>
      <c r="BL237" s="47">
        <v>11</v>
      </c>
      <c r="BM237" s="47">
        <v>15</v>
      </c>
      <c r="BP237" s="47">
        <v>10</v>
      </c>
      <c r="BQ237" s="47">
        <v>3</v>
      </c>
    </row>
    <row r="238" spans="52:69" x14ac:dyDescent="0.2">
      <c r="AZ238" s="47">
        <v>7</v>
      </c>
      <c r="BA238" s="47">
        <v>12</v>
      </c>
      <c r="BD238" s="47">
        <v>17</v>
      </c>
      <c r="BE238" s="47">
        <v>12</v>
      </c>
      <c r="BH238" s="47">
        <v>12</v>
      </c>
      <c r="BI238" s="47">
        <v>6</v>
      </c>
      <c r="BL238" s="47">
        <v>16</v>
      </c>
      <c r="BM238" s="47">
        <v>10</v>
      </c>
      <c r="BP238" s="47">
        <v>4</v>
      </c>
      <c r="BQ238" s="47">
        <v>9</v>
      </c>
    </row>
    <row r="239" spans="52:69" x14ac:dyDescent="0.2">
      <c r="AZ239" s="47">
        <v>11</v>
      </c>
      <c r="BA239" s="47">
        <v>8</v>
      </c>
      <c r="BD239" s="47">
        <v>13</v>
      </c>
      <c r="BE239" s="47">
        <v>16</v>
      </c>
      <c r="BH239" s="47">
        <v>5</v>
      </c>
      <c r="BI239" s="47">
        <v>13</v>
      </c>
      <c r="BL239" s="47">
        <v>9</v>
      </c>
      <c r="BM239" s="47">
        <v>17</v>
      </c>
      <c r="BP239" s="47">
        <v>8</v>
      </c>
      <c r="BQ239" s="47">
        <v>5</v>
      </c>
    </row>
    <row r="240" spans="52:69" x14ac:dyDescent="0.2">
      <c r="AZ240" s="47">
        <v>9</v>
      </c>
      <c r="BA240" s="47">
        <v>10</v>
      </c>
      <c r="BD240" s="47">
        <v>15</v>
      </c>
      <c r="BE240" s="47">
        <v>14</v>
      </c>
      <c r="BH240" s="47">
        <v>14</v>
      </c>
      <c r="BI240" s="47">
        <v>4</v>
      </c>
      <c r="BL240" s="47">
        <v>18</v>
      </c>
      <c r="BM240" s="47">
        <v>8</v>
      </c>
      <c r="BP240" s="47">
        <v>6</v>
      </c>
      <c r="BQ240" s="47">
        <v>7</v>
      </c>
    </row>
    <row r="241" spans="56:69" x14ac:dyDescent="0.2">
      <c r="BD241" s="47">
        <v>1</v>
      </c>
      <c r="BE241" s="47">
        <v>5</v>
      </c>
      <c r="BH241" s="47">
        <v>3</v>
      </c>
      <c r="BI241" s="47">
        <v>15</v>
      </c>
      <c r="BL241" s="47">
        <v>7</v>
      </c>
      <c r="BM241" s="47">
        <v>19</v>
      </c>
      <c r="BP241" s="47">
        <v>1</v>
      </c>
      <c r="BQ241" s="47">
        <v>15</v>
      </c>
    </row>
    <row r="242" spans="56:69" x14ac:dyDescent="0.2">
      <c r="BD242" s="47">
        <v>6</v>
      </c>
      <c r="BE242" s="47">
        <v>4</v>
      </c>
      <c r="BH242" s="47">
        <v>16</v>
      </c>
      <c r="BI242" s="47">
        <v>2</v>
      </c>
      <c r="BL242" s="47">
        <v>5</v>
      </c>
      <c r="BM242" s="47">
        <v>2</v>
      </c>
      <c r="BP242" s="47">
        <v>16</v>
      </c>
      <c r="BQ242" s="47">
        <v>14</v>
      </c>
    </row>
    <row r="243" spans="56:69" x14ac:dyDescent="0.2">
      <c r="BD243" s="47">
        <v>3</v>
      </c>
      <c r="BE243" s="47">
        <v>7</v>
      </c>
      <c r="BH243" s="47">
        <v>18</v>
      </c>
      <c r="BI243" s="47">
        <v>17</v>
      </c>
      <c r="BL243" s="47">
        <v>3</v>
      </c>
      <c r="BM243" s="47">
        <v>4</v>
      </c>
      <c r="BP243" s="47">
        <v>13</v>
      </c>
      <c r="BQ243" s="47">
        <v>17</v>
      </c>
    </row>
    <row r="244" spans="56:69" x14ac:dyDescent="0.2">
      <c r="BD244" s="47">
        <v>8</v>
      </c>
      <c r="BE244" s="47">
        <v>2</v>
      </c>
      <c r="BH244" s="47">
        <v>8</v>
      </c>
      <c r="BI244" s="47">
        <v>1</v>
      </c>
      <c r="BL244" s="47">
        <v>12</v>
      </c>
      <c r="BM244" s="47">
        <v>1</v>
      </c>
      <c r="BP244" s="47">
        <v>18</v>
      </c>
      <c r="BQ244" s="47">
        <v>12</v>
      </c>
    </row>
    <row r="245" spans="56:69" x14ac:dyDescent="0.2">
      <c r="BD245" s="47">
        <v>10</v>
      </c>
      <c r="BE245" s="47">
        <v>17</v>
      </c>
      <c r="BH245" s="47">
        <v>9</v>
      </c>
      <c r="BI245" s="47">
        <v>7</v>
      </c>
      <c r="BL245" s="47">
        <v>13</v>
      </c>
      <c r="BM245" s="47">
        <v>11</v>
      </c>
      <c r="BP245" s="47">
        <v>11</v>
      </c>
      <c r="BQ245" s="47">
        <v>19</v>
      </c>
    </row>
    <row r="246" spans="56:69" x14ac:dyDescent="0.2">
      <c r="BD246" s="47">
        <v>16</v>
      </c>
      <c r="BE246" s="47">
        <v>11</v>
      </c>
      <c r="BH246" s="47">
        <v>6</v>
      </c>
      <c r="BI246" s="47">
        <v>10</v>
      </c>
      <c r="BL246" s="47">
        <v>10</v>
      </c>
      <c r="BM246" s="47">
        <v>14</v>
      </c>
      <c r="BP246" s="47">
        <v>20</v>
      </c>
      <c r="BQ246" s="47">
        <v>10</v>
      </c>
    </row>
    <row r="247" spans="56:69" x14ac:dyDescent="0.2">
      <c r="BD247" s="47">
        <v>12</v>
      </c>
      <c r="BE247" s="47">
        <v>15</v>
      </c>
      <c r="BH247" s="47">
        <v>11</v>
      </c>
      <c r="BI247" s="47">
        <v>5</v>
      </c>
      <c r="BL247" s="47">
        <v>15</v>
      </c>
      <c r="BM247" s="47">
        <v>9</v>
      </c>
      <c r="BP247" s="47">
        <v>9</v>
      </c>
      <c r="BQ247" s="47">
        <v>2</v>
      </c>
    </row>
    <row r="248" spans="56:69" x14ac:dyDescent="0.2">
      <c r="BD248" s="47">
        <v>14</v>
      </c>
      <c r="BE248" s="47">
        <v>13</v>
      </c>
      <c r="BH248" s="47">
        <v>4</v>
      </c>
      <c r="BI248" s="47">
        <v>12</v>
      </c>
      <c r="BL248" s="47">
        <v>8</v>
      </c>
      <c r="BM248" s="47">
        <v>16</v>
      </c>
      <c r="BP248" s="47">
        <v>3</v>
      </c>
      <c r="BQ248" s="47">
        <v>8</v>
      </c>
    </row>
    <row r="249" spans="56:69" x14ac:dyDescent="0.2">
      <c r="BD249" s="47">
        <v>4</v>
      </c>
      <c r="BE249" s="47">
        <v>1</v>
      </c>
      <c r="BH249" s="47">
        <v>13</v>
      </c>
      <c r="BI249" s="47">
        <v>3</v>
      </c>
      <c r="BL249" s="47">
        <v>17</v>
      </c>
      <c r="BM249" s="47">
        <v>7</v>
      </c>
      <c r="BP249" s="47">
        <v>7</v>
      </c>
      <c r="BQ249" s="47">
        <v>4</v>
      </c>
    </row>
    <row r="250" spans="56:69" x14ac:dyDescent="0.2">
      <c r="BD250" s="47">
        <v>5</v>
      </c>
      <c r="BE250" s="47">
        <v>3</v>
      </c>
      <c r="BH250" s="47">
        <v>2</v>
      </c>
      <c r="BI250" s="47">
        <v>14</v>
      </c>
      <c r="BL250" s="47">
        <v>6</v>
      </c>
      <c r="BM250" s="47">
        <v>18</v>
      </c>
      <c r="BP250" s="47">
        <v>5</v>
      </c>
      <c r="BQ250" s="47">
        <v>6</v>
      </c>
    </row>
    <row r="251" spans="56:69" x14ac:dyDescent="0.2">
      <c r="BD251" s="47">
        <v>2</v>
      </c>
      <c r="BE251" s="47">
        <v>6</v>
      </c>
      <c r="BH251" s="47">
        <v>15</v>
      </c>
      <c r="BI251" s="47">
        <v>18</v>
      </c>
      <c r="BL251" s="47">
        <v>19</v>
      </c>
      <c r="BM251" s="47">
        <v>5</v>
      </c>
      <c r="BP251" s="47">
        <v>14</v>
      </c>
      <c r="BQ251" s="47">
        <v>1</v>
      </c>
    </row>
    <row r="252" spans="56:69" x14ac:dyDescent="0.2">
      <c r="BD252" s="47">
        <v>17</v>
      </c>
      <c r="BE252" s="47">
        <v>8</v>
      </c>
      <c r="BH252" s="47">
        <v>17</v>
      </c>
      <c r="BI252" s="47">
        <v>16</v>
      </c>
      <c r="BL252" s="47">
        <v>2</v>
      </c>
      <c r="BM252" s="47">
        <v>3</v>
      </c>
      <c r="BP252" s="47">
        <v>15</v>
      </c>
      <c r="BQ252" s="47">
        <v>13</v>
      </c>
    </row>
    <row r="253" spans="56:69" x14ac:dyDescent="0.2">
      <c r="BD253" s="47">
        <v>9</v>
      </c>
      <c r="BE253" s="47">
        <v>16</v>
      </c>
      <c r="BH253" s="47">
        <v>1</v>
      </c>
      <c r="BI253" s="47">
        <v>7</v>
      </c>
      <c r="BL253" s="47">
        <v>1</v>
      </c>
      <c r="BM253" s="47">
        <v>11</v>
      </c>
      <c r="BP253" s="47">
        <v>12</v>
      </c>
      <c r="BQ253" s="47">
        <v>16</v>
      </c>
    </row>
    <row r="254" spans="56:69" x14ac:dyDescent="0.2">
      <c r="BD254" s="47">
        <v>15</v>
      </c>
      <c r="BE254" s="47">
        <v>10</v>
      </c>
      <c r="BH254" s="47">
        <v>8</v>
      </c>
      <c r="BI254" s="47">
        <v>6</v>
      </c>
      <c r="BL254" s="47">
        <v>12</v>
      </c>
      <c r="BM254" s="47">
        <v>10</v>
      </c>
      <c r="BP254" s="47">
        <v>17</v>
      </c>
      <c r="BQ254" s="47">
        <v>11</v>
      </c>
    </row>
    <row r="255" spans="56:69" x14ac:dyDescent="0.2">
      <c r="BD255" s="47">
        <v>11</v>
      </c>
      <c r="BE255" s="47">
        <v>14</v>
      </c>
      <c r="BH255" s="47">
        <v>5</v>
      </c>
      <c r="BI255" s="47">
        <v>9</v>
      </c>
      <c r="BL255" s="47">
        <v>9</v>
      </c>
      <c r="BM255" s="47">
        <v>13</v>
      </c>
      <c r="BP255" s="47">
        <v>10</v>
      </c>
      <c r="BQ255" s="47">
        <v>18</v>
      </c>
    </row>
    <row r="256" spans="56:69" x14ac:dyDescent="0.2">
      <c r="BD256" s="47">
        <v>13</v>
      </c>
      <c r="BE256" s="47">
        <v>12</v>
      </c>
      <c r="BH256" s="47">
        <v>10</v>
      </c>
      <c r="BI256" s="47">
        <v>4</v>
      </c>
      <c r="BL256" s="47">
        <v>14</v>
      </c>
      <c r="BM256" s="47">
        <v>8</v>
      </c>
      <c r="BP256" s="47">
        <v>19</v>
      </c>
      <c r="BQ256" s="47">
        <v>9</v>
      </c>
    </row>
    <row r="257" spans="56:69" x14ac:dyDescent="0.2">
      <c r="BD257" s="47">
        <v>1</v>
      </c>
      <c r="BE257" s="47">
        <v>3</v>
      </c>
      <c r="BH257" s="47">
        <v>3</v>
      </c>
      <c r="BI257" s="47">
        <v>11</v>
      </c>
      <c r="BL257" s="47">
        <v>7</v>
      </c>
      <c r="BM257" s="47">
        <v>15</v>
      </c>
      <c r="BP257" s="47">
        <v>8</v>
      </c>
      <c r="BQ257" s="47">
        <v>20</v>
      </c>
    </row>
    <row r="258" spans="56:69" x14ac:dyDescent="0.2">
      <c r="BD258" s="47">
        <v>4</v>
      </c>
      <c r="BE258" s="47">
        <v>2</v>
      </c>
      <c r="BH258" s="47">
        <v>12</v>
      </c>
      <c r="BI258" s="47">
        <v>2</v>
      </c>
      <c r="BL258" s="47">
        <v>16</v>
      </c>
      <c r="BM258" s="47">
        <v>6</v>
      </c>
      <c r="BP258" s="47">
        <v>2</v>
      </c>
      <c r="BQ258" s="47">
        <v>7</v>
      </c>
    </row>
    <row r="259" spans="56:69" x14ac:dyDescent="0.2">
      <c r="BD259" s="47">
        <v>6</v>
      </c>
      <c r="BE259" s="47">
        <v>17</v>
      </c>
      <c r="BH259" s="47">
        <v>18</v>
      </c>
      <c r="BI259" s="47">
        <v>13</v>
      </c>
      <c r="BL259" s="47">
        <v>5</v>
      </c>
      <c r="BM259" s="47">
        <v>17</v>
      </c>
      <c r="BP259" s="47">
        <v>6</v>
      </c>
      <c r="BQ259" s="47">
        <v>3</v>
      </c>
    </row>
    <row r="260" spans="56:69" x14ac:dyDescent="0.2">
      <c r="BD260" s="47">
        <v>16</v>
      </c>
      <c r="BE260" s="47">
        <v>7</v>
      </c>
      <c r="BH260" s="47">
        <v>14</v>
      </c>
      <c r="BI260" s="47">
        <v>17</v>
      </c>
      <c r="BL260" s="47">
        <v>18</v>
      </c>
      <c r="BM260" s="47">
        <v>4</v>
      </c>
      <c r="BP260" s="47">
        <v>4</v>
      </c>
      <c r="BQ260" s="47">
        <v>5</v>
      </c>
    </row>
    <row r="261" spans="56:69" x14ac:dyDescent="0.2">
      <c r="BD261" s="47">
        <v>8</v>
      </c>
      <c r="BE261" s="47">
        <v>15</v>
      </c>
      <c r="BH261" s="47">
        <v>16</v>
      </c>
      <c r="BI261" s="47">
        <v>15</v>
      </c>
      <c r="BL261" s="47">
        <v>3</v>
      </c>
      <c r="BM261" s="47">
        <v>19</v>
      </c>
      <c r="BP261" s="47">
        <v>1</v>
      </c>
      <c r="BQ261" s="47">
        <v>13</v>
      </c>
    </row>
    <row r="262" spans="56:69" x14ac:dyDescent="0.2">
      <c r="BD262" s="47">
        <v>14</v>
      </c>
      <c r="BE262" s="47">
        <v>9</v>
      </c>
      <c r="BH262" s="47">
        <v>6</v>
      </c>
      <c r="BI262" s="47">
        <v>1</v>
      </c>
      <c r="BL262" s="47">
        <v>10</v>
      </c>
      <c r="BM262" s="47">
        <v>1</v>
      </c>
      <c r="BP262" s="47">
        <v>14</v>
      </c>
      <c r="BQ262" s="47">
        <v>12</v>
      </c>
    </row>
    <row r="263" spans="56:69" x14ac:dyDescent="0.2">
      <c r="BD263" s="47">
        <v>10</v>
      </c>
      <c r="BE263" s="47">
        <v>13</v>
      </c>
      <c r="BH263" s="47">
        <v>7</v>
      </c>
      <c r="BI263" s="47">
        <v>5</v>
      </c>
      <c r="BL263" s="47">
        <v>11</v>
      </c>
      <c r="BM263" s="47">
        <v>9</v>
      </c>
      <c r="BP263" s="47">
        <v>11</v>
      </c>
      <c r="BQ263" s="47">
        <v>15</v>
      </c>
    </row>
    <row r="264" spans="56:69" x14ac:dyDescent="0.2">
      <c r="BD264" s="47">
        <v>12</v>
      </c>
      <c r="BE264" s="47">
        <v>11</v>
      </c>
      <c r="BH264" s="47">
        <v>4</v>
      </c>
      <c r="BI264" s="47">
        <v>8</v>
      </c>
      <c r="BL264" s="47">
        <v>8</v>
      </c>
      <c r="BM264" s="47">
        <v>12</v>
      </c>
      <c r="BP264" s="47">
        <v>16</v>
      </c>
      <c r="BQ264" s="47">
        <v>10</v>
      </c>
    </row>
    <row r="265" spans="56:69" x14ac:dyDescent="0.2">
      <c r="BD265" s="47">
        <v>2</v>
      </c>
      <c r="BE265" s="47">
        <v>1</v>
      </c>
      <c r="BH265" s="47">
        <v>9</v>
      </c>
      <c r="BI265" s="47">
        <v>3</v>
      </c>
      <c r="BL265" s="47">
        <v>13</v>
      </c>
      <c r="BM265" s="47">
        <v>7</v>
      </c>
      <c r="BP265" s="47">
        <v>9</v>
      </c>
      <c r="BQ265" s="47">
        <v>17</v>
      </c>
    </row>
    <row r="266" spans="56:69" x14ac:dyDescent="0.2">
      <c r="BD266" s="47">
        <v>17</v>
      </c>
      <c r="BE266" s="47">
        <v>4</v>
      </c>
      <c r="BH266" s="47">
        <v>2</v>
      </c>
      <c r="BI266" s="47">
        <v>10</v>
      </c>
      <c r="BL266" s="47">
        <v>6</v>
      </c>
      <c r="BM266" s="47">
        <v>14</v>
      </c>
      <c r="BP266" s="47">
        <v>18</v>
      </c>
      <c r="BQ266" s="47">
        <v>8</v>
      </c>
    </row>
    <row r="267" spans="56:69" x14ac:dyDescent="0.2">
      <c r="BD267" s="47">
        <v>5</v>
      </c>
      <c r="BE267" s="47">
        <v>16</v>
      </c>
      <c r="BH267" s="47">
        <v>11</v>
      </c>
      <c r="BI267" s="47">
        <v>18</v>
      </c>
      <c r="BL267" s="47">
        <v>15</v>
      </c>
      <c r="BM267" s="47">
        <v>5</v>
      </c>
      <c r="BP267" s="47">
        <v>7</v>
      </c>
      <c r="BQ267" s="47">
        <v>19</v>
      </c>
    </row>
    <row r="268" spans="56:69" x14ac:dyDescent="0.2">
      <c r="BD268" s="47">
        <v>15</v>
      </c>
      <c r="BE268" s="47">
        <v>6</v>
      </c>
      <c r="BH268" s="47">
        <v>17</v>
      </c>
      <c r="BI268" s="47">
        <v>12</v>
      </c>
      <c r="BL268" s="47">
        <v>4</v>
      </c>
      <c r="BM268" s="47">
        <v>16</v>
      </c>
      <c r="BP268" s="47">
        <v>20</v>
      </c>
      <c r="BQ268" s="47">
        <v>6</v>
      </c>
    </row>
    <row r="269" spans="56:69" x14ac:dyDescent="0.2">
      <c r="BD269" s="47">
        <v>7</v>
      </c>
      <c r="BE269" s="47">
        <v>14</v>
      </c>
      <c r="BH269" s="47">
        <v>13</v>
      </c>
      <c r="BI269" s="47">
        <v>16</v>
      </c>
      <c r="BL269" s="47">
        <v>17</v>
      </c>
      <c r="BM269" s="47">
        <v>3</v>
      </c>
      <c r="BP269" s="47">
        <v>5</v>
      </c>
      <c r="BQ269" s="47">
        <v>2</v>
      </c>
    </row>
    <row r="270" spans="56:69" x14ac:dyDescent="0.2">
      <c r="BD270" s="47">
        <v>13</v>
      </c>
      <c r="BE270" s="47">
        <v>8</v>
      </c>
      <c r="BH270" s="47">
        <v>15</v>
      </c>
      <c r="BI270" s="47">
        <v>14</v>
      </c>
      <c r="BL270" s="47">
        <v>2</v>
      </c>
      <c r="BM270" s="47">
        <v>18</v>
      </c>
      <c r="BP270" s="47">
        <v>3</v>
      </c>
      <c r="BQ270" s="47">
        <v>4</v>
      </c>
    </row>
    <row r="271" spans="56:69" x14ac:dyDescent="0.2">
      <c r="BD271" s="47">
        <v>9</v>
      </c>
      <c r="BE271" s="47">
        <v>12</v>
      </c>
      <c r="BH271" s="47">
        <v>1</v>
      </c>
      <c r="BI271" s="47">
        <v>5</v>
      </c>
      <c r="BL271" s="47">
        <v>1</v>
      </c>
      <c r="BM271" s="47">
        <v>9</v>
      </c>
      <c r="BP271" s="47">
        <v>12</v>
      </c>
      <c r="BQ271" s="47">
        <v>1</v>
      </c>
    </row>
    <row r="272" spans="56:69" x14ac:dyDescent="0.2">
      <c r="BD272" s="47">
        <v>11</v>
      </c>
      <c r="BE272" s="47">
        <v>10</v>
      </c>
      <c r="BH272" s="47">
        <v>6</v>
      </c>
      <c r="BI272" s="47">
        <v>4</v>
      </c>
      <c r="BL272" s="47">
        <v>10</v>
      </c>
      <c r="BM272" s="47">
        <v>8</v>
      </c>
      <c r="BP272" s="47">
        <v>13</v>
      </c>
      <c r="BQ272" s="47">
        <v>11</v>
      </c>
    </row>
    <row r="273" spans="60:69" x14ac:dyDescent="0.2">
      <c r="BH273" s="47">
        <v>3</v>
      </c>
      <c r="BI273" s="47">
        <v>7</v>
      </c>
      <c r="BL273" s="47">
        <v>7</v>
      </c>
      <c r="BM273" s="47">
        <v>11</v>
      </c>
      <c r="BP273" s="47">
        <v>10</v>
      </c>
      <c r="BQ273" s="47">
        <v>14</v>
      </c>
    </row>
    <row r="274" spans="60:69" x14ac:dyDescent="0.2">
      <c r="BH274" s="47">
        <v>8</v>
      </c>
      <c r="BI274" s="47">
        <v>2</v>
      </c>
      <c r="BL274" s="47">
        <v>12</v>
      </c>
      <c r="BM274" s="47">
        <v>6</v>
      </c>
      <c r="BP274" s="47">
        <v>15</v>
      </c>
      <c r="BQ274" s="47">
        <v>9</v>
      </c>
    </row>
    <row r="275" spans="60:69" x14ac:dyDescent="0.2">
      <c r="BH275" s="47">
        <v>18</v>
      </c>
      <c r="BI275" s="47">
        <v>9</v>
      </c>
      <c r="BL275" s="47">
        <v>5</v>
      </c>
      <c r="BM275" s="47">
        <v>13</v>
      </c>
      <c r="BP275" s="47">
        <v>8</v>
      </c>
      <c r="BQ275" s="47">
        <v>16</v>
      </c>
    </row>
    <row r="276" spans="60:69" x14ac:dyDescent="0.2">
      <c r="BH276" s="47">
        <v>10</v>
      </c>
      <c r="BI276" s="47">
        <v>17</v>
      </c>
      <c r="BL276" s="47">
        <v>14</v>
      </c>
      <c r="BM276" s="47">
        <v>4</v>
      </c>
      <c r="BP276" s="47">
        <v>17</v>
      </c>
      <c r="BQ276" s="47">
        <v>7</v>
      </c>
    </row>
    <row r="277" spans="60:69" x14ac:dyDescent="0.2">
      <c r="BH277" s="47">
        <v>16</v>
      </c>
      <c r="BI277" s="47">
        <v>11</v>
      </c>
      <c r="BL277" s="47">
        <v>3</v>
      </c>
      <c r="BM277" s="47">
        <v>15</v>
      </c>
      <c r="BP277" s="47">
        <v>6</v>
      </c>
      <c r="BQ277" s="47">
        <v>18</v>
      </c>
    </row>
    <row r="278" spans="60:69" x14ac:dyDescent="0.2">
      <c r="BH278" s="47">
        <v>12</v>
      </c>
      <c r="BI278" s="47">
        <v>15</v>
      </c>
      <c r="BL278" s="47">
        <v>16</v>
      </c>
      <c r="BM278" s="47">
        <v>2</v>
      </c>
      <c r="BP278" s="47">
        <v>19</v>
      </c>
      <c r="BQ278" s="47">
        <v>5</v>
      </c>
    </row>
    <row r="279" spans="60:69" x14ac:dyDescent="0.2">
      <c r="BH279" s="47">
        <v>14</v>
      </c>
      <c r="BI279" s="47">
        <v>13</v>
      </c>
      <c r="BL279" s="47">
        <v>18</v>
      </c>
      <c r="BM279" s="47">
        <v>19</v>
      </c>
      <c r="BP279" s="47">
        <v>4</v>
      </c>
      <c r="BQ279" s="47">
        <v>20</v>
      </c>
    </row>
    <row r="280" spans="60:69" x14ac:dyDescent="0.2">
      <c r="BH280" s="47">
        <v>4</v>
      </c>
      <c r="BI280" s="47">
        <v>1</v>
      </c>
      <c r="BL280" s="47">
        <v>8</v>
      </c>
      <c r="BM280" s="47">
        <v>1</v>
      </c>
      <c r="BP280" s="47">
        <v>2</v>
      </c>
      <c r="BQ280" s="47">
        <v>3</v>
      </c>
    </row>
    <row r="281" spans="60:69" x14ac:dyDescent="0.2">
      <c r="BH281" s="47">
        <v>5</v>
      </c>
      <c r="BI281" s="47">
        <v>3</v>
      </c>
      <c r="BL281" s="47">
        <v>9</v>
      </c>
      <c r="BM281" s="47">
        <v>7</v>
      </c>
      <c r="BP281" s="47">
        <v>1</v>
      </c>
      <c r="BQ281" s="47">
        <v>11</v>
      </c>
    </row>
    <row r="282" spans="60:69" x14ac:dyDescent="0.2">
      <c r="BH282" s="47">
        <v>2</v>
      </c>
      <c r="BI282" s="47">
        <v>6</v>
      </c>
      <c r="BL282" s="47">
        <v>6</v>
      </c>
      <c r="BM282" s="47">
        <v>10</v>
      </c>
      <c r="BP282" s="47">
        <v>12</v>
      </c>
      <c r="BQ282" s="47">
        <v>10</v>
      </c>
    </row>
    <row r="283" spans="60:69" x14ac:dyDescent="0.2">
      <c r="BH283" s="47">
        <v>7</v>
      </c>
      <c r="BI283" s="47">
        <v>18</v>
      </c>
      <c r="BL283" s="47">
        <v>11</v>
      </c>
      <c r="BM283" s="47">
        <v>5</v>
      </c>
      <c r="BP283" s="47">
        <v>9</v>
      </c>
      <c r="BQ283" s="47">
        <v>13</v>
      </c>
    </row>
    <row r="284" spans="60:69" x14ac:dyDescent="0.2">
      <c r="BH284" s="47">
        <v>17</v>
      </c>
      <c r="BI284" s="47">
        <v>8</v>
      </c>
      <c r="BL284" s="47">
        <v>4</v>
      </c>
      <c r="BM284" s="47">
        <v>12</v>
      </c>
      <c r="BP284" s="47">
        <v>14</v>
      </c>
      <c r="BQ284" s="47">
        <v>8</v>
      </c>
    </row>
    <row r="285" spans="60:69" x14ac:dyDescent="0.2">
      <c r="BH285" s="47">
        <v>9</v>
      </c>
      <c r="BI285" s="47">
        <v>16</v>
      </c>
      <c r="BL285" s="47">
        <v>13</v>
      </c>
      <c r="BM285" s="47">
        <v>3</v>
      </c>
      <c r="BP285" s="47">
        <v>7</v>
      </c>
      <c r="BQ285" s="47">
        <v>15</v>
      </c>
    </row>
    <row r="286" spans="60:69" x14ac:dyDescent="0.2">
      <c r="BH286" s="47">
        <v>15</v>
      </c>
      <c r="BI286" s="47">
        <v>10</v>
      </c>
      <c r="BL286" s="47">
        <v>2</v>
      </c>
      <c r="BM286" s="47">
        <v>14</v>
      </c>
      <c r="BP286" s="47">
        <v>16</v>
      </c>
      <c r="BQ286" s="47">
        <v>6</v>
      </c>
    </row>
    <row r="287" spans="60:69" x14ac:dyDescent="0.2">
      <c r="BH287" s="47">
        <v>11</v>
      </c>
      <c r="BI287" s="47">
        <v>14</v>
      </c>
      <c r="BL287" s="47">
        <v>19</v>
      </c>
      <c r="BM287" s="47">
        <v>16</v>
      </c>
      <c r="BP287" s="47">
        <v>5</v>
      </c>
      <c r="BQ287" s="47">
        <v>17</v>
      </c>
    </row>
    <row r="288" spans="60:69" x14ac:dyDescent="0.2">
      <c r="BH288" s="47">
        <v>13</v>
      </c>
      <c r="BI288" s="47">
        <v>12</v>
      </c>
      <c r="BL288" s="47">
        <v>17</v>
      </c>
      <c r="BM288" s="47">
        <v>18</v>
      </c>
      <c r="BP288" s="47">
        <v>18</v>
      </c>
      <c r="BQ288" s="47">
        <v>4</v>
      </c>
    </row>
    <row r="289" spans="60:69" x14ac:dyDescent="0.2">
      <c r="BH289" s="47">
        <v>1</v>
      </c>
      <c r="BI289" s="47">
        <v>3</v>
      </c>
      <c r="BL289" s="47">
        <v>1</v>
      </c>
      <c r="BM289" s="47">
        <v>7</v>
      </c>
      <c r="BP289" s="47">
        <v>3</v>
      </c>
      <c r="BQ289" s="47">
        <v>19</v>
      </c>
    </row>
    <row r="290" spans="60:69" x14ac:dyDescent="0.2">
      <c r="BH290" s="47">
        <v>4</v>
      </c>
      <c r="BI290" s="47">
        <v>2</v>
      </c>
      <c r="BL290" s="47">
        <v>8</v>
      </c>
      <c r="BM290" s="47">
        <v>6</v>
      </c>
      <c r="BP290" s="47">
        <v>20</v>
      </c>
      <c r="BQ290" s="47">
        <v>2</v>
      </c>
    </row>
    <row r="291" spans="60:69" x14ac:dyDescent="0.2">
      <c r="BH291" s="47">
        <v>18</v>
      </c>
      <c r="BI291" s="47">
        <v>5</v>
      </c>
      <c r="BL291" s="47">
        <v>5</v>
      </c>
      <c r="BM291" s="47">
        <v>9</v>
      </c>
      <c r="BP291" s="47">
        <v>10</v>
      </c>
      <c r="BQ291" s="47">
        <v>1</v>
      </c>
    </row>
    <row r="292" spans="60:69" x14ac:dyDescent="0.2">
      <c r="BH292" s="47">
        <v>6</v>
      </c>
      <c r="BI292" s="47">
        <v>17</v>
      </c>
      <c r="BL292" s="47">
        <v>10</v>
      </c>
      <c r="BM292" s="47">
        <v>4</v>
      </c>
      <c r="BP292" s="47">
        <v>11</v>
      </c>
      <c r="BQ292" s="47">
        <v>9</v>
      </c>
    </row>
    <row r="293" spans="60:69" x14ac:dyDescent="0.2">
      <c r="BH293" s="47">
        <v>16</v>
      </c>
      <c r="BI293" s="47">
        <v>7</v>
      </c>
      <c r="BL293" s="47">
        <v>3</v>
      </c>
      <c r="BM293" s="47">
        <v>11</v>
      </c>
      <c r="BP293" s="47">
        <v>8</v>
      </c>
      <c r="BQ293" s="47">
        <v>12</v>
      </c>
    </row>
    <row r="294" spans="60:69" x14ac:dyDescent="0.2">
      <c r="BH294" s="47">
        <v>8</v>
      </c>
      <c r="BI294" s="47">
        <v>15</v>
      </c>
      <c r="BL294" s="47">
        <v>12</v>
      </c>
      <c r="BM294" s="47">
        <v>2</v>
      </c>
      <c r="BP294" s="47">
        <v>13</v>
      </c>
      <c r="BQ294" s="47">
        <v>7</v>
      </c>
    </row>
    <row r="295" spans="60:69" x14ac:dyDescent="0.2">
      <c r="BH295" s="47">
        <v>14</v>
      </c>
      <c r="BI295" s="47">
        <v>9</v>
      </c>
      <c r="BL295" s="47">
        <v>14</v>
      </c>
      <c r="BM295" s="47">
        <v>19</v>
      </c>
      <c r="BP295" s="47">
        <v>6</v>
      </c>
      <c r="BQ295" s="47">
        <v>14</v>
      </c>
    </row>
    <row r="296" spans="60:69" x14ac:dyDescent="0.2">
      <c r="BH296" s="47">
        <v>10</v>
      </c>
      <c r="BI296" s="47">
        <v>13</v>
      </c>
      <c r="BL296" s="47">
        <v>18</v>
      </c>
      <c r="BM296" s="47">
        <v>15</v>
      </c>
      <c r="BP296" s="47">
        <v>15</v>
      </c>
      <c r="BQ296" s="47">
        <v>5</v>
      </c>
    </row>
    <row r="297" spans="60:69" x14ac:dyDescent="0.2">
      <c r="BH297" s="47">
        <v>12</v>
      </c>
      <c r="BI297" s="47">
        <v>11</v>
      </c>
      <c r="BL297" s="47">
        <v>16</v>
      </c>
      <c r="BM297" s="47">
        <v>17</v>
      </c>
      <c r="BP297" s="47">
        <v>4</v>
      </c>
      <c r="BQ297" s="47">
        <v>16</v>
      </c>
    </row>
    <row r="298" spans="60:69" x14ac:dyDescent="0.2">
      <c r="BH298" s="47">
        <v>2</v>
      </c>
      <c r="BI298" s="47">
        <v>1</v>
      </c>
      <c r="BL298" s="47">
        <v>6</v>
      </c>
      <c r="BM298" s="47">
        <v>1</v>
      </c>
      <c r="BP298" s="47">
        <v>17</v>
      </c>
      <c r="BQ298" s="47">
        <v>3</v>
      </c>
    </row>
    <row r="299" spans="60:69" x14ac:dyDescent="0.2">
      <c r="BH299" s="47">
        <v>3</v>
      </c>
      <c r="BI299" s="47">
        <v>18</v>
      </c>
      <c r="BL299" s="47">
        <v>7</v>
      </c>
      <c r="BM299" s="47">
        <v>5</v>
      </c>
      <c r="BP299" s="47">
        <v>2</v>
      </c>
      <c r="BQ299" s="47">
        <v>18</v>
      </c>
    </row>
    <row r="300" spans="60:69" x14ac:dyDescent="0.2">
      <c r="BH300" s="47">
        <v>17</v>
      </c>
      <c r="BI300" s="47">
        <v>4</v>
      </c>
      <c r="BL300" s="47">
        <v>4</v>
      </c>
      <c r="BM300" s="47">
        <v>8</v>
      </c>
      <c r="BP300" s="47">
        <v>19</v>
      </c>
      <c r="BQ300" s="47">
        <v>20</v>
      </c>
    </row>
    <row r="301" spans="60:69" x14ac:dyDescent="0.2">
      <c r="BH301" s="47">
        <v>5</v>
      </c>
      <c r="BI301" s="47">
        <v>16</v>
      </c>
      <c r="BL301" s="47">
        <v>9</v>
      </c>
      <c r="BM301" s="47">
        <v>3</v>
      </c>
      <c r="BP301" s="47">
        <v>1</v>
      </c>
      <c r="BQ301" s="47">
        <v>9</v>
      </c>
    </row>
    <row r="302" spans="60:69" x14ac:dyDescent="0.2">
      <c r="BH302" s="47">
        <v>15</v>
      </c>
      <c r="BI302" s="47">
        <v>6</v>
      </c>
      <c r="BL302" s="47">
        <v>2</v>
      </c>
      <c r="BM302" s="47">
        <v>10</v>
      </c>
      <c r="BP302" s="47">
        <v>10</v>
      </c>
      <c r="BQ302" s="47">
        <v>8</v>
      </c>
    </row>
    <row r="303" spans="60:69" x14ac:dyDescent="0.2">
      <c r="BH303" s="47">
        <v>7</v>
      </c>
      <c r="BI303" s="47">
        <v>14</v>
      </c>
      <c r="BL303" s="47">
        <v>19</v>
      </c>
      <c r="BM303" s="47">
        <v>12</v>
      </c>
      <c r="BP303" s="47">
        <v>7</v>
      </c>
      <c r="BQ303" s="47">
        <v>11</v>
      </c>
    </row>
    <row r="304" spans="60:69" x14ac:dyDescent="0.2">
      <c r="BH304" s="47">
        <v>13</v>
      </c>
      <c r="BI304" s="47">
        <v>8</v>
      </c>
      <c r="BL304" s="47">
        <v>13</v>
      </c>
      <c r="BM304" s="47">
        <v>18</v>
      </c>
      <c r="BP304" s="47">
        <v>12</v>
      </c>
      <c r="BQ304" s="47">
        <v>6</v>
      </c>
    </row>
    <row r="305" spans="60:69" x14ac:dyDescent="0.2">
      <c r="BH305" s="47">
        <v>9</v>
      </c>
      <c r="BI305" s="47">
        <v>12</v>
      </c>
      <c r="BL305" s="47">
        <v>17</v>
      </c>
      <c r="BM305" s="47">
        <v>14</v>
      </c>
      <c r="BP305" s="47">
        <v>5</v>
      </c>
      <c r="BQ305" s="47">
        <v>13</v>
      </c>
    </row>
    <row r="306" spans="60:69" x14ac:dyDescent="0.2">
      <c r="BH306" s="47">
        <v>11</v>
      </c>
      <c r="BI306" s="47">
        <v>10</v>
      </c>
      <c r="BL306" s="47">
        <v>15</v>
      </c>
      <c r="BM306" s="47">
        <v>16</v>
      </c>
      <c r="BP306" s="47">
        <v>14</v>
      </c>
      <c r="BQ306" s="47">
        <v>4</v>
      </c>
    </row>
    <row r="307" spans="60:69" x14ac:dyDescent="0.2">
      <c r="BL307" s="47">
        <v>1</v>
      </c>
      <c r="BM307" s="47">
        <v>5</v>
      </c>
      <c r="BP307" s="47">
        <v>3</v>
      </c>
      <c r="BQ307" s="47">
        <v>15</v>
      </c>
    </row>
    <row r="308" spans="60:69" x14ac:dyDescent="0.2">
      <c r="BL308" s="47">
        <v>6</v>
      </c>
      <c r="BM308" s="47">
        <v>4</v>
      </c>
      <c r="BP308" s="47">
        <v>16</v>
      </c>
      <c r="BQ308" s="47">
        <v>2</v>
      </c>
    </row>
    <row r="309" spans="60:69" x14ac:dyDescent="0.2">
      <c r="BL309" s="47">
        <v>3</v>
      </c>
      <c r="BM309" s="47">
        <v>7</v>
      </c>
      <c r="BP309" s="47">
        <v>20</v>
      </c>
      <c r="BQ309" s="47">
        <v>17</v>
      </c>
    </row>
    <row r="310" spans="60:69" x14ac:dyDescent="0.2">
      <c r="BL310" s="47">
        <v>8</v>
      </c>
      <c r="BM310" s="47">
        <v>2</v>
      </c>
      <c r="BP310" s="47">
        <v>18</v>
      </c>
      <c r="BQ310" s="47">
        <v>19</v>
      </c>
    </row>
    <row r="311" spans="60:69" x14ac:dyDescent="0.2">
      <c r="BL311" s="47">
        <v>10</v>
      </c>
      <c r="BM311" s="47">
        <v>19</v>
      </c>
      <c r="BP311" s="47">
        <v>8</v>
      </c>
      <c r="BQ311" s="47">
        <v>1</v>
      </c>
    </row>
    <row r="312" spans="60:69" x14ac:dyDescent="0.2">
      <c r="BL312" s="47">
        <v>18</v>
      </c>
      <c r="BM312" s="47">
        <v>11</v>
      </c>
      <c r="BP312" s="47">
        <v>9</v>
      </c>
      <c r="BQ312" s="47">
        <v>7</v>
      </c>
    </row>
    <row r="313" spans="60:69" x14ac:dyDescent="0.2">
      <c r="BL313" s="47">
        <v>12</v>
      </c>
      <c r="BM313" s="47">
        <v>17</v>
      </c>
      <c r="BP313" s="47">
        <v>6</v>
      </c>
      <c r="BQ313" s="47">
        <v>10</v>
      </c>
    </row>
    <row r="314" spans="60:69" x14ac:dyDescent="0.2">
      <c r="BL314" s="47">
        <v>16</v>
      </c>
      <c r="BM314" s="47">
        <v>13</v>
      </c>
      <c r="BP314" s="47">
        <v>11</v>
      </c>
      <c r="BQ314" s="47">
        <v>5</v>
      </c>
    </row>
    <row r="315" spans="60:69" x14ac:dyDescent="0.2">
      <c r="BL315" s="47">
        <v>14</v>
      </c>
      <c r="BM315" s="47">
        <v>15</v>
      </c>
      <c r="BP315" s="47">
        <v>4</v>
      </c>
      <c r="BQ315" s="47">
        <v>12</v>
      </c>
    </row>
    <row r="316" spans="60:69" x14ac:dyDescent="0.2">
      <c r="BL316" s="47">
        <v>4</v>
      </c>
      <c r="BM316" s="47">
        <v>1</v>
      </c>
      <c r="BP316" s="47">
        <v>13</v>
      </c>
      <c r="BQ316" s="47">
        <v>3</v>
      </c>
    </row>
    <row r="317" spans="60:69" x14ac:dyDescent="0.2">
      <c r="BL317" s="47">
        <v>5</v>
      </c>
      <c r="BM317" s="47">
        <v>3</v>
      </c>
      <c r="BP317" s="47">
        <v>2</v>
      </c>
      <c r="BQ317" s="47">
        <v>14</v>
      </c>
    </row>
    <row r="318" spans="60:69" x14ac:dyDescent="0.2">
      <c r="BL318" s="47">
        <v>2</v>
      </c>
      <c r="BM318" s="47">
        <v>6</v>
      </c>
      <c r="BP318" s="47">
        <v>15</v>
      </c>
      <c r="BQ318" s="47">
        <v>20</v>
      </c>
    </row>
    <row r="319" spans="60:69" x14ac:dyDescent="0.2">
      <c r="BL319" s="47">
        <v>19</v>
      </c>
      <c r="BM319" s="47">
        <v>8</v>
      </c>
      <c r="BP319" s="47">
        <v>19</v>
      </c>
      <c r="BQ319" s="47">
        <v>16</v>
      </c>
    </row>
    <row r="320" spans="60:69" x14ac:dyDescent="0.2">
      <c r="BL320" s="47">
        <v>9</v>
      </c>
      <c r="BM320" s="47">
        <v>18</v>
      </c>
      <c r="BP320" s="47">
        <v>17</v>
      </c>
      <c r="BQ320" s="47">
        <v>18</v>
      </c>
    </row>
    <row r="321" spans="64:69" x14ac:dyDescent="0.2">
      <c r="BL321" s="47">
        <v>17</v>
      </c>
      <c r="BM321" s="47">
        <v>10</v>
      </c>
      <c r="BP321" s="47">
        <v>1</v>
      </c>
      <c r="BQ321" s="47">
        <v>7</v>
      </c>
    </row>
    <row r="322" spans="64:69" x14ac:dyDescent="0.2">
      <c r="BL322" s="47">
        <v>11</v>
      </c>
      <c r="BM322" s="47">
        <v>16</v>
      </c>
      <c r="BP322" s="47">
        <v>8</v>
      </c>
      <c r="BQ322" s="47">
        <v>6</v>
      </c>
    </row>
    <row r="323" spans="64:69" x14ac:dyDescent="0.2">
      <c r="BL323" s="47">
        <v>15</v>
      </c>
      <c r="BM323" s="47">
        <v>12</v>
      </c>
      <c r="BP323" s="47">
        <v>5</v>
      </c>
      <c r="BQ323" s="47">
        <v>9</v>
      </c>
    </row>
    <row r="324" spans="64:69" x14ac:dyDescent="0.2">
      <c r="BL324" s="47">
        <v>13</v>
      </c>
      <c r="BM324" s="47">
        <v>14</v>
      </c>
      <c r="BP324" s="47">
        <v>10</v>
      </c>
      <c r="BQ324" s="47">
        <v>4</v>
      </c>
    </row>
    <row r="325" spans="64:69" x14ac:dyDescent="0.2">
      <c r="BL325" s="47">
        <v>1</v>
      </c>
      <c r="BM325" s="47">
        <v>3</v>
      </c>
      <c r="BP325" s="47">
        <v>3</v>
      </c>
      <c r="BQ325" s="47">
        <v>11</v>
      </c>
    </row>
    <row r="326" spans="64:69" x14ac:dyDescent="0.2">
      <c r="BL326" s="47">
        <v>4</v>
      </c>
      <c r="BM326" s="47">
        <v>2</v>
      </c>
      <c r="BP326" s="47">
        <v>12</v>
      </c>
      <c r="BQ326" s="47">
        <v>2</v>
      </c>
    </row>
    <row r="327" spans="64:69" x14ac:dyDescent="0.2">
      <c r="BL327" s="47">
        <v>6</v>
      </c>
      <c r="BM327" s="47">
        <v>19</v>
      </c>
      <c r="BP327" s="47">
        <v>20</v>
      </c>
      <c r="BQ327" s="47">
        <v>13</v>
      </c>
    </row>
    <row r="328" spans="64:69" x14ac:dyDescent="0.2">
      <c r="BL328" s="47">
        <v>18</v>
      </c>
      <c r="BM328" s="47">
        <v>7</v>
      </c>
      <c r="BP328" s="47">
        <v>14</v>
      </c>
      <c r="BQ328" s="47">
        <v>19</v>
      </c>
    </row>
    <row r="329" spans="64:69" x14ac:dyDescent="0.2">
      <c r="BL329" s="47">
        <v>8</v>
      </c>
      <c r="BM329" s="47">
        <v>17</v>
      </c>
      <c r="BP329" s="47">
        <v>18</v>
      </c>
      <c r="BQ329" s="47">
        <v>15</v>
      </c>
    </row>
    <row r="330" spans="64:69" x14ac:dyDescent="0.2">
      <c r="BL330" s="47">
        <v>16</v>
      </c>
      <c r="BM330" s="47">
        <v>9</v>
      </c>
      <c r="BP330" s="47">
        <v>16</v>
      </c>
      <c r="BQ330" s="47">
        <v>17</v>
      </c>
    </row>
    <row r="331" spans="64:69" x14ac:dyDescent="0.2">
      <c r="BL331" s="47">
        <v>10</v>
      </c>
      <c r="BM331" s="47">
        <v>15</v>
      </c>
      <c r="BP331" s="47">
        <v>6</v>
      </c>
      <c r="BQ331" s="47">
        <v>1</v>
      </c>
    </row>
    <row r="332" spans="64:69" x14ac:dyDescent="0.2">
      <c r="BL332" s="47">
        <v>14</v>
      </c>
      <c r="BM332" s="47">
        <v>11</v>
      </c>
      <c r="BP332" s="47">
        <v>7</v>
      </c>
      <c r="BQ332" s="47">
        <v>5</v>
      </c>
    </row>
    <row r="333" spans="64:69" x14ac:dyDescent="0.2">
      <c r="BL333" s="47">
        <v>12</v>
      </c>
      <c r="BM333" s="47">
        <v>13</v>
      </c>
      <c r="BP333" s="47">
        <v>4</v>
      </c>
      <c r="BQ333" s="47">
        <v>8</v>
      </c>
    </row>
    <row r="334" spans="64:69" x14ac:dyDescent="0.2">
      <c r="BL334" s="47">
        <v>2</v>
      </c>
      <c r="BM334" s="47">
        <v>1</v>
      </c>
      <c r="BP334" s="47">
        <v>9</v>
      </c>
      <c r="BQ334" s="47">
        <v>3</v>
      </c>
    </row>
    <row r="335" spans="64:69" x14ac:dyDescent="0.2">
      <c r="BL335" s="47">
        <v>19</v>
      </c>
      <c r="BM335" s="47">
        <v>4</v>
      </c>
      <c r="BP335" s="47">
        <v>2</v>
      </c>
      <c r="BQ335" s="47">
        <v>10</v>
      </c>
    </row>
    <row r="336" spans="64:69" x14ac:dyDescent="0.2">
      <c r="BL336" s="47">
        <v>5</v>
      </c>
      <c r="BM336" s="47">
        <v>18</v>
      </c>
      <c r="BP336" s="47">
        <v>11</v>
      </c>
      <c r="BQ336" s="47">
        <v>20</v>
      </c>
    </row>
    <row r="337" spans="64:69" x14ac:dyDescent="0.2">
      <c r="BL337" s="47">
        <v>17</v>
      </c>
      <c r="BM337" s="47">
        <v>6</v>
      </c>
      <c r="BP337" s="47">
        <v>19</v>
      </c>
      <c r="BQ337" s="47">
        <v>12</v>
      </c>
    </row>
    <row r="338" spans="64:69" x14ac:dyDescent="0.2">
      <c r="BL338" s="47">
        <v>7</v>
      </c>
      <c r="BM338" s="47">
        <v>16</v>
      </c>
      <c r="BP338" s="47">
        <v>13</v>
      </c>
      <c r="BQ338" s="47">
        <v>18</v>
      </c>
    </row>
    <row r="339" spans="64:69" x14ac:dyDescent="0.2">
      <c r="BL339" s="47">
        <v>15</v>
      </c>
      <c r="BM339" s="47">
        <v>8</v>
      </c>
      <c r="BP339" s="47">
        <v>17</v>
      </c>
      <c r="BQ339" s="47">
        <v>14</v>
      </c>
    </row>
    <row r="340" spans="64:69" x14ac:dyDescent="0.2">
      <c r="BL340" s="47">
        <v>9</v>
      </c>
      <c r="BM340" s="47">
        <v>14</v>
      </c>
      <c r="BP340" s="47">
        <v>15</v>
      </c>
      <c r="BQ340" s="47">
        <v>16</v>
      </c>
    </row>
    <row r="341" spans="64:69" x14ac:dyDescent="0.2">
      <c r="BL341" s="47">
        <v>13</v>
      </c>
      <c r="BM341" s="47">
        <v>10</v>
      </c>
      <c r="BP341" s="47">
        <v>1</v>
      </c>
      <c r="BQ341" s="47">
        <v>5</v>
      </c>
    </row>
    <row r="342" spans="64:69" x14ac:dyDescent="0.2">
      <c r="BL342" s="47">
        <v>11</v>
      </c>
      <c r="BM342" s="47">
        <v>12</v>
      </c>
      <c r="BP342" s="47">
        <v>6</v>
      </c>
      <c r="BQ342" s="47">
        <v>4</v>
      </c>
    </row>
    <row r="343" spans="64:69" x14ac:dyDescent="0.2">
      <c r="BP343" s="47">
        <v>3</v>
      </c>
      <c r="BQ343" s="47">
        <v>7</v>
      </c>
    </row>
    <row r="344" spans="64:69" x14ac:dyDescent="0.2">
      <c r="BP344" s="47">
        <v>8</v>
      </c>
      <c r="BQ344" s="47">
        <v>2</v>
      </c>
    </row>
    <row r="345" spans="64:69" x14ac:dyDescent="0.2">
      <c r="BP345" s="47">
        <v>20</v>
      </c>
      <c r="BQ345" s="47">
        <v>9</v>
      </c>
    </row>
    <row r="346" spans="64:69" x14ac:dyDescent="0.2">
      <c r="BP346" s="47">
        <v>10</v>
      </c>
      <c r="BQ346" s="47">
        <v>19</v>
      </c>
    </row>
    <row r="347" spans="64:69" x14ac:dyDescent="0.2">
      <c r="BP347" s="47">
        <v>18</v>
      </c>
      <c r="BQ347" s="47">
        <v>11</v>
      </c>
    </row>
    <row r="348" spans="64:69" x14ac:dyDescent="0.2">
      <c r="BP348" s="47">
        <v>12</v>
      </c>
      <c r="BQ348" s="47">
        <v>17</v>
      </c>
    </row>
    <row r="349" spans="64:69" x14ac:dyDescent="0.2">
      <c r="BP349" s="47">
        <v>16</v>
      </c>
      <c r="BQ349" s="47">
        <v>13</v>
      </c>
    </row>
    <row r="350" spans="64:69" x14ac:dyDescent="0.2">
      <c r="BP350" s="47">
        <v>14</v>
      </c>
      <c r="BQ350" s="47">
        <v>15</v>
      </c>
    </row>
    <row r="351" spans="64:69" x14ac:dyDescent="0.2">
      <c r="BP351" s="47">
        <v>4</v>
      </c>
      <c r="BQ351" s="47">
        <v>1</v>
      </c>
    </row>
    <row r="352" spans="64:69" x14ac:dyDescent="0.2">
      <c r="BP352" s="47">
        <v>5</v>
      </c>
      <c r="BQ352" s="47">
        <v>3</v>
      </c>
    </row>
    <row r="353" spans="68:69" x14ac:dyDescent="0.2">
      <c r="BP353" s="47">
        <v>2</v>
      </c>
      <c r="BQ353" s="47">
        <v>6</v>
      </c>
    </row>
    <row r="354" spans="68:69" x14ac:dyDescent="0.2">
      <c r="BP354" s="47">
        <v>7</v>
      </c>
      <c r="BQ354" s="47">
        <v>20</v>
      </c>
    </row>
    <row r="355" spans="68:69" x14ac:dyDescent="0.2">
      <c r="BP355" s="47">
        <v>19</v>
      </c>
      <c r="BQ355" s="47">
        <v>8</v>
      </c>
    </row>
    <row r="356" spans="68:69" x14ac:dyDescent="0.2">
      <c r="BP356" s="47">
        <v>9</v>
      </c>
      <c r="BQ356" s="47">
        <v>18</v>
      </c>
    </row>
    <row r="357" spans="68:69" x14ac:dyDescent="0.2">
      <c r="BP357" s="47">
        <v>17</v>
      </c>
      <c r="BQ357" s="47">
        <v>10</v>
      </c>
    </row>
    <row r="358" spans="68:69" x14ac:dyDescent="0.2">
      <c r="BP358" s="47">
        <v>11</v>
      </c>
      <c r="BQ358" s="47">
        <v>16</v>
      </c>
    </row>
    <row r="359" spans="68:69" x14ac:dyDescent="0.2">
      <c r="BP359" s="47">
        <v>15</v>
      </c>
      <c r="BQ359" s="47">
        <v>12</v>
      </c>
    </row>
    <row r="360" spans="68:69" x14ac:dyDescent="0.2">
      <c r="BP360" s="47">
        <v>13</v>
      </c>
      <c r="BQ360" s="47">
        <v>14</v>
      </c>
    </row>
    <row r="361" spans="68:69" x14ac:dyDescent="0.2">
      <c r="BP361" s="47">
        <v>1</v>
      </c>
      <c r="BQ361" s="47">
        <v>3</v>
      </c>
    </row>
    <row r="362" spans="68:69" x14ac:dyDescent="0.2">
      <c r="BP362" s="47">
        <v>4</v>
      </c>
      <c r="BQ362" s="47">
        <v>2</v>
      </c>
    </row>
    <row r="363" spans="68:69" x14ac:dyDescent="0.2">
      <c r="BP363" s="47">
        <v>20</v>
      </c>
      <c r="BQ363" s="47">
        <v>5</v>
      </c>
    </row>
    <row r="364" spans="68:69" x14ac:dyDescent="0.2">
      <c r="BP364" s="47">
        <v>6</v>
      </c>
      <c r="BQ364" s="47">
        <v>19</v>
      </c>
    </row>
    <row r="365" spans="68:69" x14ac:dyDescent="0.2">
      <c r="BP365" s="47">
        <v>18</v>
      </c>
      <c r="BQ365" s="47">
        <v>7</v>
      </c>
    </row>
    <row r="366" spans="68:69" x14ac:dyDescent="0.2">
      <c r="BP366" s="47">
        <v>8</v>
      </c>
      <c r="BQ366" s="47">
        <v>17</v>
      </c>
    </row>
    <row r="367" spans="68:69" x14ac:dyDescent="0.2">
      <c r="BP367" s="47">
        <v>16</v>
      </c>
      <c r="BQ367" s="47">
        <v>9</v>
      </c>
    </row>
    <row r="368" spans="68:69" x14ac:dyDescent="0.2">
      <c r="BP368" s="47">
        <v>10</v>
      </c>
      <c r="BQ368" s="47">
        <v>15</v>
      </c>
    </row>
    <row r="369" spans="68:69" x14ac:dyDescent="0.2">
      <c r="BP369" s="47">
        <v>14</v>
      </c>
      <c r="BQ369" s="47">
        <v>11</v>
      </c>
    </row>
    <row r="370" spans="68:69" x14ac:dyDescent="0.2">
      <c r="BP370" s="47">
        <v>12</v>
      </c>
      <c r="BQ370" s="47">
        <v>13</v>
      </c>
    </row>
    <row r="371" spans="68:69" x14ac:dyDescent="0.2">
      <c r="BP371" s="47">
        <v>2</v>
      </c>
      <c r="BQ371" s="47">
        <v>1</v>
      </c>
    </row>
    <row r="372" spans="68:69" x14ac:dyDescent="0.2">
      <c r="BP372" s="47">
        <v>3</v>
      </c>
      <c r="BQ372" s="47">
        <v>20</v>
      </c>
    </row>
    <row r="373" spans="68:69" x14ac:dyDescent="0.2">
      <c r="BP373" s="47">
        <v>19</v>
      </c>
      <c r="BQ373" s="47">
        <v>4</v>
      </c>
    </row>
    <row r="374" spans="68:69" x14ac:dyDescent="0.2">
      <c r="BP374" s="47">
        <v>5</v>
      </c>
      <c r="BQ374" s="47">
        <v>18</v>
      </c>
    </row>
    <row r="375" spans="68:69" x14ac:dyDescent="0.2">
      <c r="BP375" s="47">
        <v>17</v>
      </c>
      <c r="BQ375" s="47">
        <v>6</v>
      </c>
    </row>
    <row r="376" spans="68:69" x14ac:dyDescent="0.2">
      <c r="BP376" s="47">
        <v>7</v>
      </c>
      <c r="BQ376" s="47">
        <v>16</v>
      </c>
    </row>
    <row r="377" spans="68:69" x14ac:dyDescent="0.2">
      <c r="BP377" s="47">
        <v>15</v>
      </c>
      <c r="BQ377" s="47">
        <v>8</v>
      </c>
    </row>
    <row r="378" spans="68:69" x14ac:dyDescent="0.2">
      <c r="BP378" s="47">
        <v>9</v>
      </c>
      <c r="BQ378" s="47">
        <v>14</v>
      </c>
    </row>
    <row r="379" spans="68:69" x14ac:dyDescent="0.2">
      <c r="BP379" s="47">
        <v>13</v>
      </c>
      <c r="BQ379" s="47">
        <v>10</v>
      </c>
    </row>
    <row r="380" spans="68:69" x14ac:dyDescent="0.2">
      <c r="BP380" s="47">
        <v>11</v>
      </c>
      <c r="BQ380" s="47">
        <v>12</v>
      </c>
    </row>
  </sheetData>
  <sheetProtection sheet="1" objects="1" scenarios="1" selectLockedCells="1"/>
  <mergeCells count="35">
    <mergeCell ref="G6:G10"/>
    <mergeCell ref="G11:G15"/>
    <mergeCell ref="S29:S33"/>
    <mergeCell ref="O17:O21"/>
    <mergeCell ref="O22:O26"/>
    <mergeCell ref="K11:K15"/>
    <mergeCell ref="K16:K20"/>
    <mergeCell ref="BC137:BC141"/>
    <mergeCell ref="AY116:AY120"/>
    <mergeCell ref="AY121:AY125"/>
    <mergeCell ref="AU101:AU105"/>
    <mergeCell ref="AU106:AU110"/>
    <mergeCell ref="BC132:BC136"/>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O186:BO190"/>
    <mergeCell ref="BO191:BO195"/>
    <mergeCell ref="BK167:BK171"/>
    <mergeCell ref="BK172:BK176"/>
    <mergeCell ref="BG149:BG153"/>
    <mergeCell ref="BG154:BG158"/>
  </mergeCell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0"/>
  <dimension ref="A1:E24"/>
  <sheetViews>
    <sheetView showGridLines="0" showRowColHeaders="0" workbookViewId="0">
      <selection activeCell="C3" sqref="C3"/>
    </sheetView>
  </sheetViews>
  <sheetFormatPr baseColWidth="10" defaultColWidth="0" defaultRowHeight="12.75" zeroHeight="1" x14ac:dyDescent="0.2"/>
  <cols>
    <col min="1" max="1" width="11.42578125" customWidth="1"/>
    <col min="2" max="2" width="31.28515625" customWidth="1"/>
    <col min="3" max="3" width="6.28515625" customWidth="1"/>
    <col min="4" max="5" width="11.42578125" customWidth="1"/>
    <col min="6" max="16384" width="11.42578125" hidden="1"/>
  </cols>
  <sheetData>
    <row r="1" spans="2:3" ht="30" x14ac:dyDescent="0.4">
      <c r="B1" s="325" t="str">
        <f>Language!$E$7</f>
        <v>Einstellungen</v>
      </c>
    </row>
    <row r="2" spans="2:3" x14ac:dyDescent="0.2"/>
    <row r="3" spans="2:3" x14ac:dyDescent="0.2">
      <c r="B3" t="str">
        <f>Language!$E$39</f>
        <v>Anzahl der Punkte für einen Sieg:</v>
      </c>
      <c r="C3" s="326">
        <v>3</v>
      </c>
    </row>
    <row r="4" spans="2:3" x14ac:dyDescent="0.2"/>
    <row r="5" spans="2:3" x14ac:dyDescent="0.2"/>
    <row r="6" spans="2:3" x14ac:dyDescent="0.2"/>
    <row r="7" spans="2:3" x14ac:dyDescent="0.2"/>
    <row r="8" spans="2:3" x14ac:dyDescent="0.2"/>
    <row r="9" spans="2:3" x14ac:dyDescent="0.2"/>
    <row r="10" spans="2:3" x14ac:dyDescent="0.2"/>
    <row r="11" spans="2:3" x14ac:dyDescent="0.2"/>
    <row r="12" spans="2:3" x14ac:dyDescent="0.2"/>
    <row r="13" spans="2:3" x14ac:dyDescent="0.2"/>
    <row r="14" spans="2:3" x14ac:dyDescent="0.2"/>
    <row r="15" spans="2:3" x14ac:dyDescent="0.2"/>
    <row r="16" spans="2:3" x14ac:dyDescent="0.2"/>
    <row r="17" x14ac:dyDescent="0.2"/>
    <row r="18" x14ac:dyDescent="0.2"/>
    <row r="19" x14ac:dyDescent="0.2"/>
    <row r="20" x14ac:dyDescent="0.2"/>
    <row r="21" x14ac:dyDescent="0.2"/>
    <row r="22" x14ac:dyDescent="0.2"/>
    <row r="23" x14ac:dyDescent="0.2"/>
    <row r="24" x14ac:dyDescent="0.2"/>
  </sheetData>
  <sheetProtection sheet="1" objects="1" scenarios="1" selectLockedCell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4</vt:i4>
      </vt:variant>
    </vt:vector>
  </HeadingPairs>
  <TitlesOfParts>
    <vt:vector size="14" baseType="lpstr">
      <vt:lpstr>Results</vt:lpstr>
      <vt:lpstr>Plan</vt:lpstr>
      <vt:lpstr>Calc</vt:lpstr>
      <vt:lpstr>Calc2</vt:lpstr>
      <vt:lpstr>Factors</vt:lpstr>
      <vt:lpstr>Tie_Break</vt:lpstr>
      <vt:lpstr>Language</vt:lpstr>
      <vt:lpstr>Matchups</vt:lpstr>
      <vt:lpstr>Settings</vt:lpstr>
      <vt:lpstr>Info</vt:lpstr>
      <vt:lpstr>FactorGD</vt:lpstr>
      <vt:lpstr>FactorGF</vt:lpstr>
      <vt:lpstr>FactorPts</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2025-09-02T10:24:14Z</dcterms:modified>
</cp:coreProperties>
</file>