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59D6BD4F-13E7-4C9C-9210-1BF2B0509E8C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7" i="13" l="1"/>
  <c r="I7" i="13"/>
  <c r="H9" i="13"/>
  <c r="I9" i="13"/>
  <c r="H6" i="13"/>
  <c r="I6" i="13"/>
  <c r="H10" i="13"/>
  <c r="I10" i="13"/>
  <c r="H11" i="13"/>
  <c r="I11" i="13"/>
  <c r="H13" i="13"/>
  <c r="I13" i="13"/>
  <c r="H12" i="13"/>
  <c r="I12" i="13"/>
  <c r="H14" i="13"/>
  <c r="I14" i="13"/>
  <c r="H15" i="13"/>
  <c r="I15" i="13"/>
  <c r="H16" i="13"/>
  <c r="I16" i="13"/>
  <c r="H17" i="13"/>
  <c r="I17" i="13"/>
  <c r="H20" i="13"/>
  <c r="I20" i="13"/>
  <c r="H19" i="13"/>
  <c r="I19" i="13"/>
  <c r="H18" i="13"/>
  <c r="I18" i="13"/>
  <c r="H21" i="13"/>
  <c r="I21" i="13"/>
  <c r="H4" i="13"/>
  <c r="H5" i="13"/>
  <c r="H8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4" i="13"/>
  <c r="I5" i="13"/>
  <c r="I8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N7" i="13"/>
  <c r="N6" i="13"/>
  <c r="M10" i="13"/>
  <c r="N15" i="13"/>
  <c r="M19" i="13"/>
  <c r="M18" i="13"/>
  <c r="M4" i="13"/>
  <c r="M50" i="13"/>
  <c r="M57" i="13"/>
  <c r="M62" i="13"/>
  <c r="M71" i="13"/>
  <c r="M78" i="13"/>
  <c r="M86" i="13"/>
  <c r="M87" i="13"/>
  <c r="M88" i="13"/>
  <c r="M94" i="13"/>
  <c r="M95" i="13"/>
  <c r="M102" i="13"/>
  <c r="M103" i="13"/>
  <c r="M104" i="13"/>
  <c r="M110" i="13"/>
  <c r="M118" i="13"/>
  <c r="M119" i="13"/>
  <c r="M120" i="13"/>
  <c r="M126" i="13"/>
  <c r="M135" i="13"/>
  <c r="M142" i="13"/>
  <c r="M143" i="13"/>
  <c r="N46" i="13"/>
  <c r="N59" i="13"/>
  <c r="N66" i="13"/>
  <c r="N67" i="13"/>
  <c r="N74" i="13"/>
  <c r="N75" i="13"/>
  <c r="N76" i="13"/>
  <c r="N82" i="13"/>
  <c r="N83" i="13"/>
  <c r="N91" i="13"/>
  <c r="N107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<sst xmlns="http://schemas.openxmlformats.org/spreadsheetml/2006/main" count="897" uniqueCount="342">
  <si>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</si>
  <si>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</si>
  <si>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</si>
  <si>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</si>
  <si>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</si>
  <si>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</si>
  <si>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</si>
  <si>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</si>
  <si>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</si>
  <si>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</si>
  <si>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</si>
  <si>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</si>
  <si>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</si>
  <si>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</si>
  <si>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</si>
  <si>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</si>
  <si>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</si>
  <si>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</si>
  <si>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</si>
  <si>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</si>
  <si>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</si>
  <si>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</si>
  <si>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</si>
  <si>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</si>
  <si>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</si>
  <si>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</si>
  <si>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</si>
  <si>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</si>
  <si>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</si>
  <si>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</si>
  <si>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</si>
  <si>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</si>
  <si>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</si>
  <si>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</si>
  <si>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</si>
  <si>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</si>
  <si>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</si>
  <si>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</si>
  <si>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</si>
  <si>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</si>
  <si>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</si>
  <si>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</si>
  <si>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</si>
  <si>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</si>
  <si>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</si>
  <si>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</si>
  <si>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</si>
  <si>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</si>
  <si>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</si>
  <si>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</si>
  <si>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</si>
  <si>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</si>
  <si>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</si>
  <si>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</si>
  <si>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</si>
  <si>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</si>
  <si>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</si>
  <si>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</si>
  <si>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</si>
  <si>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</si>
  <si>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</si>
  <si>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</si>
  <si>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</si>
  <si>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</si>
  <si>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</si>
  <si>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</si>
  <si>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</si>
  <si>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</si>
  <si>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</si>
  <si>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</si>
  <si>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</si>
  <si>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</si>
  <si>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</si>
  <si>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</si>
  <si>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</si>
  <si>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</si>
  <si>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</si>
  <si>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</si>
  <si>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</si>
  <si>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</si>
  <si>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</si>
  <si>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</si>
  <si>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</si>
  <si>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</si>
  <si>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</si>
  <si>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</si>
  <si>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</si>
  <si>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</si>
  <si>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</si>
  <si>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</si>
  <si>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</si>
  <si>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</si>
  <si>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</si>
  <si>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</si>
  <si>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</si>
  <si>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</si>
  <si>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</si>
  <si>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</si>
  <si>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</si>
  <si>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</si>
  <si>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</si>
  <si>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</si>
  <si>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</si>
  <si>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</si>
  <si>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</si>
  <si>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</si>
  <si>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</si>
  <si>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</si>
  <si>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</si>
  <si>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</si>
  <si>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</si>
  <si>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</si>
  <si>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</si>
  <si>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</si>
  <si>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</si>
  <si>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</si>
  <si>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</si>
  <si>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</si>
  <si>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</si>
  <si>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</si>
  <si>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</si>
  <si>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</si>
  <si>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</si>
  <si>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</si>
  <si>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</si>
  <si>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</si>
  <si>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</si>
  <si>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</si>
  <si>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</si>
  <si>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</si>
  <si>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</si>
  <si>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</si>
  <si>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</si>
  <si>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</si>
  <si>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</si>
  <si>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</si>
  <si>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</si>
  <si>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</si>
  <si>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</si>
  <si>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</si>
  <si>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</si>
  <si>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</si>
  <si>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</si>
  <si>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</si>
  <si>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</si>
  <si>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</si>
  <si>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</si>
  <si>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</si>
  <si>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</si>
  <si>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</si>
  <si>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</si>
  <si>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</si>
  <si>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</si>
  <si>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</si>
  <si>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</si>
  <si>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</si>
  <si>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</si>
  <si>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</si>
  <si>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</si>
  <si>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</si>
  <si>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</si>
  <si>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</si>
  <si>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</si>
  <si>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</si>
  <si>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</si>
  <si>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</si>
  <si>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</si>
  <si>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</si>
  <si>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</si>
  <si>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</si>
  <si>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</si>
  <si>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</si>
  <si>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</si>
  <si>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</si>
  <si>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</si>
  <si>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</si>
  <si>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</si>
  <si>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</si>
  <si>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</si>
  <si>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</si>
  <si>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</si>
  <si>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</si>
  <si>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</si>
  <si>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</si>
  <si>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</si>
  <si>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</si>
  <si>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</si>
  <si>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</si>
  <si>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</si>
  <si>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</si>
  <si>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</si>
  <si>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</si>
  <si>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</si>
  <si>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</si>
  <si>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</si>
  <si>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</si>
  <si>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</si>
  <si>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</si>
  <si>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</si>
  <si>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</si>
  <si>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</si>
  <si>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</si>
  <si>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</si>
  <si>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</si>
  <si>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</si>
  <si>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</si>
  <si>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</si>
  <si>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</si>
  <si>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</si>
  <si>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</si>
  <si>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</si>
  <si>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</si>
  <si>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</si>
  <si>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</si>
  <si>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</si>
  <si>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</si>
  <si>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</si>
  <si>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</si>
  <si>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</si>
  <si>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</si>
  <si>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</si>
  <si>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</si>
  <si>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</si>
  <si>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</si>
  <si>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</si>
  <si>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</si>
  <si>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</si>
  <si>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</si>
  <si>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</si>
  <si>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</si>
  <si>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</si>
  <si>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</si>
  <si>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</si>
  <si>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</si>
  <si>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</si>
  <si>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</si>
  <si>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</si>
  <si>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</si>
  <si>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</si>
  <si>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</si>
  <si>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</si>
  <si>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</si>
  <si>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</si>
  <si>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</si>
  <si>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</si>
  <si>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</si>
  <si>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</si>
  <si>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</si>
  <si>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</si>
  <si>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</si>
  <si>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</si>
  <si>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</si>
  <si>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</si>
  <si>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</si>
  <si>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</si>
  <si>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</si>
  <si>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</si>
  <si>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</si>
  <si>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</si>
  <si>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</si>
  <si>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</si>
  <si>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</si>
  <si>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</si>
  <si>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</si>
  <si>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</si>
  <si>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</si>
  <si>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</si>
  <si>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</si>
  <si>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</si>
  <si>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</si>
  <si>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</si>
  <si>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</si>
  <si>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</si>
  <si>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</si>
  <si>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</si>
  <si>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</si>
  <si>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</si>
  <si>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</si>
  <si>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</si>
  <si>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</si>
  <si>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</si>
  <si>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</si>
  <si>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</si>
  <si>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</si>
  <si>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</si>
  <si>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</si>
  <si>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</si>
  <si>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</si>
  <si>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</si>
  <si>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</si>
  <si>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</si>
  <si>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</si>
  <si>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</si>
  <si>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</si>
  <si>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</si>
  <si>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</si>
  <si>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</si>
  <si>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</si>
  <si>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</si>
  <si>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</si>
  <si>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</si>
  <si>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</si>
  <si>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</si>
  <si>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</si>
  <si>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</si>
  <si>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</si>
  <si>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</si>
  <si>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</si>
  <si>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</si>
  <si>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</si>
  <si>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</si>
  <si>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</si>
  <si>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</si>
  <si>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</si>
  <si>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</si>
  <si>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</si>
  <si>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</si>
  <si>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</si>
  <si>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</si>
  <si>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</si>
  <si>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</si>
  <si>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</si>
  <si>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</si>
  <si>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</si>
  <si>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</si>
  <si>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</si>
  <si>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</si>
  <si>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</si>
  <si>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</si>
  <si>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</si>
  <si>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</si>
  <si>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</si>
  <si>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</si>
  <si>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</si>
  <si>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</si>
  <si>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</si>
  <si>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</si>
  <si>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</si>
  <si>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</si>
  <si>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</si>
  <si>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</si>
  <si>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Stand: 05.11.2025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</si>
</sst>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341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Spieltag</v>
      </c>
      <c r="P6" s="483"/>
      <c r="Q6" s="220"/>
      <c r="R6" s="494" t="str">
        <f>Language!$E$43</f>
        <v>TABELLE UNGÜLTIG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Auswärtsspiele</v>
      </c>
      <c r="Z7" s="506"/>
      <c r="AA7" s="107"/>
      <c r="AB7" s="107"/>
      <c r="AC7" s="107"/>
      <c r="AD7" s="107"/>
      <c r="AE7" s="107"/>
      <c r="AF7" s="107"/>
      <c r="AG7" s="149" t="str">
        <f>AC9</f>
        <v>Bayern .</v>
      </c>
      <c r="AH7" s="150" t="str">
        <f>AC10</f>
        <v>FC Arse.</v>
      </c>
      <c r="AI7" s="150" t="str">
        <f>AC11</f>
        <v>Inter M.</v>
      </c>
      <c r="AJ7" s="150" t="str">
        <f>AC12</f>
        <v>Manches.</v>
      </c>
      <c r="AK7" s="150" t="str">
        <f>AC13</f>
        <v>Paris S.</v>
      </c>
      <c r="AL7" s="150" t="str">
        <f>AC14</f>
        <v>Newcast.</v>
      </c>
      <c r="AM7" s="150" t="str">
        <f>AC15</f>
        <v>Real Ma.</v>
      </c>
      <c r="AN7" s="150" t="str">
        <f>AC16</f>
        <v>FC Live.</v>
      </c>
      <c r="AO7" s="150" t="str">
        <f>AC17</f>
        <v>Galatas.</v>
      </c>
      <c r="AP7" s="150" t="str">
        <f>AC18</f>
        <v>Tottenh.</v>
      </c>
      <c r="AQ7" s="150" t="str">
        <f>AC19</f>
        <v>FC Barc.</v>
      </c>
      <c r="AR7" s="150" t="str">
        <f>AC20</f>
        <v>FC Chel.</v>
      </c>
      <c r="AS7" s="150" t="str">
        <f>AC21</f>
        <v>Sportin.</v>
      </c>
      <c r="AT7" s="150" t="str">
        <f>AC22</f>
        <v>Borussi.</v>
      </c>
      <c r="AU7" s="150" t="str">
        <f>AC23</f>
        <v>Qarabag.</v>
      </c>
      <c r="AV7" s="150" t="str">
        <f>AC24</f>
        <v>Atalant.</v>
      </c>
      <c r="AW7" s="150" t="str">
        <f>AC25</f>
        <v>Atletic.</v>
      </c>
      <c r="AX7" s="150" t="str">
        <f>AC26</f>
        <v>PSV Ein.</v>
      </c>
      <c r="AY7" s="150" t="str">
        <f>AC27</f>
        <v>AS Mona.</v>
      </c>
      <c r="AZ7" s="150" t="str">
        <f>AC28</f>
        <v>Pafos F.</v>
      </c>
      <c r="BA7" s="150" t="str">
        <f>AC29</f>
        <v>Bayer 0.</v>
      </c>
      <c r="BB7" s="150" t="str">
        <f>AC30</f>
        <v>Club Br.</v>
      </c>
      <c r="BC7" s="150" t="str">
        <f>AC31</f>
        <v>Eintrac.</v>
      </c>
      <c r="BD7" s="150" t="str">
        <f>AC32</f>
        <v>SSC Nea.</v>
      </c>
      <c r="BE7" s="150" t="str">
        <f>AC33</f>
        <v>Olympiq.</v>
      </c>
      <c r="BF7" s="150" t="str">
        <f>AC34</f>
        <v>Juventu.</v>
      </c>
      <c r="BG7" s="150" t="str">
        <f>AC35</f>
        <v>Athleti.</v>
      </c>
      <c r="BH7" s="150" t="str">
        <f>AC36</f>
        <v>Union S.</v>
      </c>
      <c r="BI7" s="150" t="str">
        <f>AC37</f>
        <v>FK Bodö.</v>
      </c>
      <c r="BJ7" s="150" t="str">
        <f>AC38</f>
        <v>Salva P.</v>
      </c>
      <c r="BK7" s="150" t="str">
        <f>AC39</f>
        <v>Olympia.</v>
      </c>
      <c r="BL7" s="150" t="str">
        <f>AC40</f>
        <v>FC Vill.</v>
      </c>
      <c r="BM7" s="312" t="str">
        <f>AC41</f>
        <v>FC Kope.</v>
      </c>
      <c r="BN7" s="150" t="str">
        <f>AC42</f>
        <v>Qairat .</v>
      </c>
      <c r="BO7" s="317" t="str">
        <f>AC43</f>
        <v>Benfica.</v>
      </c>
      <c r="BP7" s="151" t="str">
        <f>AC44</f>
        <v>Ajax Am.</v>
      </c>
    </row>
    <row r="8" spans="1:68" ht="30.75" customHeight="1" thickTop="1" thickBot="1" x14ac:dyDescent="0.3">
      <c r="B8" s="396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95" t="str">
        <f>Language!$E$14</f>
        <v>Spielpaarung</v>
      </c>
      <c r="G8" s="496"/>
      <c r="H8" s="497"/>
      <c r="I8" s="498" t="str">
        <f>Language!$E$15</f>
        <v>Ergebnis</v>
      </c>
      <c r="J8" s="496"/>
      <c r="K8" s="499"/>
      <c r="L8" s="503" t="str">
        <f>Language!$E$65</f>
        <v>Strafpunkte</v>
      </c>
      <c r="M8" s="504"/>
      <c r="N8" s="201"/>
      <c r="O8" s="501"/>
      <c r="P8" s="502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84" t="str">
        <f>Language!$E$25</f>
        <v>Tore</v>
      </c>
      <c r="V8" s="485"/>
      <c r="W8" s="486"/>
      <c r="X8" s="203" t="str">
        <f>Language!$E$26</f>
        <v>TD</v>
      </c>
      <c r="Y8" s="294" t="str">
        <f>Language!$E$29</f>
        <v>ATore</v>
      </c>
      <c r="Z8" s="294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Bayern München</v>
      </c>
      <c r="AH8" s="153" t="str">
        <f>P10</f>
        <v>FC Arsenal</v>
      </c>
      <c r="AI8" s="153" t="str">
        <f>P11</f>
        <v>Inter Mailand</v>
      </c>
      <c r="AJ8" s="153" t="str">
        <f>P12</f>
        <v>Manchester City</v>
      </c>
      <c r="AK8" s="153" t="str">
        <f>P13</f>
        <v>Paris St. Germain</v>
      </c>
      <c r="AL8" s="153" t="str">
        <f>P14</f>
        <v>Newcastle United</v>
      </c>
      <c r="AM8" s="153" t="str">
        <f>P15</f>
        <v>Real Madrid</v>
      </c>
      <c r="AN8" s="153" t="str">
        <f>P16</f>
        <v>FC Liverpool</v>
      </c>
      <c r="AO8" s="153" t="str">
        <f>P17</f>
        <v>Galatasaray SK</v>
      </c>
      <c r="AP8" s="153" t="str">
        <f>P18</f>
        <v>Tottenham Hotspur</v>
      </c>
      <c r="AQ8" s="153" t="str">
        <f>P19</f>
        <v>FC Barcelona</v>
      </c>
      <c r="AR8" s="153" t="str">
        <f>P20</f>
        <v>FC Chelsea</v>
      </c>
      <c r="AS8" s="153" t="str">
        <f>P21</f>
        <v>Sporting Lissabon</v>
      </c>
      <c r="AT8" s="153" t="str">
        <f>P22</f>
        <v>Borussia Dortmund</v>
      </c>
      <c r="AU8" s="153" t="str">
        <f>P23</f>
        <v>Qarabag Agdam</v>
      </c>
      <c r="AV8" s="153" t="str">
        <f>P24</f>
        <v>Atalanta Bergamo</v>
      </c>
      <c r="AW8" s="153" t="str">
        <f>P25</f>
        <v>Atletico Madrid</v>
      </c>
      <c r="AX8" s="153" t="str">
        <f>P26</f>
        <v>PSV Eindhoven</v>
      </c>
      <c r="AY8" s="153" t="str">
        <f>P27</f>
        <v>AS Monaco</v>
      </c>
      <c r="AZ8" s="153" t="str">
        <f>P28</f>
        <v>Pafos FC</v>
      </c>
      <c r="BA8" s="153" t="str">
        <f>P29</f>
        <v>Bayer 04 Leverkusen</v>
      </c>
      <c r="BB8" s="153" t="str">
        <f>P30</f>
        <v>Club Brügge</v>
      </c>
      <c r="BC8" s="153" t="str">
        <f>P31</f>
        <v>Eintracht Frankfurt</v>
      </c>
      <c r="BD8" s="153" t="str">
        <f>P32</f>
        <v>SSC Neapel</v>
      </c>
      <c r="BE8" s="153" t="str">
        <f>P33</f>
        <v>Olympique Marseille</v>
      </c>
      <c r="BF8" s="153" t="str">
        <f>P34</f>
        <v>Juventus Turin</v>
      </c>
      <c r="BG8" s="153" t="str">
        <f>P35</f>
        <v>Athletic Bilbao</v>
      </c>
      <c r="BH8" s="153" t="str">
        <f>P36</f>
        <v>Union Saint-Gilloise</v>
      </c>
      <c r="BI8" s="153" t="str">
        <f>P37</f>
        <v>FK Bodö/Glimt</v>
      </c>
      <c r="BJ8" s="153" t="str">
        <f>P38</f>
        <v>Salva Prag</v>
      </c>
      <c r="BK8" s="153" t="str">
        <f>P39</f>
        <v>Olympiakos Piräus</v>
      </c>
      <c r="BL8" s="153" t="str">
        <f>P40</f>
        <v>FC Villarreal</v>
      </c>
      <c r="BM8" s="313" t="str">
        <f>P41</f>
        <v>FC Kopenhagen</v>
      </c>
      <c r="BN8" s="153" t="str">
        <f>P42</f>
        <v>Qairat Almaty</v>
      </c>
      <c r="BO8" s="318" t="str">
        <f>P43</f>
        <v>Benfica Lissabon</v>
      </c>
      <c r="BP8" s="154" t="str">
        <f>P44</f>
        <v>Ajax Amsterdam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45916</v>
      </c>
      <c r="E9" s="122">
        <f>IF(Plan!$U7="","",Plan!$U7)</f>
        <v>0.78125</v>
      </c>
      <c r="F9" s="130" t="str">
        <f>Plan!$Q7</f>
        <v>PSV Eindhoven</v>
      </c>
      <c r="G9" s="131" t="s">
        <v>4</v>
      </c>
      <c r="H9" s="130" t="str">
        <f>Plan!$S7</f>
        <v>Union Saint-Gilloise</v>
      </c>
      <c r="I9" s="132">
        <v>1</v>
      </c>
      <c r="J9" s="410" t="str">
        <f>Language!$E$90</f>
        <v xml:space="preserve"> :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Bayern München</v>
      </c>
      <c r="Q9" s="331">
        <f>IF(Calc!$K$40=0,"",VLOOKUP(Calc!B4,Calc!$C$4:$N$39,9,0))</f>
        <v>4</v>
      </c>
      <c r="R9" s="332">
        <f>IF(Calc!$K$40=0,"",IF($Q9=0,"",VLOOKUP(Calc!B4,Calc!$C$4:$N$39,10,0)))</f>
        <v>4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14</v>
      </c>
      <c r="V9" s="335" t="str">
        <f>Language!$E$90</f>
        <v xml:space="preserve"> : </v>
      </c>
      <c r="W9" s="336">
        <f>IF(Calc!$K$40=0,"",IF($Q9=0,"",VLOOKUP(Calc!B4,Calc!$C$4:$N$39,6,0)))</f>
        <v>3</v>
      </c>
      <c r="X9" s="337">
        <f>IF(Calc!$K$40=0,"",IF($Q9=0,"",VLOOKUP(Calc!B4,Calc!$C$4:$N$39,7,0)))</f>
        <v>11</v>
      </c>
      <c r="Y9" s="338">
        <f>IF(Calc!$K$40=0,"",IF($Q9=0,"",VLOOKUP(Calc!B4,Calc!$C$4:$P$39,13,0)))</f>
        <v>7</v>
      </c>
      <c r="Z9" s="338">
        <f>IF(Calc!$K$40=0,"",IF($Q9=0,"",VLOOKUP(Calc!B4,Calc!$C$4:$P$39,14,0)))</f>
        <v>2</v>
      </c>
      <c r="AA9" s="339">
        <f>IF(Calc!$K$40=0,"",IF($Q9=0,"",VLOOKUP(Calc!B4,Calc!$C$4:$N$39,8,0)))</f>
        <v>12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Bayern .</v>
      </c>
      <c r="AD9" s="187"/>
      <c r="AE9" s="160">
        <f>O9</f>
        <v>1</v>
      </c>
      <c r="AF9" s="161" t="str">
        <f>P9</f>
        <v>Bayern München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>2 : 1</v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>3 : 1</v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>5 : 1</v>
      </c>
      <c r="BA9" s="147" t="str">
        <f>IFERROR(VLOOKUP($P9&amp;BA$8,Calc2!$J$4:$L$291,3,0),"")</f>
        <v/>
      </c>
      <c r="BB9" s="147" t="str">
        <f>IFERROR(VLOOKUP($P9&amp;BB$8,Calc2!$J$4:$L$291,3,0),"")</f>
        <v>4 : 0</v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IF(Plan!$T8="","",Plan!$T8)</f>
        <v>45916</v>
      </c>
      <c r="E10" s="122">
        <f>IF(Plan!$U8="","",Plan!$U8)</f>
        <v>0.78125</v>
      </c>
      <c r="F10" s="130" t="str">
        <f>Plan!$Q8</f>
        <v>Athletic Bilbao</v>
      </c>
      <c r="G10" s="131" t="s">
        <v>4</v>
      </c>
      <c r="H10" s="130" t="str">
        <f>Plan!$S8</f>
        <v>FC Arsenal</v>
      </c>
      <c r="I10" s="132">
        <v>0</v>
      </c>
      <c r="J10" s="410" t="str">
        <f>Language!$E$90</f>
        <v xml:space="preserve"> :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FC Arsenal</v>
      </c>
      <c r="Q10" s="342">
        <f>IF(Calc!$K$40=0,"",VLOOKUP(Calc!B5,Calc!$C$4:$N$39,9,0))</f>
        <v>4</v>
      </c>
      <c r="R10" s="343">
        <f>IF(Calc!$K$40=0,"",IF($Q10=0,"",VLOOKUP(Calc!B5,Calc!$C$4:$N$39,10,0)))</f>
        <v>4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0</v>
      </c>
      <c r="U10" s="345">
        <f>IF(Calc!$K$40=0,"",IF($Q10=0,"",VLOOKUP(Calc!B5,Calc!$C$4:$N$39,5,0)))</f>
        <v>11</v>
      </c>
      <c r="V10" s="346" t="str">
        <f>Language!$E$90</f>
        <v xml:space="preserve"> : </v>
      </c>
      <c r="W10" s="347">
        <f>IF(Calc!$K$40=0,"",IF($Q10=0,"",VLOOKUP(Calc!B5,Calc!$C$4:$N$39,6,0)))</f>
        <v>0</v>
      </c>
      <c r="X10" s="348">
        <f>IF(Calc!$K$40=0,"",IF($Q10=0,"",VLOOKUP(Calc!B5,Calc!$C$4:$N$39,7,0)))</f>
        <v>11</v>
      </c>
      <c r="Y10" s="349">
        <f>IF(Calc!$K$40=0,"",IF($Q10=0,"",VLOOKUP(Calc!B5,Calc!$C$4:$P$39,13,0)))</f>
        <v>5</v>
      </c>
      <c r="Z10" s="349">
        <f>IF(Calc!$K$40=0,"",IF($Q10=0,"",VLOOKUP(Calc!B5,Calc!$C$4:$P$39,14,0)))</f>
        <v>2</v>
      </c>
      <c r="AA10" s="350">
        <f>IF(Calc!$K$40=0,"",IF($Q10=0,"",VLOOKUP(Calc!B5,Calc!$C$4:$N$39,8,0)))</f>
        <v>12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FC Arse.</v>
      </c>
      <c r="AD10" s="187"/>
      <c r="AE10" s="162">
        <f t="shared" ref="AE10:AE27" si="0">O10</f>
        <v>2</v>
      </c>
      <c r="AF10" s="163" t="str">
        <f t="shared" ref="AF10:AF27" si="1">P10</f>
        <v>FC Arsenal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>4 : 0</v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>2 : 0</v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>3 : 0</v>
      </c>
      <c r="BK10" s="123" t="str">
        <f>IFERROR(VLOOKUP($P10&amp;BK$8,Calc2!$J$4:$L$291,3,0),"")</f>
        <v>2 : 0</v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IF(Plan!$T9="","",Plan!$T9)</f>
        <v>45916</v>
      </c>
      <c r="E11" s="122">
        <f>IF(Plan!$U9="","",Plan!$U9)</f>
        <v>0.875</v>
      </c>
      <c r="F11" s="130" t="str">
        <f>Plan!$Q9</f>
        <v>Real Madrid</v>
      </c>
      <c r="G11" s="131" t="s">
        <v>4</v>
      </c>
      <c r="H11" s="130" t="str">
        <f>Plan!$S9</f>
        <v>Olympique Marseille</v>
      </c>
      <c r="I11" s="132">
        <v>2</v>
      </c>
      <c r="J11" s="410" t="str">
        <f>Language!$E$90</f>
        <v xml:space="preserve"> :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Inter Mailand</v>
      </c>
      <c r="Q11" s="342">
        <f>IF(Calc!$K$40=0,"",VLOOKUP(Calc!B6,Calc!$C$4:$N$39,9,0))</f>
        <v>4</v>
      </c>
      <c r="R11" s="343">
        <f>IF(Calc!$K$40=0,"",IF($Q11=0,"",VLOOKUP(Calc!B6,Calc!$C$4:$N$39,10,0)))</f>
        <v>4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0</v>
      </c>
      <c r="U11" s="345">
        <f>IF(Calc!$K$40=0,"",IF($Q11=0,"",VLOOKUP(Calc!B6,Calc!$C$4:$N$39,5,0)))</f>
        <v>11</v>
      </c>
      <c r="V11" s="346" t="str">
        <f>Language!$E$90</f>
        <v xml:space="preserve"> : </v>
      </c>
      <c r="W11" s="347">
        <f>IF(Calc!$K$40=0,"",IF($Q11=0,"",VLOOKUP(Calc!B6,Calc!$C$4:$N$39,6,0)))</f>
        <v>1</v>
      </c>
      <c r="X11" s="348">
        <f>IF(Calc!$K$40=0,"",IF($Q11=0,"",VLOOKUP(Calc!B6,Calc!$C$4:$N$39,7,0)))</f>
        <v>10</v>
      </c>
      <c r="Y11" s="349">
        <f>IF(Calc!$K$40=0,"",IF($Q11=0,"",VLOOKUP(Calc!B6,Calc!$C$4:$P$39,13,0)))</f>
        <v>6</v>
      </c>
      <c r="Z11" s="349">
        <f>IF(Calc!$K$40=0,"",IF($Q11=0,"",VLOOKUP(Calc!B6,Calc!$C$4:$P$39,14,0)))</f>
        <v>2</v>
      </c>
      <c r="AA11" s="350">
        <f>IF(Calc!$K$40=0,"",IF($Q11=0,"",VLOOKUP(Calc!B6,Calc!$C$4:$N$39,8,0)))</f>
        <v>12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Inter M.</v>
      </c>
      <c r="AD11" s="187"/>
      <c r="AE11" s="162">
        <f t="shared" si="0"/>
        <v>3</v>
      </c>
      <c r="AF11" s="163" t="str">
        <f t="shared" si="1"/>
        <v>Inter Mailand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4 : 0</v>
      </c>
      <c r="BI11" s="123" t="str">
        <f>IFERROR(VLOOKUP($P11&amp;BI$8,Calc2!$J$4:$L$291,3,0),"")</f>
        <v/>
      </c>
      <c r="BJ11" s="123" t="str">
        <f>IFERROR(VLOOKUP($P11&amp;BJ$8,Calc2!$J$4:$L$291,3,0),"")</f>
        <v>3 : 0</v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>2 : 1</v>
      </c>
      <c r="BO11" s="320" t="str">
        <f>IFERROR(VLOOKUP($P11&amp;BO$8,Calc2!$J$4:$L$291,3,0),"")</f>
        <v/>
      </c>
      <c r="BP11" s="126" t="str">
        <f>IFERROR(VLOOKUP($P11&amp;BP$8,Calc2!$J$4:$L$291,3,0),"")</f>
        <v>2 : 0</v>
      </c>
    </row>
    <row r="12" spans="1:68" ht="15.95" customHeight="1" x14ac:dyDescent="0.25">
      <c r="B12" s="199"/>
      <c r="C12" s="197">
        <v>4</v>
      </c>
      <c r="D12" s="121">
        <f>IF(Plan!$T10="","",Plan!$T10)</f>
        <v>45916</v>
      </c>
      <c r="E12" s="122">
        <f>IF(Plan!$U10="","",Plan!$U10)</f>
        <v>0.875</v>
      </c>
      <c r="F12" s="130" t="str">
        <f>Plan!$Q10</f>
        <v>Benfica Lissabon</v>
      </c>
      <c r="G12" s="131" t="s">
        <v>4</v>
      </c>
      <c r="H12" s="130" t="str">
        <f>Plan!$S10</f>
        <v>Qarabag Agdam</v>
      </c>
      <c r="I12" s="132">
        <v>2</v>
      </c>
      <c r="J12" s="410" t="str">
        <f>Language!$E$90</f>
        <v xml:space="preserve"> :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Manchester City</v>
      </c>
      <c r="Q12" s="342">
        <f>IF(Calc!$K$40=0,"",VLOOKUP(Calc!B7,Calc!$C$4:$N$39,9,0))</f>
        <v>4</v>
      </c>
      <c r="R12" s="343">
        <f>IF(Calc!$K$40=0,"",IF($Q12=0,"",VLOOKUP(Calc!B7,Calc!$C$4:$N$39,10,0)))</f>
        <v>3</v>
      </c>
      <c r="S12" s="343">
        <f>IF(Calc!$K$40=0,"",IF($Q12=0,"",VLOOKUP(Calc!B7,Calc!$C$4:$N$39,11,0)))</f>
        <v>1</v>
      </c>
      <c r="T12" s="344">
        <f>IF(Calc!$K$40=0,"",IF($Q12=0,"",VLOOKUP(Calc!B7,Calc!$C$4:$N$39,12,0)))</f>
        <v>0</v>
      </c>
      <c r="U12" s="345">
        <f>IF(Calc!$K$40=0,"",IF($Q12=0,"",VLOOKUP(Calc!B7,Calc!$C$4:$N$39,5,0)))</f>
        <v>10</v>
      </c>
      <c r="V12" s="346" t="str">
        <f>Language!$E$90</f>
        <v xml:space="preserve"> : </v>
      </c>
      <c r="W12" s="347">
        <f>IF(Calc!$K$40=0,"",IF($Q12=0,"",VLOOKUP(Calc!B7,Calc!$C$4:$N$39,6,0)))</f>
        <v>3</v>
      </c>
      <c r="X12" s="348">
        <f>IF(Calc!$K$40=0,"",IF($Q12=0,"",VLOOKUP(Calc!B7,Calc!$C$4:$N$39,7,0)))</f>
        <v>7</v>
      </c>
      <c r="Y12" s="349">
        <f>IF(Calc!$K$40=0,"",IF($Q12=0,"",VLOOKUP(Calc!B7,Calc!$C$4:$P$39,13,0)))</f>
        <v>4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10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Manches.</v>
      </c>
      <c r="AD12" s="187"/>
      <c r="AE12" s="162">
        <f t="shared" si="0"/>
        <v>4</v>
      </c>
      <c r="AF12" s="163" t="str">
        <f t="shared" si="1"/>
        <v>Manchester City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>4 : 1</v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>2 : 2</v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>2 : 0</v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>2 : 0</v>
      </c>
      <c r="BM12" s="315" t="str">
        <f>IFERROR(VLOOKUP($P12&amp;BM$8,Calc2!$J$4:$L$291,3,0),"")</f>
        <v/>
      </c>
      <c r="BN12" s="123" t="str">
        <f>IFERROR(VLOOKUP($P12&amp;BN$8,Calc2!$J$4:$L$291,3,0),"")</f>
        <v/>
      </c>
      <c r="BO12" s="320" t="str">
        <f>IFERROR(VLOOKUP($P12&amp;BO$8,Calc2!$J$4:$L$291,3,0),"")</f>
        <v/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45916</v>
      </c>
      <c r="E13" s="122">
        <f>IF(Plan!$U11="","",Plan!$U11)</f>
        <v>0.875</v>
      </c>
      <c r="F13" s="130" t="str">
        <f>Plan!$Q11</f>
        <v>Juventus Turin</v>
      </c>
      <c r="G13" s="131" t="s">
        <v>4</v>
      </c>
      <c r="H13" s="130" t="str">
        <f>Plan!$S11</f>
        <v>Borussia Dortmund</v>
      </c>
      <c r="I13" s="132">
        <v>4</v>
      </c>
      <c r="J13" s="410" t="str">
        <f>Language!$E$90</f>
        <v xml:space="preserve"> :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Paris St. Germain</v>
      </c>
      <c r="Q13" s="342">
        <f>IF(Calc!$K$40=0,"",VLOOKUP(Calc!B8,Calc!$C$4:$N$39,9,0))</f>
        <v>4</v>
      </c>
      <c r="R13" s="343">
        <f>IF(Calc!$K$40=0,"",IF($Q13=0,"",VLOOKUP(Calc!B8,Calc!$C$4:$N$39,10,0)))</f>
        <v>3</v>
      </c>
      <c r="S13" s="343">
        <f>IF(Calc!$K$40=0,"",IF($Q13=0,"",VLOOKUP(Calc!B8,Calc!$C$4:$N$39,11,0)))</f>
        <v>0</v>
      </c>
      <c r="T13" s="344">
        <f>IF(Calc!$K$40=0,"",IF($Q13=0,"",VLOOKUP(Calc!B8,Calc!$C$4:$N$39,12,0)))</f>
        <v>1</v>
      </c>
      <c r="U13" s="345">
        <f>IF(Calc!$K$40=0,"",IF($Q13=0,"",VLOOKUP(Calc!B8,Calc!$C$4:$N$39,5,0)))</f>
        <v>14</v>
      </c>
      <c r="V13" s="346" t="str">
        <f>Language!$E$90</f>
        <v xml:space="preserve"> : </v>
      </c>
      <c r="W13" s="347">
        <f>IF(Calc!$K$40=0,"",IF($Q13=0,"",VLOOKUP(Calc!B8,Calc!$C$4:$N$39,6,0)))</f>
        <v>5</v>
      </c>
      <c r="X13" s="348">
        <f>IF(Calc!$K$40=0,"",IF($Q13=0,"",VLOOKUP(Calc!B8,Calc!$C$4:$N$39,7,0)))</f>
        <v>9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9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Paris S.</v>
      </c>
      <c r="AD13" s="187"/>
      <c r="AE13" s="162">
        <f t="shared" si="0"/>
        <v>5</v>
      </c>
      <c r="AF13" s="163" t="str">
        <f t="shared" si="1"/>
        <v>Paris St. Germain</v>
      </c>
      <c r="AG13" s="124" t="str">
        <f>IFERROR(VLOOKUP($P13&amp;AG$8,Calc2!$J$4:$L$291,3,0),"")</f>
        <v>1 : 2</v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2 : 1</v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>4 : 0</v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>7 : 2</v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/>
      </c>
      <c r="BM13" s="315" t="str">
        <f>IFERROR(VLOOKUP($P13&amp;BM$8,Calc2!$J$4:$L$291,3,0),"")</f>
        <v/>
      </c>
      <c r="BN13" s="123" t="str">
        <f>IFERROR(VLOOKUP($P13&amp;BN$8,Calc2!$J$4:$L$291,3,0),"")</f>
        <v/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45916</v>
      </c>
      <c r="E14" s="122">
        <f>IF(Plan!$U12="","",Plan!$U12)</f>
        <v>0.875</v>
      </c>
      <c r="F14" s="130" t="str">
        <f>Plan!$Q12</f>
        <v>Tottenham Hotspur</v>
      </c>
      <c r="G14" s="131" t="s">
        <v>4</v>
      </c>
      <c r="H14" s="130" t="str">
        <f>Plan!$S12</f>
        <v>FC Villarreal</v>
      </c>
      <c r="I14" s="132">
        <v>1</v>
      </c>
      <c r="J14" s="410" t="str">
        <f>Language!$E$90</f>
        <v xml:space="preserve"> :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Newcastle United</v>
      </c>
      <c r="Q14" s="342">
        <f>IF(Calc!$K$40=0,"",VLOOKUP(Calc!B9,Calc!$C$4:$N$39,9,0))</f>
        <v>4</v>
      </c>
      <c r="R14" s="343">
        <f>IF(Calc!$K$40=0,"",IF($Q14=0,"",VLOOKUP(Calc!B9,Calc!$C$4:$N$39,10,0)))</f>
        <v>3</v>
      </c>
      <c r="S14" s="343">
        <f>IF(Calc!$K$40=0,"",IF($Q14=0,"",VLOOKUP(Calc!B9,Calc!$C$4:$N$39,11,0)))</f>
        <v>0</v>
      </c>
      <c r="T14" s="344">
        <f>IF(Calc!$K$40=0,"",IF($Q14=0,"",VLOOKUP(Calc!B9,Calc!$C$4:$N$39,12,0)))</f>
        <v>1</v>
      </c>
      <c r="U14" s="345">
        <f>IF(Calc!$K$40=0,"",IF($Q14=0,"",VLOOKUP(Calc!B9,Calc!$C$4:$N$39,5,0)))</f>
        <v>10</v>
      </c>
      <c r="V14" s="346" t="str">
        <f>Language!$E$90</f>
        <v xml:space="preserve"> : </v>
      </c>
      <c r="W14" s="347">
        <f>IF(Calc!$K$40=0,"",IF($Q14=0,"",VLOOKUP(Calc!B9,Calc!$C$4:$N$39,6,0)))</f>
        <v>2</v>
      </c>
      <c r="X14" s="348">
        <f>IF(Calc!$K$40=0,"",IF($Q14=0,"",VLOOKUP(Calc!B9,Calc!$C$4:$N$39,7,0)))</f>
        <v>8</v>
      </c>
      <c r="Y14" s="349">
        <f>IF(Calc!$K$40=0,"",IF($Q14=0,"",VLOOKUP(Calc!B9,Calc!$C$4:$P$39,13,0)))</f>
        <v>4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9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Newcast.</v>
      </c>
      <c r="AD14" s="187"/>
      <c r="AE14" s="162">
        <f t="shared" si="0"/>
        <v>6</v>
      </c>
      <c r="AF14" s="163" t="str">
        <f t="shared" si="1"/>
        <v>Newcastle United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>1 : 2</v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>2 : 0</v>
      </c>
      <c r="BH14" s="123" t="str">
        <f>IFERROR(VLOOKUP($P14&amp;BH$8,Calc2!$J$4:$L$291,3,0),"")</f>
        <v>4 : 0</v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>3 : 0</v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45917</v>
      </c>
      <c r="E15" s="122">
        <f>IF(Plan!$U13="","",Plan!$U13)</f>
        <v>0.78125</v>
      </c>
      <c r="F15" s="130" t="str">
        <f>Plan!$Q13</f>
        <v>Olympiakos Piräus</v>
      </c>
      <c r="G15" s="131" t="s">
        <v>4</v>
      </c>
      <c r="H15" s="130" t="str">
        <f>Plan!$S13</f>
        <v>Pafos FC</v>
      </c>
      <c r="I15" s="132">
        <v>0</v>
      </c>
      <c r="J15" s="410" t="str">
        <f>Language!$E$90</f>
        <v xml:space="preserve"> :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Real Madrid</v>
      </c>
      <c r="Q15" s="342">
        <f>IF(Calc!$K$40=0,"",VLOOKUP(Calc!B10,Calc!$C$4:$N$39,9,0))</f>
        <v>4</v>
      </c>
      <c r="R15" s="343">
        <f>IF(Calc!$K$40=0,"",IF($Q15=0,"",VLOOKUP(Calc!B10,Calc!$C$4:$N$39,10,0)))</f>
        <v>3</v>
      </c>
      <c r="S15" s="343">
        <f>IF(Calc!$K$40=0,"",IF($Q15=0,"",VLOOKUP(Calc!B10,Calc!$C$4:$N$39,11,0)))</f>
        <v>0</v>
      </c>
      <c r="T15" s="344">
        <f>IF(Calc!$K$40=0,"",IF($Q15=0,"",VLOOKUP(Calc!B10,Calc!$C$4:$N$39,12,0)))</f>
        <v>1</v>
      </c>
      <c r="U15" s="345">
        <f>IF(Calc!$K$40=0,"",IF($Q15=0,"",VLOOKUP(Calc!B10,Calc!$C$4:$N$39,5,0)))</f>
        <v>8</v>
      </c>
      <c r="V15" s="346" t="str">
        <f>Language!$E$90</f>
        <v xml:space="preserve"> : </v>
      </c>
      <c r="W15" s="347">
        <f>IF(Calc!$K$40=0,"",IF($Q15=0,"",VLOOKUP(Calc!B10,Calc!$C$4:$N$39,6,0)))</f>
        <v>2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5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9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Real Ma.</v>
      </c>
      <c r="AD15" s="187"/>
      <c r="AE15" s="162">
        <f t="shared" si="0"/>
        <v>7</v>
      </c>
      <c r="AF15" s="163" t="str">
        <f t="shared" si="1"/>
        <v>Real Madrid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>0 : 1</v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: 1</v>
      </c>
      <c r="BF15" s="123" t="str">
        <f>IFERROR(VLOOKUP($P15&amp;BF$8,Calc2!$J$4:$L$291,3,0),"")</f>
        <v>1 : 0</v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>5 : 0</v>
      </c>
      <c r="BO15" s="320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IF(Plan!$T14="","",Plan!$T14)</f>
        <v>45917</v>
      </c>
      <c r="E16" s="122">
        <f>IF(Plan!$U14="","",Plan!$U14)</f>
        <v>0.78125</v>
      </c>
      <c r="F16" s="130" t="str">
        <f>Plan!$Q14</f>
        <v>Salva Prag</v>
      </c>
      <c r="G16" s="131" t="s">
        <v>4</v>
      </c>
      <c r="H16" s="130" t="str">
        <f>Plan!$S14</f>
        <v>FK Bodö/Glimt</v>
      </c>
      <c r="I16" s="132">
        <v>2</v>
      </c>
      <c r="J16" s="410" t="str">
        <f>Language!$E$90</f>
        <v xml:space="preserve"> :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FC Liverpool</v>
      </c>
      <c r="Q16" s="342">
        <f>IF(Calc!$K$40=0,"",VLOOKUP(Calc!B11,Calc!$C$4:$N$39,9,0))</f>
        <v>4</v>
      </c>
      <c r="R16" s="343">
        <f>IF(Calc!$K$40=0,"",IF($Q16=0,"",VLOOKUP(Calc!B11,Calc!$C$4:$N$39,10,0)))</f>
        <v>3</v>
      </c>
      <c r="S16" s="343">
        <f>IF(Calc!$K$40=0,"",IF($Q16=0,"",VLOOKUP(Calc!B11,Calc!$C$4:$N$39,11,0)))</f>
        <v>0</v>
      </c>
      <c r="T16" s="344">
        <f>IF(Calc!$K$40=0,"",IF($Q16=0,"",VLOOKUP(Calc!B11,Calc!$C$4:$N$39,12,0)))</f>
        <v>1</v>
      </c>
      <c r="U16" s="345">
        <f>IF(Calc!$K$40=0,"",IF($Q16=0,"",VLOOKUP(Calc!B11,Calc!$C$4:$N$39,5,0)))</f>
        <v>9</v>
      </c>
      <c r="V16" s="346" t="str">
        <f>Language!$E$90</f>
        <v xml:space="preserve"> : </v>
      </c>
      <c r="W16" s="347">
        <f>IF(Calc!$K$40=0,"",IF($Q16=0,"",VLOOKUP(Calc!B11,Calc!$C$4:$N$39,6,0)))</f>
        <v>4</v>
      </c>
      <c r="X16" s="348">
        <f>IF(Calc!$K$40=0,"",IF($Q16=0,"",VLOOKUP(Calc!B11,Calc!$C$4:$N$39,7,0)))</f>
        <v>5</v>
      </c>
      <c r="Y16" s="349">
        <f>IF(Calc!$K$40=0,"",IF($Q16=0,"",VLOOKUP(Calc!B11,Calc!$C$4:$P$39,13,0)))</f>
        <v>5</v>
      </c>
      <c r="Z16" s="349">
        <f>IF(Calc!$K$40=0,"",IF($Q16=0,"",VLOOKUP(Calc!B11,Calc!$C$4:$P$39,14,0)))</f>
        <v>1</v>
      </c>
      <c r="AA16" s="350">
        <f>IF(Calc!$K$40=0,"",IF($Q16=0,"",VLOOKUP(Calc!B11,Calc!$C$4:$N$39,8,0)))</f>
        <v>9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FC Live.</v>
      </c>
      <c r="AD16" s="187"/>
      <c r="AE16" s="162">
        <f t="shared" si="0"/>
        <v>8</v>
      </c>
      <c r="AF16" s="163" t="str">
        <f t="shared" si="1"/>
        <v>FC Liverpool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>1 : 0</v>
      </c>
      <c r="AN16" s="125"/>
      <c r="AO16" s="123" t="str">
        <f>IFERROR(VLOOKUP($P16&amp;AO$8,Calc2!$J$4:$L$291,3,0),"")</f>
        <v>0 :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>3 : 2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>5 : 1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45917</v>
      </c>
      <c r="E17" s="122">
        <f>IF(Plan!$U15="","",Plan!$U15)</f>
        <v>0.875</v>
      </c>
      <c r="F17" s="130" t="str">
        <f>Plan!$Q15</f>
        <v>Paris St. Germain</v>
      </c>
      <c r="G17" s="131" t="s">
        <v>4</v>
      </c>
      <c r="H17" s="130" t="str">
        <f>Plan!$S15</f>
        <v>Atalanta Bergamo</v>
      </c>
      <c r="I17" s="132">
        <v>4</v>
      </c>
      <c r="J17" s="410" t="str">
        <f>Language!$E$90</f>
        <v xml:space="preserve"> :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Galatasaray SK</v>
      </c>
      <c r="Q17" s="353">
        <f>IF(Calc!$K$40=0,"",VLOOKUP(Calc!B12,Calc!$C$4:$N$39,9,0))</f>
        <v>4</v>
      </c>
      <c r="R17" s="354">
        <f>IF(Calc!$K$40=0,"",IF($Q17=0,"",VLOOKUP(Calc!B12,Calc!$C$4:$N$39,10,0)))</f>
        <v>3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1</v>
      </c>
      <c r="U17" s="356">
        <f>IF(Calc!$K$40=0,"",IF($Q17=0,"",VLOOKUP(Calc!B12,Calc!$C$4:$N$39,5,0)))</f>
        <v>8</v>
      </c>
      <c r="V17" s="357" t="str">
        <f>Language!$E$90</f>
        <v xml:space="preserve"> : </v>
      </c>
      <c r="W17" s="358">
        <f>IF(Calc!$K$40=0,"",IF($Q17=0,"",VLOOKUP(Calc!B12,Calc!$C$4:$N$39,6,0)))</f>
        <v>6</v>
      </c>
      <c r="X17" s="359">
        <f>IF(Calc!$K$40=0,"",IF($Q17=0,"",VLOOKUP(Calc!B12,Calc!$C$4:$N$39,7,0)))</f>
        <v>2</v>
      </c>
      <c r="Y17" s="360">
        <f>IF(Calc!$K$40=0,"",IF($Q17=0,"",VLOOKUP(Calc!B12,Calc!$C$4:$P$39,13,0)))</f>
        <v>4</v>
      </c>
      <c r="Z17" s="360">
        <f>IF(Calc!$K$40=0,"",IF($Q17=0,"",VLOOKUP(Calc!B12,Calc!$C$4:$P$39,14,0)))</f>
        <v>1</v>
      </c>
      <c r="AA17" s="361">
        <f>IF(Calc!$K$40=0,"",IF($Q17=0,"",VLOOKUP(Calc!B12,Calc!$C$4:$N$39,8,0)))</f>
        <v>9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Galatas.</v>
      </c>
      <c r="AD17" s="187"/>
      <c r="AE17" s="162">
        <f t="shared" si="0"/>
        <v>9</v>
      </c>
      <c r="AF17" s="163" t="str">
        <f t="shared" si="1"/>
        <v>Galatasaray SK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: 0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>1 : 5</v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>3 : 1</v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3 : 0</v>
      </c>
    </row>
    <row r="18" spans="2:68" ht="15.95" customHeight="1" x14ac:dyDescent="0.25">
      <c r="B18" s="199"/>
      <c r="C18" s="197">
        <v>10</v>
      </c>
      <c r="D18" s="121">
        <f>IF(Plan!$T16="","",Plan!$T16)</f>
        <v>45917</v>
      </c>
      <c r="E18" s="122">
        <f>IF(Plan!$U16="","",Plan!$U16)</f>
        <v>0.875</v>
      </c>
      <c r="F18" s="130" t="str">
        <f>Plan!$Q16</f>
        <v>Bayern München</v>
      </c>
      <c r="G18" s="131" t="s">
        <v>4</v>
      </c>
      <c r="H18" s="130" t="str">
        <f>Plan!$S16</f>
        <v>FC Chelsea</v>
      </c>
      <c r="I18" s="132">
        <v>3</v>
      </c>
      <c r="J18" s="410" t="str">
        <f>Language!$E$90</f>
        <v xml:space="preserve"> :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Tottenham Hotspur</v>
      </c>
      <c r="Q18" s="353">
        <f>IF(Calc!$K$40=0,"",VLOOKUP(Calc!B13,Calc!$C$4:$N$39,9,0))</f>
        <v>4</v>
      </c>
      <c r="R18" s="354">
        <f>IF(Calc!$K$40=0,"",IF($Q18=0,"",VLOOKUP(Calc!B13,Calc!$C$4:$N$39,10,0)))</f>
        <v>2</v>
      </c>
      <c r="S18" s="354">
        <f>IF(Calc!$K$40=0,"",IF($Q18=0,"",VLOOKUP(Calc!B13,Calc!$C$4:$N$39,11,0)))</f>
        <v>2</v>
      </c>
      <c r="T18" s="355">
        <f>IF(Calc!$K$40=0,"",IF($Q18=0,"",VLOOKUP(Calc!B13,Calc!$C$4:$N$39,12,0)))</f>
        <v>0</v>
      </c>
      <c r="U18" s="356">
        <f>IF(Calc!$K$40=0,"",IF($Q18=0,"",VLOOKUP(Calc!B13,Calc!$C$4:$N$39,5,0)))</f>
        <v>7</v>
      </c>
      <c r="V18" s="357" t="str">
        <f>Language!$E$90</f>
        <v xml:space="preserve"> : </v>
      </c>
      <c r="W18" s="358">
        <f>IF(Calc!$K$40=0,"",IF($Q18=0,"",VLOOKUP(Calc!B13,Calc!$C$4:$N$39,6,0)))</f>
        <v>2</v>
      </c>
      <c r="X18" s="359">
        <f>IF(Calc!$K$40=0,"",IF($Q18=0,"",VLOOKUP(Calc!B13,Calc!$C$4:$N$39,7,0)))</f>
        <v>5</v>
      </c>
      <c r="Y18" s="360">
        <f>IF(Calc!$K$40=0,"",IF($Q18=0,"",VLOOKUP(Calc!B13,Calc!$C$4:$P$39,13,0)))</f>
        <v>2</v>
      </c>
      <c r="Z18" s="360">
        <f>IF(Calc!$K$40=0,"",IF($Q18=0,"",VLOOKUP(Calc!B13,Calc!$C$4:$P$39,14,0)))</f>
        <v>0</v>
      </c>
      <c r="AA18" s="361">
        <f>IF(Calc!$K$40=0,"",IF($Q18=0,"",VLOOKUP(Calc!B13,Calc!$C$4:$N$39,8,0)))</f>
        <v>8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Tottenh.</v>
      </c>
      <c r="AD18" s="187"/>
      <c r="AE18" s="162">
        <f t="shared" si="0"/>
        <v>10</v>
      </c>
      <c r="AF18" s="163" t="str">
        <f t="shared" si="1"/>
        <v>Tottenham Hotspur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>0 : 0</v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>2 : 2</v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1 : 0</v>
      </c>
      <c r="BM18" s="315" t="str">
        <f>IFERROR(VLOOKUP($P18&amp;BM$8,Calc2!$J$4:$L$291,3,0),"")</f>
        <v>4 : 0</v>
      </c>
      <c r="BN18" s="123" t="str">
        <f>IFERROR(VLOOKUP($P18&amp;BN$8,Calc2!$J$4:$L$291,3,0),"")</f>
        <v/>
      </c>
      <c r="BO18" s="320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IF(Plan!$T17="","",Plan!$T17)</f>
        <v>45917</v>
      </c>
      <c r="E19" s="122">
        <f>IF(Plan!$U17="","",Plan!$U17)</f>
        <v>0.875</v>
      </c>
      <c r="F19" s="130" t="str">
        <f>Plan!$Q17</f>
        <v>FC Liverpool</v>
      </c>
      <c r="G19" s="131" t="s">
        <v>4</v>
      </c>
      <c r="H19" s="130" t="str">
        <f>Plan!$S17</f>
        <v>Atletico Madrid</v>
      </c>
      <c r="I19" s="132">
        <v>3</v>
      </c>
      <c r="J19" s="410" t="str">
        <f>Language!$E$90</f>
        <v xml:space="preserve"> :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FC Barcelona</v>
      </c>
      <c r="Q19" s="353">
        <f>IF(Calc!$K$40=0,"",VLOOKUP(Calc!B14,Calc!$C$4:$N$39,9,0))</f>
        <v>4</v>
      </c>
      <c r="R19" s="354">
        <f>IF(Calc!$K$40=0,"",IF($Q19=0,"",VLOOKUP(Calc!B14,Calc!$C$4:$N$39,10,0)))</f>
        <v>2</v>
      </c>
      <c r="S19" s="354">
        <f>IF(Calc!$K$40=0,"",IF($Q19=0,"",VLOOKUP(Calc!B14,Calc!$C$4:$N$39,11,0)))</f>
        <v>1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12</v>
      </c>
      <c r="V19" s="357" t="str">
        <f>Language!$E$90</f>
        <v xml:space="preserve"> : </v>
      </c>
      <c r="W19" s="358">
        <f>IF(Calc!$K$40=0,"",IF($Q19=0,"",VLOOKUP(Calc!B14,Calc!$C$4:$N$39,6,0)))</f>
        <v>7</v>
      </c>
      <c r="X19" s="359">
        <f>IF(Calc!$K$40=0,"",IF($Q19=0,"",VLOOKUP(Calc!B14,Calc!$C$4:$N$39,7,0)))</f>
        <v>5</v>
      </c>
      <c r="Y19" s="360">
        <f>IF(Calc!$K$40=0,"",IF($Q19=0,"",VLOOKUP(Calc!B14,Calc!$C$4:$P$39,13,0)))</f>
        <v>5</v>
      </c>
      <c r="Z19" s="360">
        <f>IF(Calc!$K$40=0,"",IF($Q19=0,"",VLOOKUP(Calc!B14,Calc!$C$4:$P$39,14,0)))</f>
        <v>1</v>
      </c>
      <c r="AA19" s="361">
        <f>IF(Calc!$K$40=0,"",IF($Q19=0,"",VLOOKUP(Calc!B14,Calc!$C$4:$N$39,8,0)))</f>
        <v>7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FC Barc.</v>
      </c>
      <c r="AD19" s="187"/>
      <c r="AE19" s="162">
        <f t="shared" si="0"/>
        <v>11</v>
      </c>
      <c r="AF19" s="163" t="str">
        <f t="shared" si="1"/>
        <v>FC Barcelona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>1 : 2</v>
      </c>
      <c r="AL19" s="123" t="str">
        <f>IFERROR(VLOOKUP($P19&amp;AL$8,Calc2!$J$4:$L$291,3,0),"")</f>
        <v>2 : 1</v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>3 : 3</v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>6 : 1</v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IF(Plan!$T18="","",Plan!$T18)</f>
        <v>45917</v>
      </c>
      <c r="E20" s="122">
        <f>IF(Plan!$U18="","",Plan!$U18)</f>
        <v>0.875</v>
      </c>
      <c r="F20" s="130" t="str">
        <f>Plan!$Q18</f>
        <v>Ajax Amsterdam</v>
      </c>
      <c r="G20" s="131" t="s">
        <v>4</v>
      </c>
      <c r="H20" s="130" t="str">
        <f>Plan!$S18</f>
        <v>Inter Mailand</v>
      </c>
      <c r="I20" s="132">
        <v>0</v>
      </c>
      <c r="J20" s="410" t="str">
        <f>Language!$E$90</f>
        <v xml:space="preserve"> :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FC Chelsea</v>
      </c>
      <c r="Q20" s="353">
        <f>IF(Calc!$K$40=0,"",VLOOKUP(Calc!B15,Calc!$C$4:$N$39,9,0))</f>
        <v>4</v>
      </c>
      <c r="R20" s="354">
        <f>IF(Calc!$K$40=0,"",IF($Q20=0,"",VLOOKUP(Calc!B15,Calc!$C$4:$N$39,10,0)))</f>
        <v>2</v>
      </c>
      <c r="S20" s="354">
        <f>IF(Calc!$K$40=0,"",IF($Q20=0,"",VLOOKUP(Calc!B15,Calc!$C$4:$N$39,11,0)))</f>
        <v>1</v>
      </c>
      <c r="T20" s="355">
        <f>IF(Calc!$K$40=0,"",IF($Q20=0,"",VLOOKUP(Calc!B15,Calc!$C$4:$N$39,12,0)))</f>
        <v>1</v>
      </c>
      <c r="U20" s="356">
        <f>IF(Calc!$K$40=0,"",IF($Q20=0,"",VLOOKUP(Calc!B15,Calc!$C$4:$N$39,5,0)))</f>
        <v>9</v>
      </c>
      <c r="V20" s="357" t="str">
        <f>Language!$E$90</f>
        <v xml:space="preserve"> : </v>
      </c>
      <c r="W20" s="358">
        <f>IF(Calc!$K$40=0,"",IF($Q20=0,"",VLOOKUP(Calc!B15,Calc!$C$4:$N$39,6,0)))</f>
        <v>6</v>
      </c>
      <c r="X20" s="359">
        <f>IF(Calc!$K$40=0,"",IF($Q20=0,"",VLOOKUP(Calc!B15,Calc!$C$4:$N$39,7,0)))</f>
        <v>3</v>
      </c>
      <c r="Y20" s="360">
        <f>IF(Calc!$K$40=0,"",IF($Q20=0,"",VLOOKUP(Calc!B15,Calc!$C$4:$P$39,13,0)))</f>
        <v>3</v>
      </c>
      <c r="Z20" s="360">
        <f>IF(Calc!$K$40=0,"",IF($Q20=0,"",VLOOKUP(Calc!B15,Calc!$C$4:$P$39,14,0)))</f>
        <v>0</v>
      </c>
      <c r="AA20" s="361">
        <f>IF(Calc!$K$40=0,"",IF($Q20=0,"",VLOOKUP(Calc!B15,Calc!$C$4:$N$39,8,0)))</f>
        <v>7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FC Chel.</v>
      </c>
      <c r="AD20" s="187"/>
      <c r="AE20" s="162">
        <f t="shared" si="0"/>
        <v>12</v>
      </c>
      <c r="AF20" s="163" t="str">
        <f t="shared" si="1"/>
        <v>FC Chelsea</v>
      </c>
      <c r="AG20" s="124" t="str">
        <f>IFERROR(VLOOKUP($P20&amp;AG$8,Calc2!$J$4:$L$291,3,0),"")</f>
        <v>1 : 3</v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>2 : 2</v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>1 : 0</v>
      </c>
      <c r="BP20" s="126" t="str">
        <f>IFERROR(VLOOKUP($P20&amp;BP$8,Calc2!$J$4:$L$291,3,0),"")</f>
        <v>5 : 1</v>
      </c>
    </row>
    <row r="21" spans="2:68" ht="15.95" customHeight="1" x14ac:dyDescent="0.25">
      <c r="B21" s="199"/>
      <c r="C21" s="197">
        <v>13</v>
      </c>
      <c r="D21" s="121">
        <f>IF(Plan!$T19="","",Plan!$T19)</f>
        <v>45918</v>
      </c>
      <c r="E21" s="122">
        <f>IF(Plan!$U19="","",Plan!$U19)</f>
        <v>0.78125</v>
      </c>
      <c r="F21" s="130" t="str">
        <f>Plan!$Q19</f>
        <v>Club Brügge</v>
      </c>
      <c r="G21" s="131" t="s">
        <v>4</v>
      </c>
      <c r="H21" s="130" t="str">
        <f>Plan!$S19</f>
        <v>AS Monaco</v>
      </c>
      <c r="I21" s="132">
        <v>4</v>
      </c>
      <c r="J21" s="410" t="str">
        <f>Language!$E$90</f>
        <v xml:space="preserve"> :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Sporting Lissabon</v>
      </c>
      <c r="Q21" s="353">
        <f>IF(Calc!$K$40=0,"",VLOOKUP(Calc!B16,Calc!$C$4:$N$39,9,0))</f>
        <v>4</v>
      </c>
      <c r="R21" s="354">
        <f>IF(Calc!$K$40=0,"",IF($Q21=0,"",VLOOKUP(Calc!B16,Calc!$C$4:$N$39,10,0)))</f>
        <v>2</v>
      </c>
      <c r="S21" s="354">
        <f>IF(Calc!$K$40=0,"",IF($Q21=0,"",VLOOKUP(Calc!B16,Calc!$C$4:$N$39,11,0)))</f>
        <v>1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8</v>
      </c>
      <c r="V21" s="357" t="str">
        <f>Language!$E$90</f>
        <v xml:space="preserve"> : </v>
      </c>
      <c r="W21" s="358">
        <f>IF(Calc!$K$40=0,"",IF($Q21=0,"",VLOOKUP(Calc!B16,Calc!$C$4:$N$39,6,0)))</f>
        <v>5</v>
      </c>
      <c r="X21" s="359">
        <f>IF(Calc!$K$40=0,"",IF($Q21=0,"",VLOOKUP(Calc!B16,Calc!$C$4:$N$39,7,0)))</f>
        <v>3</v>
      </c>
      <c r="Y21" s="360">
        <f>IF(Calc!$K$40=0,"",IF($Q21=0,"",VLOOKUP(Calc!B16,Calc!$C$4:$P$39,13,0)))</f>
        <v>2</v>
      </c>
      <c r="Z21" s="360">
        <f>IF(Calc!$K$40=0,"",IF($Q21=0,"",VLOOKUP(Calc!B16,Calc!$C$4:$P$39,14,0)))</f>
        <v>0</v>
      </c>
      <c r="AA21" s="361">
        <f>IF(Calc!$K$40=0,"",IF($Q21=0,"",VLOOKUP(Calc!B16,Calc!$C$4:$N$39,8,0)))</f>
        <v>7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Sportin.</v>
      </c>
      <c r="AD21" s="187"/>
      <c r="AE21" s="162">
        <f t="shared" si="0"/>
        <v>13</v>
      </c>
      <c r="AF21" s="163" t="str">
        <f t="shared" si="1"/>
        <v>Sporting Lissabon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>1 : 2</v>
      </c>
      <c r="BE21" s="123" t="str">
        <f>IFERROR(VLOOKUP($P21&amp;BE$8,Calc2!$J$4:$L$291,3,0),"")</f>
        <v>2 : 1</v>
      </c>
      <c r="BF21" s="123" t="str">
        <f>IFERROR(VLOOKUP($P21&amp;BF$8,Calc2!$J$4:$L$291,3,0),"")</f>
        <v>1 : 1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>4 : 1</v>
      </c>
      <c r="BO21" s="320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45918</v>
      </c>
      <c r="E22" s="122">
        <f>IF(Plan!$U20="","",Plan!$U20)</f>
        <v>0.78125</v>
      </c>
      <c r="F22" s="130" t="str">
        <f>Plan!$Q20</f>
        <v>FC Kopenhagen</v>
      </c>
      <c r="G22" s="131" t="s">
        <v>4</v>
      </c>
      <c r="H22" s="130" t="str">
        <f>Plan!$S20</f>
        <v>Bayer 04 Leverkusen</v>
      </c>
      <c r="I22" s="132">
        <v>2</v>
      </c>
      <c r="J22" s="410" t="str">
        <f>Language!$E$90</f>
        <v xml:space="preserve"> :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Borussia Dortmund</v>
      </c>
      <c r="Q22" s="353">
        <f>IF(Calc!$K$40=0,"",VLOOKUP(Calc!B17,Calc!$C$4:$N$39,9,0))</f>
        <v>4</v>
      </c>
      <c r="R22" s="354">
        <f>IF(Calc!$K$40=0,"",IF($Q22=0,"",VLOOKUP(Calc!B17,Calc!$C$4:$N$39,10,0)))</f>
        <v>2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1</v>
      </c>
      <c r="U22" s="356">
        <f>IF(Calc!$K$40=0,"",IF($Q22=0,"",VLOOKUP(Calc!B17,Calc!$C$4:$N$39,5,0)))</f>
        <v>13</v>
      </c>
      <c r="V22" s="357" t="str">
        <f>Language!$E$90</f>
        <v xml:space="preserve"> : </v>
      </c>
      <c r="W22" s="358">
        <f>IF(Calc!$K$40=0,"",IF($Q22=0,"",VLOOKUP(Calc!B17,Calc!$C$4:$N$39,6,0)))</f>
        <v>11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9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7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Borussi.</v>
      </c>
      <c r="AD22" s="187"/>
      <c r="AE22" s="162">
        <f t="shared" si="0"/>
        <v>14</v>
      </c>
      <c r="AF22" s="163" t="str">
        <f t="shared" si="1"/>
        <v>Borussia Dortmund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>1 : 4</v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>4 : 4</v>
      </c>
      <c r="BG22" s="123" t="str">
        <f>IFERROR(VLOOKUP($P22&amp;BG$8,Calc2!$J$4:$L$291,3,0),"")</f>
        <v>4 : 1</v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4 : 2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IF(Plan!$T21="","",Plan!$T21)</f>
        <v>45918</v>
      </c>
      <c r="E23" s="122">
        <f>IF(Plan!$U21="","",Plan!$U21)</f>
        <v>0.875</v>
      </c>
      <c r="F23" s="130" t="str">
        <f>Plan!$Q21</f>
        <v>Manchester City</v>
      </c>
      <c r="G23" s="131" t="s">
        <v>4</v>
      </c>
      <c r="H23" s="130" t="str">
        <f>Plan!$S21</f>
        <v>SSC Neapel</v>
      </c>
      <c r="I23" s="132">
        <v>2</v>
      </c>
      <c r="J23" s="410" t="str">
        <f>Language!$E$90</f>
        <v xml:space="preserve"> :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Qarabag Agdam</v>
      </c>
      <c r="Q23" s="353">
        <f>IF(Calc!$K$40=0,"",VLOOKUP(Calc!B18,Calc!$C$4:$N$39,9,0))</f>
        <v>4</v>
      </c>
      <c r="R23" s="354">
        <f>IF(Calc!$K$40=0,"",IF($Q23=0,"",VLOOKUP(Calc!B18,Calc!$C$4:$N$39,10,0)))</f>
        <v>2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1</v>
      </c>
      <c r="U23" s="356">
        <f>IF(Calc!$K$40=0,"",IF($Q23=0,"",VLOOKUP(Calc!B18,Calc!$C$4:$N$39,5,0)))</f>
        <v>8</v>
      </c>
      <c r="V23" s="357" t="str">
        <f>Language!$E$90</f>
        <v xml:space="preserve"> : </v>
      </c>
      <c r="W23" s="358">
        <f>IF(Calc!$K$40=0,"",IF($Q23=0,"",VLOOKUP(Calc!B18,Calc!$C$4:$N$39,6,0)))</f>
        <v>7</v>
      </c>
      <c r="X23" s="359">
        <f>IF(Calc!$K$40=0,"",IF($Q23=0,"",VLOOKUP(Calc!B18,Calc!$C$4:$N$39,7,0)))</f>
        <v>1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1</v>
      </c>
      <c r="AA23" s="361">
        <f>IF(Calc!$K$40=0,"",IF($Q23=0,"",VLOOKUP(Calc!B18,Calc!$C$4:$N$39,8,0)))</f>
        <v>7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Qarabag.</v>
      </c>
      <c r="AD23" s="187"/>
      <c r="AE23" s="162">
        <f t="shared" si="0"/>
        <v>15</v>
      </c>
      <c r="AF23" s="163" t="str">
        <f t="shared" si="1"/>
        <v>Qarabag Agdam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>2 : 2</v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>1 : 3</v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2 : 0</v>
      </c>
      <c r="BN23" s="123" t="str">
        <f>IFERROR(VLOOKUP($P23&amp;BN$8,Calc2!$J$4:$L$291,3,0),"")</f>
        <v/>
      </c>
      <c r="BO23" s="320" t="str">
        <f>IFERROR(VLOOKUP($P23&amp;BO$8,Calc2!$J$4:$L$291,3,0),"")</f>
        <v>3 : 2</v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45918</v>
      </c>
      <c r="E24" s="122">
        <f>IF(Plan!$U22="","",Plan!$U22)</f>
        <v>0.875</v>
      </c>
      <c r="F24" s="130" t="str">
        <f>Plan!$Q22</f>
        <v>Eintracht Frankfurt</v>
      </c>
      <c r="G24" s="131" t="s">
        <v>4</v>
      </c>
      <c r="H24" s="130" t="str">
        <f>Plan!$S22</f>
        <v>Galatasaray SK</v>
      </c>
      <c r="I24" s="132">
        <v>5</v>
      </c>
      <c r="J24" s="410" t="str">
        <f>Language!$E$90</f>
        <v xml:space="preserve"> :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Atalanta Bergamo</v>
      </c>
      <c r="Q24" s="353">
        <f>IF(Calc!$K$40=0,"",VLOOKUP(Calc!B19,Calc!$C$4:$N$39,9,0))</f>
        <v>4</v>
      </c>
      <c r="R24" s="354">
        <f>IF(Calc!$K$40=0,"",IF($Q24=0,"",VLOOKUP(Calc!B19,Calc!$C$4:$N$39,10,0)))</f>
        <v>2</v>
      </c>
      <c r="S24" s="354">
        <f>IF(Calc!$K$40=0,"",IF($Q24=0,"",VLOOKUP(Calc!B19,Calc!$C$4:$N$39,11,0)))</f>
        <v>1</v>
      </c>
      <c r="T24" s="355">
        <f>IF(Calc!$K$40=0,"",IF($Q24=0,"",VLOOKUP(Calc!B19,Calc!$C$4:$N$39,12,0)))</f>
        <v>1</v>
      </c>
      <c r="U24" s="356">
        <f>IF(Calc!$K$40=0,"",IF($Q24=0,"",VLOOKUP(Calc!B19,Calc!$C$4:$N$39,5,0)))</f>
        <v>3</v>
      </c>
      <c r="V24" s="357" t="str">
        <f>Language!$E$90</f>
        <v xml:space="preserve"> : </v>
      </c>
      <c r="W24" s="358">
        <f>IF(Calc!$K$40=0,"",IF($Q24=0,"",VLOOKUP(Calc!B19,Calc!$C$4:$N$39,6,0)))</f>
        <v>5</v>
      </c>
      <c r="X24" s="359">
        <f>IF(Calc!$K$40=0,"",IF($Q24=0,"",VLOOKUP(Calc!B19,Calc!$C$4:$N$39,7,0)))</f>
        <v>-2</v>
      </c>
      <c r="Y24" s="360">
        <f>IF(Calc!$K$40=0,"",IF($Q24=0,"",VLOOKUP(Calc!B19,Calc!$C$4:$P$39,13,0)))</f>
        <v>1</v>
      </c>
      <c r="Z24" s="360">
        <f>IF(Calc!$K$40=0,"",IF($Q24=0,"",VLOOKUP(Calc!B19,Calc!$C$4:$P$39,14,0)))</f>
        <v>1</v>
      </c>
      <c r="AA24" s="361">
        <f>IF(Calc!$K$40=0,"",IF($Q24=0,"",VLOOKUP(Calc!B19,Calc!$C$4:$N$39,8,0)))</f>
        <v>7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Atalant.</v>
      </c>
      <c r="AD24" s="187"/>
      <c r="AE24" s="162">
        <f t="shared" si="0"/>
        <v>16</v>
      </c>
      <c r="AF24" s="163" t="str">
        <f t="shared" si="1"/>
        <v>Atalanta Bergamo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>0 : 4</v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>2 : 1</v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>1 : 0</v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>0 : 0</v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45918</v>
      </c>
      <c r="E25" s="122">
        <f>IF(Plan!$U23="","",Plan!$U23)</f>
        <v>0.875</v>
      </c>
      <c r="F25" s="130" t="str">
        <f>Plan!$Q23</f>
        <v>Sporting Lissabon</v>
      </c>
      <c r="G25" s="131" t="s">
        <v>4</v>
      </c>
      <c r="H25" s="130" t="str">
        <f>Plan!$S23</f>
        <v>Qairat Almaty</v>
      </c>
      <c r="I25" s="132">
        <v>4</v>
      </c>
      <c r="J25" s="410" t="str">
        <f>Language!$E$90</f>
        <v xml:space="preserve"> :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Atletico Madrid</v>
      </c>
      <c r="Q25" s="364">
        <f>IF(Calc!$K$40=0,"",VLOOKUP(Calc!B20,Calc!$C$4:$N$39,9,0))</f>
        <v>4</v>
      </c>
      <c r="R25" s="365">
        <f>IF(Calc!$K$40=0,"",IF($Q25=0,"",VLOOKUP(Calc!B20,Calc!$C$4:$N$39,10,0)))</f>
        <v>2</v>
      </c>
      <c r="S25" s="365">
        <f>IF(Calc!$K$40=0,"",IF($Q25=0,"",VLOOKUP(Calc!B20,Calc!$C$4:$N$39,11,0)))</f>
        <v>0</v>
      </c>
      <c r="T25" s="366">
        <f>IF(Calc!$K$40=0,"",IF($Q25=0,"",VLOOKUP(Calc!B20,Calc!$C$4:$N$39,12,0)))</f>
        <v>2</v>
      </c>
      <c r="U25" s="367">
        <f>IF(Calc!$K$40=0,"",IF($Q25=0,"",VLOOKUP(Calc!B20,Calc!$C$4:$N$39,5,0)))</f>
        <v>10</v>
      </c>
      <c r="V25" s="368" t="str">
        <f>Language!$E$90</f>
        <v xml:space="preserve"> : </v>
      </c>
      <c r="W25" s="369">
        <f>IF(Calc!$K$40=0,"",IF($Q25=0,"",VLOOKUP(Calc!B20,Calc!$C$4:$N$39,6,0)))</f>
        <v>9</v>
      </c>
      <c r="X25" s="370">
        <f>IF(Calc!$K$40=0,"",IF($Q25=0,"",VLOOKUP(Calc!B20,Calc!$C$4:$N$39,7,0)))</f>
        <v>1</v>
      </c>
      <c r="Y25" s="371">
        <f>IF(Calc!$K$40=0,"",IF($Q25=0,"",VLOOKUP(Calc!B20,Calc!$C$4:$P$39,13,0)))</f>
        <v>2</v>
      </c>
      <c r="Z25" s="371">
        <f>IF(Calc!$K$40=0,"",IF($Q25=0,"",VLOOKUP(Calc!B20,Calc!$C$4:$P$39,14,0)))</f>
        <v>0</v>
      </c>
      <c r="AA25" s="372">
        <f>IF(Calc!$K$40=0,"",IF($Q25=0,"",VLOOKUP(Calc!B20,Calc!$C$4:$N$39,8,0)))</f>
        <v>6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Atletic.</v>
      </c>
      <c r="AD25" s="187"/>
      <c r="AE25" s="162">
        <f t="shared" si="0"/>
        <v>17</v>
      </c>
      <c r="AF25" s="163" t="str">
        <f t="shared" si="1"/>
        <v>Atletico Madrid</v>
      </c>
      <c r="AG25" s="124" t="str">
        <f>IFERROR(VLOOKUP($P25&amp;AG$8,Calc2!$J$4:$L$291,3,0),"")</f>
        <v/>
      </c>
      <c r="AH25" s="123" t="str">
        <f>IFERROR(VLOOKUP($P25&amp;AH$8,Calc2!$J$4:$L$291,3,0),"")</f>
        <v>0 : 4</v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2 : 3</v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5 : 1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>3 : 1</v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IF(Plan!$T24="","",Plan!$T24)</f>
        <v>45918</v>
      </c>
      <c r="E26" s="263">
        <f>IF(Plan!$U24="","",Plan!$U24)</f>
        <v>0.875</v>
      </c>
      <c r="F26" s="264" t="str">
        <f>Plan!$Q24</f>
        <v>Newcastle United</v>
      </c>
      <c r="G26" s="265" t="s">
        <v>4</v>
      </c>
      <c r="H26" s="264" t="str">
        <f>Plan!$S24</f>
        <v>FC Barcelona</v>
      </c>
      <c r="I26" s="266">
        <v>1</v>
      </c>
      <c r="J26" s="411" t="str">
        <f>Language!$E$90</f>
        <v xml:space="preserve"> :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PSV Eindhoven</v>
      </c>
      <c r="Q26" s="364">
        <f>IF(Calc!$K$40=0,"",VLOOKUP(Calc!B21,Calc!$C$4:$N$39,9,0))</f>
        <v>4</v>
      </c>
      <c r="R26" s="365">
        <f>IF(Calc!$K$40=0,"",IF($Q26=0,"",VLOOKUP(Calc!B21,Calc!$C$4:$N$39,10,0)))</f>
        <v>1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1</v>
      </c>
      <c r="U26" s="367">
        <f>IF(Calc!$K$40=0,"",IF($Q26=0,"",VLOOKUP(Calc!B21,Calc!$C$4:$N$39,5,0)))</f>
        <v>9</v>
      </c>
      <c r="V26" s="368" t="str">
        <f>Language!$E$90</f>
        <v xml:space="preserve"> : </v>
      </c>
      <c r="W26" s="369">
        <f>IF(Calc!$K$40=0,"",IF($Q26=0,"",VLOOKUP(Calc!B21,Calc!$C$4:$N$39,6,0)))</f>
        <v>7</v>
      </c>
      <c r="X26" s="370">
        <f>IF(Calc!$K$40=0,"",IF($Q26=0,"",VLOOKUP(Calc!B21,Calc!$C$4:$N$39,7,0)))</f>
        <v>2</v>
      </c>
      <c r="Y26" s="371">
        <f>IF(Calc!$K$40=0,"",IF($Q26=0,"",VLOOKUP(Calc!B21,Calc!$C$4:$P$39,13,0)))</f>
        <v>2</v>
      </c>
      <c r="Z26" s="371">
        <f>IF(Calc!$K$40=0,"",IF($Q26=0,"",VLOOKUP(Calc!B21,Calc!$C$4:$P$39,14,0)))</f>
        <v>0</v>
      </c>
      <c r="AA26" s="372">
        <f>IF(Calc!$K$40=0,"",IF($Q26=0,"",VLOOKUP(Calc!B21,Calc!$C$4:$N$39,8,0)))</f>
        <v>5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PSV Ein.</v>
      </c>
      <c r="AD26" s="187"/>
      <c r="AE26" s="162">
        <f t="shared" si="0"/>
        <v>18</v>
      </c>
      <c r="AF26" s="163" t="str">
        <f t="shared" si="1"/>
        <v>PSV Eindhoven</v>
      </c>
      <c r="AG26" s="124" t="str">
        <f>IFERROR(VLOOKUP($P26&amp;AG$8,Calc2!$J$4:$L$291,3,0),"")</f>
        <v/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>1 : 1</v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>6 : 2</v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>1 : 3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>1 : 1</v>
      </c>
      <c r="BL26" s="123" t="str">
        <f>IFERROR(VLOOKUP($P26&amp;BL$8,Calc2!$J$4:$L$291,3,0),"")</f>
        <v/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IF(Plan!$T25="","",Plan!$T25)</f>
        <v>45930</v>
      </c>
      <c r="E27" s="298">
        <f>IF(Plan!$U25="","",Plan!$U25)</f>
        <v>0.78125</v>
      </c>
      <c r="F27" s="299" t="str">
        <f>Plan!$Q25</f>
        <v>Atalanta Bergamo</v>
      </c>
      <c r="G27" s="300" t="s">
        <v>4</v>
      </c>
      <c r="H27" s="299" t="str">
        <f>Plan!$S25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AS Monaco</v>
      </c>
      <c r="Q27" s="364">
        <f>IF(Calc!$K$40=0,"",VLOOKUP(Calc!B22,Calc!$C$4:$N$39,9,0))</f>
        <v>4</v>
      </c>
      <c r="R27" s="365">
        <f>IF(Calc!$K$40=0,"",IF($Q27=0,"",VLOOKUP(Calc!B22,Calc!$C$4:$N$39,10,0)))</f>
        <v>1</v>
      </c>
      <c r="S27" s="365">
        <f>IF(Calc!$K$40=0,"",IF($Q27=0,"",VLOOKUP(Calc!B22,Calc!$C$4:$N$39,11,0)))</f>
        <v>2</v>
      </c>
      <c r="T27" s="366">
        <f>IF(Calc!$K$40=0,"",IF($Q27=0,"",VLOOKUP(Calc!B22,Calc!$C$4:$N$39,12,0)))</f>
        <v>1</v>
      </c>
      <c r="U27" s="367">
        <f>IF(Calc!$K$40=0,"",IF($Q27=0,"",VLOOKUP(Calc!B22,Calc!$C$4:$N$39,5,0)))</f>
        <v>4</v>
      </c>
      <c r="V27" s="368" t="str">
        <f>Language!$E$90</f>
        <v xml:space="preserve"> : </v>
      </c>
      <c r="W27" s="369">
        <f>IF(Calc!$K$40=0,"",IF($Q27=0,"",VLOOKUP(Calc!B22,Calc!$C$4:$N$39,6,0)))</f>
        <v>6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2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5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AS Mona.</v>
      </c>
      <c r="AD27" s="187"/>
      <c r="AE27" s="162">
        <f t="shared" si="0"/>
        <v>19</v>
      </c>
      <c r="AF27" s="163" t="str">
        <f t="shared" si="1"/>
        <v>AS Monaco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>2 : 2</v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>0 : 0</v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>1 : 4</v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>1 : 0</v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IF(Plan!$T26="","",Plan!$T26)</f>
        <v>45930</v>
      </c>
      <c r="E28" s="122">
        <f>IF(Plan!$U26="","",Plan!$U26)</f>
        <v>0.78125</v>
      </c>
      <c r="F28" s="130" t="str">
        <f>Plan!$Q26</f>
        <v>Qairat Almaty</v>
      </c>
      <c r="G28" s="131" t="s">
        <v>4</v>
      </c>
      <c r="H28" s="130" t="str">
        <f>Plan!$S26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Pafos FC</v>
      </c>
      <c r="Q28" s="364">
        <f>IF(Calc!$K$40=0,"",VLOOKUP(Calc!B23,Calc!$C$4:$N$39,9,0))</f>
        <v>4</v>
      </c>
      <c r="R28" s="365">
        <f>IF(Calc!$K$40=0,"",IF($Q28=0,"",VLOOKUP(Calc!B23,Calc!$C$4:$N$39,10,0)))</f>
        <v>1</v>
      </c>
      <c r="S28" s="365">
        <f>IF(Calc!$K$40=0,"",IF($Q28=0,"",VLOOKUP(Calc!B23,Calc!$C$4:$N$39,11,0)))</f>
        <v>2</v>
      </c>
      <c r="T28" s="366">
        <f>IF(Calc!$K$40=0,"",IF($Q28=0,"",VLOOKUP(Calc!B23,Calc!$C$4:$N$39,12,0)))</f>
        <v>1</v>
      </c>
      <c r="U28" s="367">
        <f>IF(Calc!$K$40=0,"",IF($Q28=0,"",VLOOKUP(Calc!B23,Calc!$C$4:$N$39,5,0)))</f>
        <v>2</v>
      </c>
      <c r="V28" s="368" t="str">
        <f>Language!$E$90</f>
        <v xml:space="preserve"> : </v>
      </c>
      <c r="W28" s="369">
        <f>IF(Calc!$K$40=0,"",IF($Q28=0,"",VLOOKUP(Calc!B23,Calc!$C$4:$N$39,6,0)))</f>
        <v>5</v>
      </c>
      <c r="X28" s="370">
        <f>IF(Calc!$K$40=0,"",IF($Q28=0,"",VLOOKUP(Calc!B23,Calc!$C$4:$N$39,7,0)))</f>
        <v>-3</v>
      </c>
      <c r="Y28" s="371">
        <f>IF(Calc!$K$40=0,"",IF($Q28=0,"",VLOOKUP(Calc!B23,Calc!$C$4:$P$39,13,0)))</f>
        <v>0</v>
      </c>
      <c r="Z28" s="371">
        <f>IF(Calc!$K$40=0,"",IF($Q28=0,"",VLOOKUP(Calc!B23,Calc!$C$4:$P$39,14,0)))</f>
        <v>0</v>
      </c>
      <c r="AA28" s="372">
        <f>IF(Calc!$K$40=0,"",IF($Q28=0,"",VLOOKUP(Calc!B23,Calc!$C$4:$N$39,8,0)))</f>
        <v>5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Pafos F.</v>
      </c>
      <c r="AD28" s="187"/>
      <c r="AE28" s="162">
        <f t="shared" ref="AE28:AE40" si="2">O28</f>
        <v>20</v>
      </c>
      <c r="AF28" s="163" t="str">
        <f t="shared" ref="AF28:AF40" si="3">P28</f>
        <v>Pafos FC</v>
      </c>
      <c r="AG28" s="124" t="str">
        <f>IFERROR(VLOOKUP($P28&amp;AG$8,Calc2!$J$4:$L$291,3,0),"")</f>
        <v>1 : 5</v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>0 : 0</v>
      </c>
      <c r="BL28" s="123" t="str">
        <f>IFERROR(VLOOKUP($P28&amp;BL$8,Calc2!$J$4:$L$291,3,0),"")</f>
        <v>1 : 0</v>
      </c>
      <c r="BM28" s="315" t="str">
        <f>IFERROR(VLOOKUP($P28&amp;BM$8,Calc2!$J$4:$L$291,3,0),"")</f>
        <v/>
      </c>
      <c r="BN28" s="123" t="str">
        <f>IFERROR(VLOOKUP($P28&amp;BN$8,Calc2!$J$4:$L$291,3,0),"")</f>
        <v>0 : 0</v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45930</v>
      </c>
      <c r="E29" s="122">
        <f>IF(Plan!$U27="","",Plan!$U27)</f>
        <v>0.875</v>
      </c>
      <c r="F29" s="130" t="str">
        <f>Plan!$Q27</f>
        <v>Inter Mailand</v>
      </c>
      <c r="G29" s="131" t="s">
        <v>4</v>
      </c>
      <c r="H29" s="130" t="str">
        <f>Plan!$S27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Bayer 04 Leverkusen</v>
      </c>
      <c r="Q29" s="364">
        <f>IF(Calc!$K$40=0,"",VLOOKUP(Calc!B24,Calc!$C$4:$N$39,9,0))</f>
        <v>4</v>
      </c>
      <c r="R29" s="365">
        <f>IF(Calc!$K$40=0,"",IF($Q29=0,"",VLOOKUP(Calc!B24,Calc!$C$4:$N$39,10,0)))</f>
        <v>1</v>
      </c>
      <c r="S29" s="365">
        <f>IF(Calc!$K$40=0,"",IF($Q29=0,"",VLOOKUP(Calc!B24,Calc!$C$4:$N$39,11,0)))</f>
        <v>2</v>
      </c>
      <c r="T29" s="366">
        <f>IF(Calc!$K$40=0,"",IF($Q29=0,"",VLOOKUP(Calc!B24,Calc!$C$4:$N$39,12,0)))</f>
        <v>1</v>
      </c>
      <c r="U29" s="367">
        <f>IF(Calc!$K$40=0,"",IF($Q29=0,"",VLOOKUP(Calc!B24,Calc!$C$4:$N$39,5,0)))</f>
        <v>6</v>
      </c>
      <c r="V29" s="368" t="str">
        <f>Language!$E$90</f>
        <v xml:space="preserve"> : </v>
      </c>
      <c r="W29" s="369">
        <f>IF(Calc!$K$40=0,"",IF($Q29=0,"",VLOOKUP(Calc!B24,Calc!$C$4:$N$39,6,0)))</f>
        <v>10</v>
      </c>
      <c r="X29" s="370">
        <f>IF(Calc!$K$40=0,"",IF($Q29=0,"",VLOOKUP(Calc!B24,Calc!$C$4:$N$39,7,0)))</f>
        <v>-4</v>
      </c>
      <c r="Y29" s="371">
        <f>IF(Calc!$K$40=0,"",IF($Q29=0,"",VLOOKUP(Calc!B24,Calc!$C$4:$P$39,13,0)))</f>
        <v>3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5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Bayer 0.</v>
      </c>
      <c r="AD29" s="113"/>
      <c r="AE29" s="162">
        <f t="shared" si="2"/>
        <v>21</v>
      </c>
      <c r="AF29" s="163" t="str">
        <f t="shared" si="3"/>
        <v>Bayer 04 Leverkusen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>2 : 7</v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>1 : 1</v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>2 : 2</v>
      </c>
      <c r="BN29" s="123" t="str">
        <f>IFERROR(VLOOKUP($P29&amp;BN$8,Calc2!$J$4:$L$291,3,0),"")</f>
        <v/>
      </c>
      <c r="BO29" s="320" t="str">
        <f>IFERROR(VLOOKUP($P29&amp;BO$8,Calc2!$J$4:$L$291,3,0),"")</f>
        <v>1 : 0</v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45930</v>
      </c>
      <c r="E30" s="122">
        <f>IF(Plan!$U28="","",Plan!$U28)</f>
        <v>0.875</v>
      </c>
      <c r="F30" s="130" t="str">
        <f>Plan!$Q28</f>
        <v>FC Chelsea</v>
      </c>
      <c r="G30" s="131" t="s">
        <v>4</v>
      </c>
      <c r="H30" s="130" t="str">
        <f>Plan!$S28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Club Brügge</v>
      </c>
      <c r="Q30" s="364">
        <f>IF(Calc!$K$40=0,"",VLOOKUP(Calc!B25,Calc!$C$4:$N$39,9,0))</f>
        <v>4</v>
      </c>
      <c r="R30" s="365">
        <f>IF(Calc!$K$40=0,"",IF($Q30=0,"",VLOOKUP(Calc!B25,Calc!$C$4:$N$39,10,0)))</f>
        <v>1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2</v>
      </c>
      <c r="U30" s="367">
        <f>IF(Calc!$K$40=0,"",IF($Q30=0,"",VLOOKUP(Calc!B25,Calc!$C$4:$N$39,5,0)))</f>
        <v>8</v>
      </c>
      <c r="V30" s="368" t="str">
        <f>Language!$E$90</f>
        <v xml:space="preserve"> : </v>
      </c>
      <c r="W30" s="369">
        <f>IF(Calc!$K$40=0,"",IF($Q30=0,"",VLOOKUP(Calc!B25,Calc!$C$4:$N$39,6,0)))</f>
        <v>10</v>
      </c>
      <c r="X30" s="370">
        <f>IF(Calc!$K$40=0,"",IF($Q30=0,"",VLOOKUP(Calc!B25,Calc!$C$4:$N$39,7,0)))</f>
        <v>-2</v>
      </c>
      <c r="Y30" s="371">
        <f>IF(Calc!$K$40=0,"",IF($Q30=0,"",VLOOKUP(Calc!B25,Calc!$C$4:$P$39,13,0)))</f>
        <v>1</v>
      </c>
      <c r="Z30" s="371">
        <f>IF(Calc!$K$40=0,"",IF($Q30=0,"",VLOOKUP(Calc!B25,Calc!$C$4:$P$39,14,0)))</f>
        <v>0</v>
      </c>
      <c r="AA30" s="372">
        <f>IF(Calc!$K$40=0,"",IF($Q30=0,"",VLOOKUP(Calc!B25,Calc!$C$4:$N$39,8,0)))</f>
        <v>4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Club Br.</v>
      </c>
      <c r="AD30" s="113"/>
      <c r="AE30" s="162">
        <f t="shared" si="2"/>
        <v>22</v>
      </c>
      <c r="AF30" s="163" t="str">
        <f t="shared" si="3"/>
        <v>Club Brügge</v>
      </c>
      <c r="AG30" s="124" t="str">
        <f>IFERROR(VLOOKUP($P30&amp;AG$8,Calc2!$J$4:$L$291,3,0),"")</f>
        <v>0 : 4</v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>3 : 3</v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>1 : 2</v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>4 : 1</v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45930</v>
      </c>
      <c r="E31" s="122">
        <f>IF(Plan!$U29="","",Plan!$U29)</f>
        <v>0.875</v>
      </c>
      <c r="F31" s="130" t="str">
        <f>Plan!$Q29</f>
        <v>Atletico Madrid</v>
      </c>
      <c r="G31" s="131" t="s">
        <v>4</v>
      </c>
      <c r="H31" s="130" t="str">
        <f>Plan!$S29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Eintracht Frankfurt</v>
      </c>
      <c r="Q31" s="364">
        <f>IF(Calc!$K$40=0,"",VLOOKUP(Calc!B26,Calc!$C$4:$N$39,9,0))</f>
        <v>4</v>
      </c>
      <c r="R31" s="365">
        <f>IF(Calc!$K$40=0,"",IF($Q31=0,"",VLOOKUP(Calc!B26,Calc!$C$4:$N$39,10,0)))</f>
        <v>1</v>
      </c>
      <c r="S31" s="365">
        <f>IF(Calc!$K$40=0,"",IF($Q31=0,"",VLOOKUP(Calc!B26,Calc!$C$4:$N$39,11,0)))</f>
        <v>1</v>
      </c>
      <c r="T31" s="366">
        <f>IF(Calc!$K$40=0,"",IF($Q31=0,"",VLOOKUP(Calc!B26,Calc!$C$4:$N$39,12,0)))</f>
        <v>2</v>
      </c>
      <c r="U31" s="367">
        <f>IF(Calc!$K$40=0,"",IF($Q31=0,"",VLOOKUP(Calc!B26,Calc!$C$4:$N$39,5,0)))</f>
        <v>7</v>
      </c>
      <c r="V31" s="368" t="str">
        <f>Language!$E$90</f>
        <v xml:space="preserve"> : </v>
      </c>
      <c r="W31" s="369">
        <f>IF(Calc!$K$40=0,"",IF($Q31=0,"",VLOOKUP(Calc!B26,Calc!$C$4:$N$39,6,0)))</f>
        <v>11</v>
      </c>
      <c r="X31" s="370">
        <f>IF(Calc!$K$40=0,"",IF($Q31=0,"",VLOOKUP(Calc!B26,Calc!$C$4:$N$39,7,0)))</f>
        <v>-4</v>
      </c>
      <c r="Y31" s="371">
        <f>IF(Calc!$K$40=0,"",IF($Q31=0,"",VLOOKUP(Calc!B26,Calc!$C$4:$P$39,13,0)))</f>
        <v>1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4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Eintrac.</v>
      </c>
      <c r="AD31" s="114"/>
      <c r="AE31" s="162">
        <f t="shared" si="2"/>
        <v>23</v>
      </c>
      <c r="AF31" s="163" t="str">
        <f t="shared" si="3"/>
        <v>Eintracht Frankfurt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1 : 5</v>
      </c>
      <c r="AO31" s="123" t="str">
        <f>IFERROR(VLOOKUP($P31&amp;AO$8,Calc2!$J$4:$L$291,3,0),"")</f>
        <v>5 : 1</v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1 : 5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>0 : 0</v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45930</v>
      </c>
      <c r="E32" s="122">
        <f>IF(Plan!$U30="","",Plan!$U30)</f>
        <v>0.875</v>
      </c>
      <c r="F32" s="130" t="str">
        <f>Plan!$Q30</f>
        <v>FK Bodö/Glimt</v>
      </c>
      <c r="G32" s="131" t="s">
        <v>4</v>
      </c>
      <c r="H32" s="130" t="str">
        <f>Plan!$S30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SSC Neapel</v>
      </c>
      <c r="Q32" s="364">
        <f>IF(Calc!$K$40=0,"",VLOOKUP(Calc!B27,Calc!$C$4:$N$39,9,0))</f>
        <v>4</v>
      </c>
      <c r="R32" s="365">
        <f>IF(Calc!$K$40=0,"",IF($Q32=0,"",VLOOKUP(Calc!B27,Calc!$C$4:$N$39,10,0)))</f>
        <v>1</v>
      </c>
      <c r="S32" s="365">
        <f>IF(Calc!$K$40=0,"",IF($Q32=0,"",VLOOKUP(Calc!B27,Calc!$C$4:$N$39,11,0)))</f>
        <v>1</v>
      </c>
      <c r="T32" s="366">
        <f>IF(Calc!$K$40=0,"",IF($Q32=0,"",VLOOKUP(Calc!B27,Calc!$C$4:$N$39,12,0)))</f>
        <v>2</v>
      </c>
      <c r="U32" s="367">
        <f>IF(Calc!$K$40=0,"",IF($Q32=0,"",VLOOKUP(Calc!B27,Calc!$C$4:$N$39,5,0)))</f>
        <v>4</v>
      </c>
      <c r="V32" s="368" t="str">
        <f>Language!$E$90</f>
        <v xml:space="preserve"> : </v>
      </c>
      <c r="W32" s="369">
        <f>IF(Calc!$K$40=0,"",IF($Q32=0,"",VLOOKUP(Calc!B27,Calc!$C$4:$N$39,6,0)))</f>
        <v>9</v>
      </c>
      <c r="X32" s="370">
        <f>IF(Calc!$K$40=0,"",IF($Q32=0,"",VLOOKUP(Calc!B27,Calc!$C$4:$N$39,7,0)))</f>
        <v>-5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0</v>
      </c>
      <c r="AA32" s="372">
        <f>IF(Calc!$K$40=0,"",IF($Q32=0,"",VLOOKUP(Calc!B27,Calc!$C$4:$N$39,8,0)))</f>
        <v>4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SSC Nea.</v>
      </c>
      <c r="AD32" s="116"/>
      <c r="AE32" s="162">
        <f t="shared" si="2"/>
        <v>24</v>
      </c>
      <c r="AF32" s="163" t="str">
        <f t="shared" si="3"/>
        <v>SSC Neapel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>0 : 2</v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/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>2 : 1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>2 : 6</v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>0 : 0</v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IF(Plan!$T31="","",Plan!$T31)</f>
        <v>45930</v>
      </c>
      <c r="E33" s="122">
        <f>IF(Plan!$U31="","",Plan!$U31)</f>
        <v>0.875</v>
      </c>
      <c r="F33" s="130" t="str">
        <f>Plan!$Q31</f>
        <v>Olympique Marseille</v>
      </c>
      <c r="G33" s="131" t="s">
        <v>4</v>
      </c>
      <c r="H33" s="130" t="str">
        <f>Plan!$S31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4</v>
      </c>
      <c r="R33" s="376">
        <f>IF(Calc!$K$40=0,"",IF($Q33=0,"",VLOOKUP(Calc!B28,Calc!$C$4:$N$39,10,0)))</f>
        <v>1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3</v>
      </c>
      <c r="U33" s="378">
        <f>IF(Calc!$K$40=0,"",IF($Q33=0,"",VLOOKUP(Calc!B28,Calc!$C$4:$N$39,5,0)))</f>
        <v>6</v>
      </c>
      <c r="V33" s="379" t="str">
        <f>Language!$E$90</f>
        <v xml:space="preserve"> : </v>
      </c>
      <c r="W33" s="380">
        <f>IF(Calc!$K$40=0,"",IF($Q33=0,"",VLOOKUP(Calc!B28,Calc!$C$4:$N$39,6,0)))</f>
        <v>5</v>
      </c>
      <c r="X33" s="381">
        <f>IF(Calc!$K$40=0,"",IF($Q33=0,"",VLOOKUP(Calc!B28,Calc!$C$4:$N$39,7,0)))</f>
        <v>1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0</v>
      </c>
      <c r="AA33" s="383">
        <f>IF(Calc!$K$40=0,"",IF($Q33=0,"",VLOOKUP(Calc!B28,Calc!$C$4:$N$39,8,0)))</f>
        <v>3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: 2</v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>1 : 2</v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>0 : 1</v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>4 : 0</v>
      </c>
    </row>
    <row r="34" spans="2:68" ht="15.95" customHeight="1" x14ac:dyDescent="0.25">
      <c r="B34" s="199"/>
      <c r="C34" s="197">
        <v>26</v>
      </c>
      <c r="D34" s="121">
        <f>IF(Plan!$T32="","",Plan!$T32)</f>
        <v>45930</v>
      </c>
      <c r="E34" s="122">
        <f>IF(Plan!$U32="","",Plan!$U32)</f>
        <v>0.875</v>
      </c>
      <c r="F34" s="130" t="str">
        <f>Plan!$Q32</f>
        <v>Galatasaray SK</v>
      </c>
      <c r="G34" s="131" t="s">
        <v>4</v>
      </c>
      <c r="H34" s="130" t="str">
        <f>Plan!$S32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Juventus Turin</v>
      </c>
      <c r="Q34" s="375">
        <f>IF(Calc!$K$40=0,"",VLOOKUP(Calc!B29,Calc!$C$4:$N$39,9,0))</f>
        <v>4</v>
      </c>
      <c r="R34" s="376">
        <f>IF(Calc!$K$40=0,"",IF($Q34=0,"",VLOOKUP(Calc!B29,Calc!$C$4:$N$39,10,0)))</f>
        <v>0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1</v>
      </c>
      <c r="U34" s="378">
        <f>IF(Calc!$K$40=0,"",IF($Q34=0,"",VLOOKUP(Calc!B29,Calc!$C$4:$N$39,5,0)))</f>
        <v>7</v>
      </c>
      <c r="V34" s="379" t="str">
        <f>Language!$E$90</f>
        <v xml:space="preserve"> : </v>
      </c>
      <c r="W34" s="380">
        <f>IF(Calc!$K$40=0,"",IF($Q34=0,"",VLOOKUP(Calc!B29,Calc!$C$4:$N$39,6,0)))</f>
        <v>8</v>
      </c>
      <c r="X34" s="381">
        <f>IF(Calc!$K$40=0,"",IF($Q34=0,"",VLOOKUP(Calc!B29,Calc!$C$4:$N$39,7,0)))</f>
        <v>-1</v>
      </c>
      <c r="Y34" s="382">
        <f>IF(Calc!$K$40=0,"",IF($Q34=0,"",VLOOKUP(Calc!B29,Calc!$C$4:$P$39,13,0)))</f>
        <v>2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3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Juventu.</v>
      </c>
      <c r="AD34" s="159"/>
      <c r="AE34" s="162">
        <f t="shared" si="2"/>
        <v>26</v>
      </c>
      <c r="AF34" s="163" t="str">
        <f t="shared" si="3"/>
        <v>Juventus Turin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>0 : 1</v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1 : 1</v>
      </c>
      <c r="AT34" s="123" t="str">
        <f>IFERROR(VLOOKUP($P34&amp;AT$8,Calc2!$J$4:$L$291,3,0),"")</f>
        <v>4 : 4</v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>2 : 2</v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IF(Plan!$T33="","",Plan!$T33)</f>
        <v>45930</v>
      </c>
      <c r="E35" s="122">
        <f>IF(Plan!$U33="","",Plan!$U33)</f>
        <v>0.875</v>
      </c>
      <c r="F35" s="130" t="str">
        <f>Plan!$Q33</f>
        <v>Pafos FC</v>
      </c>
      <c r="G35" s="131" t="s">
        <v>4</v>
      </c>
      <c r="H35" s="130" t="str">
        <f>Plan!$S33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Athletic Bilbao</v>
      </c>
      <c r="Q35" s="375">
        <f>IF(Calc!$K$40=0,"",VLOOKUP(Calc!B30,Calc!$C$4:$N$39,9,0))</f>
        <v>4</v>
      </c>
      <c r="R35" s="376">
        <f>IF(Calc!$K$40=0,"",IF($Q35=0,"",VLOOKUP(Calc!B30,Calc!$C$4:$N$39,10,0)))</f>
        <v>1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3</v>
      </c>
      <c r="U35" s="378">
        <f>IF(Calc!$K$40=0,"",IF($Q35=0,"",VLOOKUP(Calc!B30,Calc!$C$4:$N$39,5,0)))</f>
        <v>4</v>
      </c>
      <c r="V35" s="379" t="str">
        <f>Language!$E$90</f>
        <v xml:space="preserve"> : </v>
      </c>
      <c r="W35" s="380">
        <f>IF(Calc!$K$40=0,"",IF($Q35=0,"",VLOOKUP(Calc!B30,Calc!$C$4:$N$39,6,0)))</f>
        <v>9</v>
      </c>
      <c r="X35" s="381">
        <f>IF(Calc!$K$40=0,"",IF($Q35=0,"",VLOOKUP(Calc!B30,Calc!$C$4:$N$39,7,0)))</f>
        <v>-5</v>
      </c>
      <c r="Y35" s="382">
        <f>IF(Calc!$K$40=0,"",IF($Q35=0,"",VLOOKUP(Calc!B30,Calc!$C$4:$P$39,13,0)))</f>
        <v>1</v>
      </c>
      <c r="Z35" s="382">
        <f>IF(Calc!$K$40=0,"",IF($Q35=0,"",VLOOKUP(Calc!B30,Calc!$C$4:$P$39,14,0)))</f>
        <v>0</v>
      </c>
      <c r="AA35" s="383">
        <f>IF(Calc!$K$40=0,"",IF($Q35=0,"",VLOOKUP(Calc!B30,Calc!$C$4:$N$39,8,0)))</f>
        <v>3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Athleti.</v>
      </c>
      <c r="AD35" s="157"/>
      <c r="AE35" s="162">
        <f t="shared" si="2"/>
        <v>27</v>
      </c>
      <c r="AF35" s="163" t="str">
        <f t="shared" si="3"/>
        <v>Athletic Bilbao</v>
      </c>
      <c r="AG35" s="124" t="str">
        <f>IFERROR(VLOOKUP($P35&amp;AG$8,Calc2!$J$4:$L$291,3,0),"")</f>
        <v/>
      </c>
      <c r="AH35" s="123" t="str">
        <f>IFERROR(VLOOKUP($P35&amp;AH$8,Calc2!$J$4:$L$291,3,0),"")</f>
        <v>0 :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>0 : 2</v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>1 : 4</v>
      </c>
      <c r="AU35" s="123" t="str">
        <f>IFERROR(VLOOKUP($P35&amp;AU$8,Calc2!$J$4:$L$291,3,0),"")</f>
        <v>3 : 1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45931</v>
      </c>
      <c r="E36" s="122">
        <f>IF(Plan!$U34="","",Plan!$U34)</f>
        <v>0.78125</v>
      </c>
      <c r="F36" s="130" t="str">
        <f>Plan!$Q34</f>
        <v>Union Saint-Gilloise</v>
      </c>
      <c r="G36" s="131" t="s">
        <v>4</v>
      </c>
      <c r="H36" s="130" t="str">
        <f>Plan!$S34</f>
        <v>Newcastle United</v>
      </c>
      <c r="I36" s="132">
        <v>0</v>
      </c>
      <c r="J36" s="410" t="str">
        <f>Language!$E$90</f>
        <v xml:space="preserve"> :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Union Saint-Gilloise</v>
      </c>
      <c r="Q36" s="375">
        <f>IF(Calc!$K$40=0,"",VLOOKUP(Calc!B31,Calc!$C$4:$N$39,9,0))</f>
        <v>4</v>
      </c>
      <c r="R36" s="376">
        <f>IF(Calc!$K$40=0,"",IF($Q36=0,"",VLOOKUP(Calc!B31,Calc!$C$4:$N$39,10,0)))</f>
        <v>1</v>
      </c>
      <c r="S36" s="376">
        <f>IF(Calc!$K$40=0,"",IF($Q36=0,"",VLOOKUP(Calc!B31,Calc!$C$4:$N$39,11,0)))</f>
        <v>0</v>
      </c>
      <c r="T36" s="377">
        <f>IF(Calc!$K$40=0,"",IF($Q36=0,"",VLOOKUP(Calc!B31,Calc!$C$4:$N$39,12,0)))</f>
        <v>3</v>
      </c>
      <c r="U36" s="378">
        <f>IF(Calc!$K$40=0,"",IF($Q36=0,"",VLOOKUP(Calc!B31,Calc!$C$4:$N$39,5,0)))</f>
        <v>4</v>
      </c>
      <c r="V36" s="379" t="str">
        <f>Language!$E$90</f>
        <v xml:space="preserve"> : </v>
      </c>
      <c r="W36" s="380">
        <f>IF(Calc!$K$40=0,"",IF($Q36=0,"",VLOOKUP(Calc!B31,Calc!$C$4:$N$39,6,0)))</f>
        <v>12</v>
      </c>
      <c r="X36" s="381">
        <f>IF(Calc!$K$40=0,"",IF($Q36=0,"",VLOOKUP(Calc!B31,Calc!$C$4:$N$39,7,0)))</f>
        <v>-8</v>
      </c>
      <c r="Y36" s="382">
        <f>IF(Calc!$K$40=0,"",IF($Q36=0,"",VLOOKUP(Calc!B31,Calc!$C$4:$P$39,13,0)))</f>
        <v>4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3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Union S.</v>
      </c>
      <c r="AD36" s="117"/>
      <c r="AE36" s="162">
        <f t="shared" si="2"/>
        <v>28</v>
      </c>
      <c r="AF36" s="163" t="str">
        <f t="shared" si="3"/>
        <v>Union Saint-Gilloise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>0 : 4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>0 : 4</v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>1 : 3</v>
      </c>
      <c r="AX36" s="123" t="str">
        <f>IFERROR(VLOOKUP($P36&amp;AX$8,Calc2!$J$4:$L$291,3,0),"")</f>
        <v>3 :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45931</v>
      </c>
      <c r="E37" s="122">
        <f>IF(Plan!$U35="","",Plan!$U35)</f>
        <v>0.78125</v>
      </c>
      <c r="F37" s="130" t="str">
        <f>Plan!$Q35</f>
        <v>Qarabag Agdam</v>
      </c>
      <c r="G37" s="131" t="s">
        <v>4</v>
      </c>
      <c r="H37" s="130" t="str">
        <f>Plan!$S35</f>
        <v>FC Kopenhagen</v>
      </c>
      <c r="I37" s="132">
        <v>2</v>
      </c>
      <c r="J37" s="410" t="str">
        <f>Language!$E$90</f>
        <v xml:space="preserve"> :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FK Bodö/Glimt</v>
      </c>
      <c r="Q37" s="375">
        <f>IF(Calc!$K$40=0,"",VLOOKUP(Calc!B32,Calc!$C$4:$N$39,9,0))</f>
        <v>4</v>
      </c>
      <c r="R37" s="376">
        <f>IF(Calc!$K$40=0,"",IF($Q37=0,"",VLOOKUP(Calc!B32,Calc!$C$4:$N$39,10,0)))</f>
        <v>0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2</v>
      </c>
      <c r="U37" s="378">
        <f>IF(Calc!$K$40=0,"",IF($Q37=0,"",VLOOKUP(Calc!B32,Calc!$C$4:$N$39,5,0)))</f>
        <v>5</v>
      </c>
      <c r="V37" s="379" t="str">
        <f>Language!$E$90</f>
        <v xml:space="preserve"> : </v>
      </c>
      <c r="W37" s="380">
        <f>IF(Calc!$K$40=0,"",IF($Q37=0,"",VLOOKUP(Calc!B32,Calc!$C$4:$N$39,6,0)))</f>
        <v>8</v>
      </c>
      <c r="X37" s="381">
        <f>IF(Calc!$K$40=0,"",IF($Q37=0,"",VLOOKUP(Calc!B32,Calc!$C$4:$N$39,7,0)))</f>
        <v>-3</v>
      </c>
      <c r="Y37" s="382">
        <f>IF(Calc!$K$40=0,"",IF($Q37=0,"",VLOOKUP(Calc!B32,Calc!$C$4:$P$39,13,0)))</f>
        <v>3</v>
      </c>
      <c r="Z37" s="382">
        <f>IF(Calc!$K$40=0,"",IF($Q37=0,"",VLOOKUP(Calc!B32,Calc!$C$4:$P$39,14,0)))</f>
        <v>0</v>
      </c>
      <c r="AA37" s="383">
        <f>IF(Calc!$K$40=0,"",IF($Q37=0,"",VLOOKUP(Calc!B32,Calc!$C$4:$N$39,8,0)))</f>
        <v>2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FK Bodö.</v>
      </c>
      <c r="AD37" s="145"/>
      <c r="AE37" s="162">
        <f t="shared" si="2"/>
        <v>29</v>
      </c>
      <c r="AF37" s="163" t="str">
        <f t="shared" si="3"/>
        <v>FK Bodö/Glimt</v>
      </c>
      <c r="AG37" s="124" t="str">
        <f>IFERROR(VLOOKUP($P37&amp;AG$8,Calc2!$J$4:$L$291,3,0),"")</f>
        <v/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>1 : 3</v>
      </c>
      <c r="AP37" s="123" t="str">
        <f>IFERROR(VLOOKUP($P37&amp;AP$8,Calc2!$J$4:$L$291,3,0),"")</f>
        <v>2 : 2</v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>0 : 1</v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>2 : 2</v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/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IF(Plan!$T36="","",Plan!$T36)</f>
        <v>45931</v>
      </c>
      <c r="E38" s="122">
        <f>IF(Plan!$U36="","",Plan!$U36)</f>
        <v>0.875</v>
      </c>
      <c r="F38" s="130" t="str">
        <f>Plan!$Q36</f>
        <v>Borussia Dortmund</v>
      </c>
      <c r="G38" s="131" t="s">
        <v>4</v>
      </c>
      <c r="H38" s="130" t="str">
        <f>Plan!$S36</f>
        <v>Athletic Bilbao</v>
      </c>
      <c r="I38" s="132">
        <v>4</v>
      </c>
      <c r="J38" s="410" t="str">
        <f>Language!$E$90</f>
        <v xml:space="preserve"> :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Salva Prag</v>
      </c>
      <c r="Q38" s="375">
        <f>IF(Calc!$K$40=0,"",VLOOKUP(Calc!B33,Calc!$C$4:$N$39,9,0))</f>
        <v>4</v>
      </c>
      <c r="R38" s="376">
        <f>IF(Calc!$K$40=0,"",IF($Q38=0,"",VLOOKUP(Calc!B33,Calc!$C$4:$N$39,10,0)))</f>
        <v>0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2</v>
      </c>
      <c r="U38" s="378">
        <f>IF(Calc!$K$40=0,"",IF($Q38=0,"",VLOOKUP(Calc!B33,Calc!$C$4:$N$39,5,0)))</f>
        <v>2</v>
      </c>
      <c r="V38" s="379" t="str">
        <f>Language!$E$90</f>
        <v xml:space="preserve"> : </v>
      </c>
      <c r="W38" s="380">
        <f>IF(Calc!$K$40=0,"",IF($Q38=0,"",VLOOKUP(Calc!B33,Calc!$C$4:$N$39,6,0)))</f>
        <v>8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0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2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Salva P.</v>
      </c>
      <c r="AD38" s="145"/>
      <c r="AE38" s="162">
        <f t="shared" si="2"/>
        <v>30</v>
      </c>
      <c r="AF38" s="163" t="str">
        <f t="shared" si="3"/>
        <v>Salva Prag</v>
      </c>
      <c r="AG38" s="124" t="str">
        <f>IFERROR(VLOOKUP($P38&amp;AG$8,Calc2!$J$4:$L$291,3,0),"")</f>
        <v/>
      </c>
      <c r="AH38" s="123" t="str">
        <f>IFERROR(VLOOKUP($P38&amp;AH$8,Calc2!$J$4:$L$291,3,0),"")</f>
        <v>0 : 3</v>
      </c>
      <c r="AI38" s="123" t="str">
        <f>IFERROR(VLOOKUP($P38&amp;AI$8,Calc2!$J$4:$L$291,3,0),"")</f>
        <v>0 : 3</v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/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>0 : 0</v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>2 : 2</v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45931</v>
      </c>
      <c r="E39" s="122">
        <f>IF(Plan!$U37="","",Plan!$U37)</f>
        <v>0.875</v>
      </c>
      <c r="F39" s="130" t="str">
        <f>Plan!$Q37</f>
        <v>FC Barcelona</v>
      </c>
      <c r="G39" s="131" t="s">
        <v>4</v>
      </c>
      <c r="H39" s="130" t="str">
        <f>Plan!$S37</f>
        <v>Paris St. Germain</v>
      </c>
      <c r="I39" s="132">
        <v>1</v>
      </c>
      <c r="J39" s="410" t="str">
        <f>Language!$E$90</f>
        <v xml:space="preserve"> :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Olympiakos Piräus</v>
      </c>
      <c r="Q39" s="375">
        <f>IF(Calc!$K$40=0,"",VLOOKUP(Calc!B34,Calc!$C$4:$N$39,9,0))</f>
        <v>4</v>
      </c>
      <c r="R39" s="376">
        <f>IF(Calc!$K$40=0,"",IF($Q39=0,"",VLOOKUP(Calc!B34,Calc!$C$4:$N$39,10,0)))</f>
        <v>0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2</v>
      </c>
      <c r="U39" s="378">
        <f>IF(Calc!$K$40=0,"",IF($Q39=0,"",VLOOKUP(Calc!B34,Calc!$C$4:$N$39,5,0)))</f>
        <v>2</v>
      </c>
      <c r="V39" s="379" t="str">
        <f>Language!$E$90</f>
        <v xml:space="preserve"> : </v>
      </c>
      <c r="W39" s="380">
        <f>IF(Calc!$K$40=0,"",IF($Q39=0,"",VLOOKUP(Calc!B34,Calc!$C$4:$N$39,6,0)))</f>
        <v>9</v>
      </c>
      <c r="X39" s="381">
        <f>IF(Calc!$K$40=0,"",IF($Q39=0,"",VLOOKUP(Calc!B34,Calc!$C$4:$N$39,7,0)))</f>
        <v>-7</v>
      </c>
      <c r="Y39" s="382">
        <f>IF(Calc!$K$40=0,"",IF($Q39=0,"",VLOOKUP(Calc!B34,Calc!$C$4:$P$39,13,0)))</f>
        <v>1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2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Olympia.</v>
      </c>
      <c r="AD39" s="145"/>
      <c r="AE39" s="162">
        <f t="shared" si="2"/>
        <v>31</v>
      </c>
      <c r="AF39" s="163" t="str">
        <f t="shared" si="3"/>
        <v>Olympiakos Piräus</v>
      </c>
      <c r="AG39" s="124" t="str">
        <f>IFERROR(VLOOKUP($P39&amp;AG$8,Calc2!$J$4:$L$291,3,0),"")</f>
        <v/>
      </c>
      <c r="AH39" s="123" t="str">
        <f>IFERROR(VLOOKUP($P39&amp;AH$8,Calc2!$J$4:$L$291,3,0),"")</f>
        <v>0 : 2</v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/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>1 : 6</v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>1 : 1</v>
      </c>
      <c r="AY39" s="123" t="str">
        <f>IFERROR(VLOOKUP($P39&amp;AY$8,Calc2!$J$4:$L$291,3,0),"")</f>
        <v/>
      </c>
      <c r="AZ39" s="123" t="str">
        <f>IFERROR(VLOOKUP($P39&amp;AZ$8,Calc2!$J$4:$L$291,3,0),"")</f>
        <v>0 : 0</v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IF(Plan!$T38="","",Plan!$T38)</f>
        <v>45931</v>
      </c>
      <c r="E40" s="122">
        <f>IF(Plan!$U38="","",Plan!$U38)</f>
        <v>0.875</v>
      </c>
      <c r="F40" s="130" t="str">
        <f>Plan!$Q38</f>
        <v>FC Arsenal</v>
      </c>
      <c r="G40" s="131" t="s">
        <v>4</v>
      </c>
      <c r="H40" s="130" t="str">
        <f>Plan!$S38</f>
        <v>Olympiakos Piräus</v>
      </c>
      <c r="I40" s="132">
        <v>2</v>
      </c>
      <c r="J40" s="410" t="str">
        <f>Language!$E$90</f>
        <v xml:space="preserve"> :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FC Villarreal</v>
      </c>
      <c r="Q40" s="375">
        <f>IF(Calc!$K$40=0,"",VLOOKUP(Calc!B35,Calc!$C$4:$N$39,9,0))</f>
        <v>4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1</v>
      </c>
      <c r="T40" s="377">
        <f>IF(Calc!$K$40=0,"",IF($Q40=0,"",VLOOKUP(Calc!B35,Calc!$C$4:$N$39,12,0)))</f>
        <v>3</v>
      </c>
      <c r="U40" s="378">
        <f>IF(Calc!$K$40=0,"",IF($Q40=0,"",VLOOKUP(Calc!B35,Calc!$C$4:$N$39,5,0)))</f>
        <v>2</v>
      </c>
      <c r="V40" s="379" t="str">
        <f>Language!$E$90</f>
        <v xml:space="preserve"> : </v>
      </c>
      <c r="W40" s="380">
        <f>IF(Calc!$K$40=0,"",IF($Q40=0,"",VLOOKUP(Calc!B35,Calc!$C$4:$N$39,6,0)))</f>
        <v>6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0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1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FC Vill.</v>
      </c>
      <c r="AD40" s="145"/>
      <c r="AE40" s="162">
        <f t="shared" si="2"/>
        <v>32</v>
      </c>
      <c r="AF40" s="163" t="str">
        <f t="shared" si="3"/>
        <v>FC Villarreal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>0 : 2</v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: 1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>0 : 1</v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>2 : 2</v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45931</v>
      </c>
      <c r="E41" s="122">
        <f>IF(Plan!$U39="","",Plan!$U39)</f>
        <v>0.875</v>
      </c>
      <c r="F41" s="130" t="str">
        <f>Plan!$Q39</f>
        <v>Bayer 04 Leverkusen</v>
      </c>
      <c r="G41" s="131" t="s">
        <v>4</v>
      </c>
      <c r="H41" s="130" t="str">
        <f>Plan!$S39</f>
        <v>PSV Eindhoven</v>
      </c>
      <c r="I41" s="132">
        <v>1</v>
      </c>
      <c r="J41" s="410" t="str">
        <f>Language!$E$90</f>
        <v xml:space="preserve"> :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FC Kopenhagen</v>
      </c>
      <c r="Q41" s="375">
        <f>IF(Calc!$K$40=0,"",VLOOKUP(Calc!B36,Calc!$C$4:$N$39,9,0))</f>
        <v>4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3</v>
      </c>
      <c r="U41" s="378">
        <f>IF(Calc!$K$40=0,"",IF($Q41=0,"",VLOOKUP(Calc!B36,Calc!$C$4:$N$39,5,0)))</f>
        <v>4</v>
      </c>
      <c r="V41" s="379" t="str">
        <f>Language!$E$90</f>
        <v xml:space="preserve"> : </v>
      </c>
      <c r="W41" s="380">
        <f>IF(Calc!$K$40=0,"",IF($Q41=0,"",VLOOKUP(Calc!B36,Calc!$C$4:$N$39,6,0)))</f>
        <v>12</v>
      </c>
      <c r="X41" s="381">
        <f>IF(Calc!$K$40=0,"",IF($Q41=0,"",VLOOKUP(Calc!B36,Calc!$C$4:$N$39,7,0)))</f>
        <v>-8</v>
      </c>
      <c r="Y41" s="382">
        <f>IF(Calc!$K$40=0,"",IF($Q41=0,"",VLOOKUP(Calc!B36,Calc!$C$4:$P$39,13,0)))</f>
        <v>0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1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FC Kope.</v>
      </c>
      <c r="AD41" s="145"/>
      <c r="AE41" s="162">
        <f t="shared" ref="AE41:AE44" si="4">O41</f>
        <v>33</v>
      </c>
      <c r="AF41" s="163" t="str">
        <f t="shared" ref="AF41:AF44" si="5">P41</f>
        <v>FC Kopenhagen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>0 : 4</v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2 : 4</v>
      </c>
      <c r="AU41" s="123" t="str">
        <f>IFERROR(VLOOKUP($P41&amp;AU$8,Calc2!$J$4:$L$291,3,0),"")</f>
        <v>0 : 2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>2 : 2</v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45931</v>
      </c>
      <c r="E42" s="122">
        <f>IF(Plan!$U40="","",Plan!$U40)</f>
        <v>0.875</v>
      </c>
      <c r="F42" s="130" t="str">
        <f>Plan!$Q40</f>
        <v>SSC Neapel</v>
      </c>
      <c r="G42" s="131" t="s">
        <v>4</v>
      </c>
      <c r="H42" s="130" t="str">
        <f>Plan!$S40</f>
        <v>Sporting Lissabon</v>
      </c>
      <c r="I42" s="132">
        <v>2</v>
      </c>
      <c r="J42" s="410" t="str">
        <f>Language!$E$90</f>
        <v xml:space="preserve"> :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Qairat Almaty</v>
      </c>
      <c r="Q42" s="375">
        <f>IF(Calc!$K$40=0,"",VLOOKUP(Calc!B37,Calc!$C$4:$N$39,9,0))</f>
        <v>4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1</v>
      </c>
      <c r="T42" s="377">
        <f>IF(Calc!$K$40=0,"",IF($Q42=0,"",VLOOKUP(Calc!B37,Calc!$C$4:$N$39,12,0)))</f>
        <v>3</v>
      </c>
      <c r="U42" s="378">
        <f>IF(Calc!$K$40=0,"",IF($Q42=0,"",VLOOKUP(Calc!B37,Calc!$C$4:$N$39,5,0)))</f>
        <v>2</v>
      </c>
      <c r="V42" s="379" t="str">
        <f>Language!$E$90</f>
        <v xml:space="preserve"> : </v>
      </c>
      <c r="W42" s="380">
        <f>IF(Calc!$K$40=0,"",IF($Q42=0,"",VLOOKUP(Calc!B37,Calc!$C$4:$N$39,6,0)))</f>
        <v>11</v>
      </c>
      <c r="X42" s="381">
        <f>IF(Calc!$K$40=0,"",IF($Q42=0,"",VLOOKUP(Calc!B37,Calc!$C$4:$N$39,7,0)))</f>
        <v>-9</v>
      </c>
      <c r="Y42" s="382">
        <f>IF(Calc!$K$40=0,"",IF($Q42=0,"",VLOOKUP(Calc!B37,Calc!$C$4:$P$39,13,0)))</f>
        <v>2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1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Qairat .</v>
      </c>
      <c r="AD42" s="145"/>
      <c r="AE42" s="162">
        <f t="shared" si="4"/>
        <v>34</v>
      </c>
      <c r="AF42" s="163" t="str">
        <f t="shared" si="5"/>
        <v>Qairat Almaty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>1 : 2</v>
      </c>
      <c r="AJ42" s="123" t="str">
        <f>IFERROR(VLOOKUP($P42&amp;AJ$8,Calc2!$J$4:$L$291,3,0),"")</f>
        <v/>
      </c>
      <c r="AK42" s="123" t="str">
        <f>IFERROR(VLOOKUP($P42&amp;AK$8,Calc2!$J$4:$L$291,3,0),"")</f>
        <v/>
      </c>
      <c r="AL42" s="123" t="str">
        <f>IFERROR(VLOOKUP($P42&amp;AL$8,Calc2!$J$4:$L$291,3,0),"")</f>
        <v/>
      </c>
      <c r="AM42" s="123" t="str">
        <f>IFERROR(VLOOKUP($P42&amp;AM$8,Calc2!$J$4:$L$291,3,0),"")</f>
        <v>0 : 5</v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>1 : 4</v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>0 : 0</v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45931</v>
      </c>
      <c r="E43" s="122">
        <f>IF(Plan!$U41="","",Plan!$U41)</f>
        <v>0.875</v>
      </c>
      <c r="F43" s="130" t="str">
        <f>Plan!$Q41</f>
        <v>FC Villarreal</v>
      </c>
      <c r="G43" s="131" t="s">
        <v>4</v>
      </c>
      <c r="H43" s="130" t="str">
        <f>Plan!$S41</f>
        <v>Juventus Turin</v>
      </c>
      <c r="I43" s="132">
        <v>2</v>
      </c>
      <c r="J43" s="410" t="str">
        <f>Language!$E$90</f>
        <v xml:space="preserve"> :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Benfica Lissabon</v>
      </c>
      <c r="Q43" s="375">
        <f>IF(Calc!$K$40=0,"",VLOOKUP(Calc!B38,Calc!$C$4:$N$39,9,0))</f>
        <v>4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0</v>
      </c>
      <c r="T43" s="377">
        <f>IF(Calc!$K$40=0,"",IF($Q43=0,"",VLOOKUP(Calc!B38,Calc!$C$4:$N$39,12,0)))</f>
        <v>4</v>
      </c>
      <c r="U43" s="378">
        <f>IF(Calc!$K$40=0,"",IF($Q43=0,"",VLOOKUP(Calc!B38,Calc!$C$4:$N$39,5,0)))</f>
        <v>2</v>
      </c>
      <c r="V43" s="379" t="str">
        <f>Language!$E$90</f>
        <v xml:space="preserve"> : </v>
      </c>
      <c r="W43" s="380">
        <f>IF(Calc!$K$40=0,"",IF($Q43=0,"",VLOOKUP(Calc!B38,Calc!$C$4:$N$39,6,0)))</f>
        <v>8</v>
      </c>
      <c r="X43" s="381">
        <f>IF(Calc!$K$40=0,"",IF($Q43=0,"",VLOOKUP(Calc!B38,Calc!$C$4:$N$39,7,0)))</f>
        <v>-6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Benfica.</v>
      </c>
      <c r="AD43" s="145"/>
      <c r="AE43" s="162">
        <f t="shared" si="4"/>
        <v>35</v>
      </c>
      <c r="AF43" s="163" t="str">
        <f t="shared" si="5"/>
        <v>Benfica Lissabon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/>
      </c>
      <c r="AL43" s="123" t="str">
        <f>IFERROR(VLOOKUP($P43&amp;AL$8,Calc2!$J$4:$L$291,3,0),"")</f>
        <v>0 : 3</v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>0 : 1</v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>2 : 3</v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>0 : 1</v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IF(Plan!$T42="","",Plan!$T42)</f>
        <v>45931</v>
      </c>
      <c r="E44" s="263">
        <f>IF(Plan!$U42="","",Plan!$U42)</f>
        <v>0.875</v>
      </c>
      <c r="F44" s="264" t="str">
        <f>Plan!$Q42</f>
        <v>AS Monaco</v>
      </c>
      <c r="G44" s="265" t="s">
        <v>4</v>
      </c>
      <c r="H44" s="264" t="str">
        <f>Plan!$S42</f>
        <v>Manchester City</v>
      </c>
      <c r="I44" s="266">
        <v>2</v>
      </c>
      <c r="J44" s="411" t="str">
        <f>Language!$E$90</f>
        <v xml:space="preserve"> :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Ajax Amsterdam</v>
      </c>
      <c r="Q44" s="386">
        <f>IF(Calc!$K$40=0,"",VLOOKUP(Calc!B39,Calc!$C$4:$N$39,9,0))</f>
        <v>4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0</v>
      </c>
      <c r="T44" s="388">
        <f>IF(Calc!$K$40=0,"",IF($Q44=0,"",VLOOKUP(Calc!B39,Calc!$C$4:$N$39,12,0)))</f>
        <v>4</v>
      </c>
      <c r="U44" s="389">
        <f>IF(Calc!$K$40=0,"",IF($Q44=0,"",VLOOKUP(Calc!B39,Calc!$C$4:$N$39,5,0)))</f>
        <v>1</v>
      </c>
      <c r="V44" s="390" t="str">
        <f>Language!$E$90</f>
        <v xml:space="preserve"> : </v>
      </c>
      <c r="W44" s="391">
        <f>IF(Calc!$K$40=0,"",IF($Q44=0,"",VLOOKUP(Calc!B39,Calc!$C$4:$N$39,6,0)))</f>
        <v>14</v>
      </c>
      <c r="X44" s="392">
        <f>IF(Calc!$K$40=0,"",IF($Q44=0,"",VLOOKUP(Calc!B39,Calc!$C$4:$N$39,7,0)))</f>
        <v>-13</v>
      </c>
      <c r="Y44" s="393">
        <f>IF(Calc!$K$40=0,"",IF($Q44=0,"",VLOOKUP(Calc!B39,Calc!$C$4:$P$39,13,0)))</f>
        <v>1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Ajax Am.</v>
      </c>
      <c r="AD44" s="145"/>
      <c r="AE44" s="164">
        <f t="shared" si="4"/>
        <v>36</v>
      </c>
      <c r="AF44" s="165" t="str">
        <f t="shared" si="5"/>
        <v>Ajax Amsterdam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>0 : 2</v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>0 : 3</v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>1 : 5</v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>0 : 4</v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IF(Plan!$T43="","",Plan!$T43)</f>
        <v>45951</v>
      </c>
      <c r="E45" s="298">
        <f>IF(Plan!$U43="","",Plan!$U43)</f>
        <v>0.78125</v>
      </c>
      <c r="F45" s="299" t="str">
        <f>Plan!$Q43</f>
        <v>FC Barcelona</v>
      </c>
      <c r="G45" s="300" t="s">
        <v>4</v>
      </c>
      <c r="H45" s="299" t="str">
        <f>Plan!$S43</f>
        <v>Olympiakos Piräus</v>
      </c>
      <c r="I45" s="301">
        <v>6</v>
      </c>
      <c r="J45" s="412" t="str">
        <f>Language!$E$90</f>
        <v xml:space="preserve"> :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45951</v>
      </c>
      <c r="E46" s="122">
        <f>IF(Plan!$U44="","",Plan!$U44)</f>
        <v>0.78125</v>
      </c>
      <c r="F46" s="130" t="str">
        <f>Plan!$Q44</f>
        <v>Qairat Almaty</v>
      </c>
      <c r="G46" s="131" t="s">
        <v>4</v>
      </c>
      <c r="H46" s="130" t="str">
        <f>Plan!$S44</f>
        <v>Pafos FC</v>
      </c>
      <c r="I46" s="132">
        <v>0</v>
      </c>
      <c r="J46" s="410" t="str">
        <f>Language!$E$90</f>
        <v xml:space="preserve"> :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45951</v>
      </c>
      <c r="E47" s="122">
        <f>IF(Plan!$U45="","",Plan!$U45)</f>
        <v>0.875</v>
      </c>
      <c r="F47" s="130" t="str">
        <f>Plan!$Q45</f>
        <v>FC Arsenal</v>
      </c>
      <c r="G47" s="131" t="s">
        <v>4</v>
      </c>
      <c r="H47" s="130" t="str">
        <f>Plan!$S45</f>
        <v>Atletico Madrid</v>
      </c>
      <c r="I47" s="132">
        <v>4</v>
      </c>
      <c r="J47" s="410" t="str">
        <f>Language!$E$90</f>
        <v xml:space="preserve"> : </v>
      </c>
      <c r="K47" s="133">
        <v>0</v>
      </c>
      <c r="L47" s="233"/>
      <c r="M47" s="234"/>
      <c r="O47" s="406" t="str">
        <f>Language!$E$70</f>
        <v>Bei Punktgleichheit entscheiden folgende Kriterien: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45951</v>
      </c>
      <c r="E48" s="122">
        <f>IF(Plan!$U46="","",Plan!$U46)</f>
        <v>0.875</v>
      </c>
      <c r="F48" s="130" t="str">
        <f>Plan!$Q46</f>
        <v>Bayer 04 Leverkusen</v>
      </c>
      <c r="G48" s="131" t="s">
        <v>4</v>
      </c>
      <c r="H48" s="130" t="str">
        <f>Plan!$S46</f>
        <v>Paris St. Germain</v>
      </c>
      <c r="I48" s="132">
        <v>2</v>
      </c>
      <c r="J48" s="410" t="str">
        <f>Language!$E$90</f>
        <v xml:space="preserve"> :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45951</v>
      </c>
      <c r="E49" s="122">
        <f>IF(Plan!$U47="","",Plan!$U47)</f>
        <v>0.875</v>
      </c>
      <c r="F49" s="130" t="str">
        <f>Plan!$Q47</f>
        <v>PSV Eindhoven</v>
      </c>
      <c r="G49" s="131" t="s">
        <v>4</v>
      </c>
      <c r="H49" s="130" t="str">
        <f>Plan!$S47</f>
        <v>SSC Neapel</v>
      </c>
      <c r="I49" s="132">
        <v>6</v>
      </c>
      <c r="J49" s="410" t="str">
        <f>Language!$E$90</f>
        <v xml:space="preserve"> : </v>
      </c>
      <c r="K49" s="133">
        <v>2</v>
      </c>
      <c r="L49" s="233"/>
      <c r="M49" s="234"/>
      <c r="O49" s="404" t="s">
        <v>5</v>
      </c>
      <c r="P49" s="399" t="str">
        <f>Language!$E$71</f>
        <v>Bessere Tordifferenz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45951</v>
      </c>
      <c r="E50" s="122">
        <f>IF(Plan!$U48="","",Plan!$U48)</f>
        <v>0.875</v>
      </c>
      <c r="F50" s="130" t="str">
        <f>Plan!$Q48</f>
        <v>FC Villarreal</v>
      </c>
      <c r="G50" s="131" t="s">
        <v>4</v>
      </c>
      <c r="H50" s="130" t="str">
        <f>Plan!$S48</f>
        <v>Manchester City</v>
      </c>
      <c r="I50" s="132">
        <v>0</v>
      </c>
      <c r="J50" s="410" t="str">
        <f>Language!$E$90</f>
        <v xml:space="preserve"> : </v>
      </c>
      <c r="K50" s="133">
        <v>2</v>
      </c>
      <c r="L50" s="233"/>
      <c r="M50" s="234"/>
      <c r="O50" s="404" t="s">
        <v>6</v>
      </c>
      <c r="P50" s="403" t="str">
        <f>Language!$E$72</f>
        <v>Höhere Anzahl erzielter Tore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45951</v>
      </c>
      <c r="E51" s="122">
        <f>IF(Plan!$U49="","",Plan!$U49)</f>
        <v>0.875</v>
      </c>
      <c r="F51" s="130" t="str">
        <f>Plan!$Q49</f>
        <v>FC Kopenhagen</v>
      </c>
      <c r="G51" s="131" t="s">
        <v>4</v>
      </c>
      <c r="H51" s="130" t="str">
        <f>Plan!$S49</f>
        <v>Borussia Dortmund</v>
      </c>
      <c r="I51" s="132">
        <v>2</v>
      </c>
      <c r="J51" s="410" t="str">
        <f>Language!$E$90</f>
        <v xml:space="preserve"> : </v>
      </c>
      <c r="K51" s="133">
        <v>4</v>
      </c>
      <c r="L51" s="233"/>
      <c r="M51" s="234"/>
      <c r="O51" s="404" t="s">
        <v>7</v>
      </c>
      <c r="P51" s="403" t="str">
        <f>Language!$E$73</f>
        <v>Höhere Anzahl erzielter Auswärtstore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45951</v>
      </c>
      <c r="E52" s="122">
        <f>IF(Plan!$U50="","",Plan!$U50)</f>
        <v>0.875</v>
      </c>
      <c r="F52" s="130" t="str">
        <f>Plan!$Q50</f>
        <v>Union Saint-Gilloise</v>
      </c>
      <c r="G52" s="131" t="s">
        <v>4</v>
      </c>
      <c r="H52" s="130" t="str">
        <f>Plan!$S50</f>
        <v>Inter Mailand</v>
      </c>
      <c r="I52" s="132">
        <v>0</v>
      </c>
      <c r="J52" s="410" t="str">
        <f>Language!$E$90</f>
        <v xml:space="preserve"> : </v>
      </c>
      <c r="K52" s="133">
        <v>4</v>
      </c>
      <c r="L52" s="233"/>
      <c r="M52" s="234"/>
      <c r="O52" s="404" t="s">
        <v>8</v>
      </c>
      <c r="P52" s="403" t="str">
        <f>Language!$E$74</f>
        <v>Höhere Anzahl von Siegen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45951</v>
      </c>
      <c r="E53" s="122">
        <f>IF(Plan!$U51="","",Plan!$U51)</f>
        <v>0.875</v>
      </c>
      <c r="F53" s="130" t="str">
        <f>Plan!$Q51</f>
        <v>Newcastle United</v>
      </c>
      <c r="G53" s="131" t="s">
        <v>4</v>
      </c>
      <c r="H53" s="130" t="str">
        <f>Plan!$S51</f>
        <v>Benfica Lissabon</v>
      </c>
      <c r="I53" s="132">
        <v>3</v>
      </c>
      <c r="J53" s="410" t="str">
        <f>Language!$E$90</f>
        <v xml:space="preserve"> : </v>
      </c>
      <c r="K53" s="133">
        <v>0</v>
      </c>
      <c r="L53" s="233"/>
      <c r="M53" s="234"/>
      <c r="O53" s="404" t="s">
        <v>9</v>
      </c>
      <c r="P53" s="403" t="str">
        <f>Language!$E$75</f>
        <v>Höhere Anzahl von Auswärtssiegen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45952</v>
      </c>
      <c r="E54" s="122">
        <f>IF(Plan!$U52="","",Plan!$U52)</f>
        <v>0.78125</v>
      </c>
      <c r="F54" s="130" t="str">
        <f>Plan!$Q52</f>
        <v>Galatasaray SK</v>
      </c>
      <c r="G54" s="131" t="s">
        <v>4</v>
      </c>
      <c r="H54" s="130" t="str">
        <f>Plan!$S52</f>
        <v>FK Bodö/Glimt</v>
      </c>
      <c r="I54" s="132">
        <v>3</v>
      </c>
      <c r="J54" s="410" t="str">
        <f>Language!$E$90</f>
        <v xml:space="preserve"> :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45952</v>
      </c>
      <c r="E55" s="122">
        <f>IF(Plan!$U53="","",Plan!$U53)</f>
        <v>0.78125</v>
      </c>
      <c r="F55" s="130" t="str">
        <f>Plan!$Q53</f>
        <v>Athletic Bilbao</v>
      </c>
      <c r="G55" s="131" t="s">
        <v>4</v>
      </c>
      <c r="H55" s="130" t="str">
        <f>Plan!$S53</f>
        <v>Qarabag Agdam</v>
      </c>
      <c r="I55" s="132">
        <v>3</v>
      </c>
      <c r="J55" s="410" t="str">
        <f>Language!$E$90</f>
        <v xml:space="preserve"> : </v>
      </c>
      <c r="K55" s="133">
        <v>1</v>
      </c>
      <c r="L55" s="233"/>
      <c r="M55" s="234"/>
      <c r="O55" s="201" t="str">
        <f>Language!$E$76</f>
        <v>Diese fünf Kriterien werden in der Tabelle oben berücksichtigt.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45952</v>
      </c>
      <c r="E56" s="122">
        <f>IF(Plan!$U54="","",Plan!$U54)</f>
        <v>0.875</v>
      </c>
      <c r="F56" s="130" t="str">
        <f>Plan!$Q54</f>
        <v>Bayern München</v>
      </c>
      <c r="G56" s="131" t="s">
        <v>4</v>
      </c>
      <c r="H56" s="130" t="str">
        <f>Plan!$S54</f>
        <v>Club Brügge</v>
      </c>
      <c r="I56" s="132">
        <v>4</v>
      </c>
      <c r="J56" s="410" t="str">
        <f>Language!$E$90</f>
        <v xml:space="preserve"> :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45952</v>
      </c>
      <c r="E57" s="122">
        <f>IF(Plan!$U55="","",Plan!$U55)</f>
        <v>0.875</v>
      </c>
      <c r="F57" s="130" t="str">
        <f>Plan!$Q55</f>
        <v>Real Madrid</v>
      </c>
      <c r="G57" s="131" t="s">
        <v>4</v>
      </c>
      <c r="H57" s="130" t="str">
        <f>Plan!$S55</f>
        <v>Juventus Turin</v>
      </c>
      <c r="I57" s="132">
        <v>1</v>
      </c>
      <c r="J57" s="410" t="str">
        <f>Language!$E$90</f>
        <v xml:space="preserve"> :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45952</v>
      </c>
      <c r="E58" s="122">
        <f>IF(Plan!$U56="","",Plan!$U56)</f>
        <v>0.875</v>
      </c>
      <c r="F58" s="130" t="str">
        <f>Plan!$Q56</f>
        <v>FC Chelsea</v>
      </c>
      <c r="G58" s="131" t="s">
        <v>4</v>
      </c>
      <c r="H58" s="130" t="str">
        <f>Plan!$S56</f>
        <v>Ajax Amsterdam</v>
      </c>
      <c r="I58" s="132">
        <v>5</v>
      </c>
      <c r="J58" s="410" t="str">
        <f>Language!$E$90</f>
        <v xml:space="preserve"> : </v>
      </c>
      <c r="K58" s="133">
        <v>1</v>
      </c>
      <c r="L58" s="233"/>
      <c r="M58" s="234"/>
      <c r="O58" s="407" t="str">
        <f>Language!$E$77</f>
        <v>Am Ende der Ligaphase werden bei Gleichstand zusätzlich folgende Kriterien herangezogen: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45952</v>
      </c>
      <c r="E59" s="122">
        <f>IF(Plan!$U57="","",Plan!$U57)</f>
        <v>0.875</v>
      </c>
      <c r="F59" s="130" t="str">
        <f>Plan!$Q57</f>
        <v>Atalanta Bergamo</v>
      </c>
      <c r="G59" s="131" t="s">
        <v>4</v>
      </c>
      <c r="H59" s="130" t="str">
        <f>Plan!$S57</f>
        <v>Salva Prag</v>
      </c>
      <c r="I59" s="132">
        <v>0</v>
      </c>
      <c r="J59" s="410" t="str">
        <f>Language!$E$90</f>
        <v xml:space="preserve"> :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45952</v>
      </c>
      <c r="E60" s="122">
        <f>IF(Plan!$U58="","",Plan!$U58)</f>
        <v>0.875</v>
      </c>
      <c r="F60" s="130" t="str">
        <f>Plan!$Q58</f>
        <v>Eintracht Frankfurt</v>
      </c>
      <c r="G60" s="131" t="s">
        <v>4</v>
      </c>
      <c r="H60" s="130" t="str">
        <f>Plan!$S58</f>
        <v>FC Liverpool</v>
      </c>
      <c r="I60" s="132">
        <v>1</v>
      </c>
      <c r="J60" s="410" t="str">
        <f>Language!$E$90</f>
        <v xml:space="preserve"> : </v>
      </c>
      <c r="K60" s="133">
        <v>5</v>
      </c>
      <c r="L60" s="233"/>
      <c r="M60" s="234"/>
      <c r="O60" s="408" t="s">
        <v>10</v>
      </c>
      <c r="P60" s="403" t="str">
        <f>Language!$E$78</f>
        <v>Höhere Anzahl von Punkten, die die acht Gegner des betreffenden Klubs erspielt haben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45952</v>
      </c>
      <c r="E61" s="122">
        <f>IF(Plan!$U59="","",Plan!$U59)</f>
        <v>0.875</v>
      </c>
      <c r="F61" s="130" t="str">
        <f>Plan!$Q59</f>
        <v>Sporting Lissabon</v>
      </c>
      <c r="G61" s="131" t="s">
        <v>4</v>
      </c>
      <c r="H61" s="130" t="str">
        <f>Plan!$S59</f>
        <v>Olympique Marseille</v>
      </c>
      <c r="I61" s="132">
        <v>2</v>
      </c>
      <c r="J61" s="410" t="str">
        <f>Language!$E$90</f>
        <v xml:space="preserve"> : </v>
      </c>
      <c r="K61" s="133">
        <v>1</v>
      </c>
      <c r="L61" s="233"/>
      <c r="M61" s="234"/>
      <c r="O61" s="405" t="s">
        <v>13</v>
      </c>
      <c r="P61" s="403" t="str">
        <f>Language!$E$79</f>
        <v>Bessere gemeinsame Tordifferenz der acht Gegner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IF(Plan!$T60="","",Plan!$T60)</f>
        <v>45952</v>
      </c>
      <c r="E62" s="263">
        <f>IF(Plan!$U60="","",Plan!$U60)</f>
        <v>0.875</v>
      </c>
      <c r="F62" s="264" t="str">
        <f>Plan!$Q60</f>
        <v>AS Monaco</v>
      </c>
      <c r="G62" s="265" t="s">
        <v>4</v>
      </c>
      <c r="H62" s="264" t="str">
        <f>Plan!$S60</f>
        <v>Tottenham Hotspur</v>
      </c>
      <c r="I62" s="266">
        <v>0</v>
      </c>
      <c r="J62" s="411" t="str">
        <f>Language!$E$90</f>
        <v xml:space="preserve"> : </v>
      </c>
      <c r="K62" s="267">
        <v>0</v>
      </c>
      <c r="L62" s="268"/>
      <c r="M62" s="269"/>
      <c r="O62" s="405" t="s">
        <v>14</v>
      </c>
      <c r="P62" s="403" t="str">
        <f>Language!$E$80</f>
        <v>Höhere Anzahl erzielter Tore der acht Gegner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IF(Plan!$T61="","",Plan!$T61)</f>
        <v>45965</v>
      </c>
      <c r="E63" s="298">
        <f>IF(Plan!$U61="","",Plan!$U61)</f>
        <v>0.78125</v>
      </c>
      <c r="F63" s="299" t="str">
        <f>Plan!$Q61</f>
        <v>SSC Neapel</v>
      </c>
      <c r="G63" s="300" t="s">
        <v>4</v>
      </c>
      <c r="H63" s="299" t="str">
        <f>Plan!$S61</f>
        <v>Eintracht Frankfurt</v>
      </c>
      <c r="I63" s="301">
        <v>0</v>
      </c>
      <c r="J63" s="412" t="str">
        <f>Language!$E$90</f>
        <v xml:space="preserve"> : </v>
      </c>
      <c r="K63" s="302">
        <v>0</v>
      </c>
      <c r="L63" s="303"/>
      <c r="M63" s="304"/>
      <c r="O63" s="405" t="s">
        <v>15</v>
      </c>
      <c r="P63" s="399" t="str">
        <f>Language!$E$81</f>
        <v>Fairplay-Wertung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45965</v>
      </c>
      <c r="E64" s="122">
        <f>IF(Plan!$U62="","",Plan!$U62)</f>
        <v>0.78125</v>
      </c>
      <c r="F64" s="130" t="str">
        <f>Plan!$Q62</f>
        <v>Salva Prag</v>
      </c>
      <c r="G64" s="131" t="s">
        <v>4</v>
      </c>
      <c r="H64" s="130" t="str">
        <f>Plan!$S62</f>
        <v>FC Arsenal</v>
      </c>
      <c r="I64" s="132">
        <v>0</v>
      </c>
      <c r="J64" s="410" t="str">
        <f>Language!$E$90</f>
        <v xml:space="preserve"> : </v>
      </c>
      <c r="K64" s="133">
        <v>3</v>
      </c>
      <c r="L64" s="233"/>
      <c r="M64" s="234"/>
      <c r="O64" s="405" t="s">
        <v>21</v>
      </c>
      <c r="P64" s="399" t="str">
        <f>Language!$E$82</f>
        <v>UEFA-Koeffizient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45965</v>
      </c>
      <c r="E65" s="122">
        <f>IF(Plan!$U63="","",Plan!$U63)</f>
        <v>0.875</v>
      </c>
      <c r="F65" s="130" t="str">
        <f>Plan!$Q63</f>
        <v>Paris St. Germain</v>
      </c>
      <c r="G65" s="131" t="s">
        <v>4</v>
      </c>
      <c r="H65" s="130" t="str">
        <f>Plan!$S63</f>
        <v>Bayern München</v>
      </c>
      <c r="I65" s="132">
        <v>1</v>
      </c>
      <c r="J65" s="410" t="str">
        <f>Language!$E$90</f>
        <v xml:space="preserve"> :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45965</v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Real Madrid</v>
      </c>
      <c r="I66" s="132">
        <v>1</v>
      </c>
      <c r="J66" s="410" t="str">
        <f>Language!$E$90</f>
        <v xml:space="preserve"> : </v>
      </c>
      <c r="K66" s="133">
        <v>0</v>
      </c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45965</v>
      </c>
      <c r="E67" s="122">
        <f>IF(Plan!$U65="","",Plan!$U65)</f>
        <v>0.875</v>
      </c>
      <c r="F67" s="130" t="str">
        <f>Plan!$Q65</f>
        <v>Juventus Turin</v>
      </c>
      <c r="G67" s="131" t="s">
        <v>4</v>
      </c>
      <c r="H67" s="130" t="str">
        <f>Plan!$S65</f>
        <v>Sporting Lissabon</v>
      </c>
      <c r="I67" s="132">
        <v>1</v>
      </c>
      <c r="J67" s="410" t="str">
        <f>Language!$E$90</f>
        <v xml:space="preserve"> :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45965</v>
      </c>
      <c r="E68" s="122">
        <f>IF(Plan!$U66="","",Plan!$U66)</f>
        <v>0.875</v>
      </c>
      <c r="F68" s="130" t="str">
        <f>Plan!$Q66</f>
        <v>Atletico Madrid</v>
      </c>
      <c r="G68" s="131" t="s">
        <v>4</v>
      </c>
      <c r="H68" s="130" t="str">
        <f>Plan!$S66</f>
        <v>Union Saint-Gilloise</v>
      </c>
      <c r="I68" s="132">
        <v>3</v>
      </c>
      <c r="J68" s="410" t="str">
        <f>Language!$E$90</f>
        <v xml:space="preserve"> : </v>
      </c>
      <c r="K68" s="133">
        <v>1</v>
      </c>
      <c r="L68" s="233"/>
      <c r="M68" s="234"/>
      <c r="O68" s="407" t="str">
        <f>Language!$E$84</f>
        <v>Zum Vergleich: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45965</v>
      </c>
      <c r="E69" s="122">
        <f>IF(Plan!$U67="","",Plan!$U67)</f>
        <v>0.875</v>
      </c>
      <c r="F69" s="130" t="str">
        <f>Plan!$Q67</f>
        <v>Tottenham Hotspur</v>
      </c>
      <c r="G69" s="131" t="s">
        <v>4</v>
      </c>
      <c r="H69" s="130" t="str">
        <f>Plan!$S67</f>
        <v>FC Kopenhagen</v>
      </c>
      <c r="I69" s="132">
        <v>4</v>
      </c>
      <c r="J69" s="410" t="str">
        <f>Language!$E$90</f>
        <v xml:space="preserve"> : </v>
      </c>
      <c r="K69" s="133">
        <v>0</v>
      </c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45965</v>
      </c>
      <c r="E70" s="122">
        <f>IF(Plan!$U68="","",Plan!$U68)</f>
        <v>0.875</v>
      </c>
      <c r="F70" s="130" t="str">
        <f>Plan!$Q68</f>
        <v>FK Bodö/Glimt</v>
      </c>
      <c r="G70" s="131" t="s">
        <v>4</v>
      </c>
      <c r="H70" s="130" t="str">
        <f>Plan!$S68</f>
        <v>AS Monaco</v>
      </c>
      <c r="I70" s="132">
        <v>0</v>
      </c>
      <c r="J70" s="410" t="str">
        <f>Language!$E$90</f>
        <v xml:space="preserve"> :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45965</v>
      </c>
      <c r="E71" s="122">
        <f>IF(Plan!$U69="","",Plan!$U69)</f>
        <v>0.875</v>
      </c>
      <c r="F71" s="130" t="str">
        <f>Plan!$Q69</f>
        <v>Olympiakos Piräus</v>
      </c>
      <c r="G71" s="131" t="s">
        <v>4</v>
      </c>
      <c r="H71" s="130" t="str">
        <f>Plan!$S69</f>
        <v>PSV Eindhoven</v>
      </c>
      <c r="I71" s="132">
        <v>1</v>
      </c>
      <c r="J71" s="410" t="str">
        <f>Language!$E$90</f>
        <v xml:space="preserve"> :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45966</v>
      </c>
      <c r="E72" s="122">
        <f>IF(Plan!$U70="","",Plan!$U70)</f>
        <v>0.78125</v>
      </c>
      <c r="F72" s="130" t="str">
        <f>Plan!$Q70</f>
        <v>Qarabag Agdam</v>
      </c>
      <c r="G72" s="131" t="s">
        <v>4</v>
      </c>
      <c r="H72" s="130" t="str">
        <f>Plan!$S70</f>
        <v>FC Chelsea</v>
      </c>
      <c r="I72" s="132">
        <v>2</v>
      </c>
      <c r="J72" s="410" t="str">
        <f>Language!$E$90</f>
        <v xml:space="preserve"> :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45966</v>
      </c>
      <c r="E73" s="122">
        <f>IF(Plan!$U71="","",Plan!$U71)</f>
        <v>0.78125</v>
      </c>
      <c r="F73" s="130" t="str">
        <f>Plan!$Q71</f>
        <v>Pafos FC</v>
      </c>
      <c r="G73" s="131" t="s">
        <v>4</v>
      </c>
      <c r="H73" s="130" t="str">
        <f>Plan!$S71</f>
        <v>FC Villarreal</v>
      </c>
      <c r="I73" s="132">
        <v>1</v>
      </c>
      <c r="J73" s="410" t="str">
        <f>Language!$E$90</f>
        <v xml:space="preserve"> :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45966</v>
      </c>
      <c r="E74" s="122">
        <f>IF(Plan!$U72="","",Plan!$U72)</f>
        <v>0.875</v>
      </c>
      <c r="F74" s="130" t="str">
        <f>Plan!$Q72</f>
        <v>Manchester City</v>
      </c>
      <c r="G74" s="131" t="s">
        <v>4</v>
      </c>
      <c r="H74" s="130" t="str">
        <f>Plan!$S72</f>
        <v>Borussia Dortmund</v>
      </c>
      <c r="I74" s="132">
        <v>4</v>
      </c>
      <c r="J74" s="410" t="str">
        <f>Language!$E$90</f>
        <v xml:space="preserve"> : </v>
      </c>
      <c r="K74" s="133">
        <v>1</v>
      </c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45966</v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Qairat Almaty</v>
      </c>
      <c r="I75" s="132">
        <v>2</v>
      </c>
      <c r="J75" s="410" t="str">
        <f>Language!$E$90</f>
        <v xml:space="preserve"> :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45966</v>
      </c>
      <c r="E76" s="122">
        <f>IF(Plan!$U74="","",Plan!$U74)</f>
        <v>0.875</v>
      </c>
      <c r="F76" s="130" t="str">
        <f>Plan!$Q74</f>
        <v>Ajax Amsterdam</v>
      </c>
      <c r="G76" s="131" t="s">
        <v>4</v>
      </c>
      <c r="H76" s="130" t="str">
        <f>Plan!$S74</f>
        <v>Galatasaray SK</v>
      </c>
      <c r="I76" s="132">
        <v>0</v>
      </c>
      <c r="J76" s="410" t="str">
        <f>Language!$E$90</f>
        <v xml:space="preserve"> :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45966</v>
      </c>
      <c r="E77" s="122">
        <f>IF(Plan!$U75="","",Plan!$U75)</f>
        <v>0.875</v>
      </c>
      <c r="F77" s="130" t="str">
        <f>Plan!$Q75</f>
        <v>Benfica Lissabon</v>
      </c>
      <c r="G77" s="131" t="s">
        <v>4</v>
      </c>
      <c r="H77" s="130" t="str">
        <f>Plan!$S75</f>
        <v>Bayer 04 Leverkusen</v>
      </c>
      <c r="I77" s="132">
        <v>0</v>
      </c>
      <c r="J77" s="410" t="str">
        <f>Language!$E$90</f>
        <v xml:space="preserve"> : </v>
      </c>
      <c r="K77" s="133">
        <v>1</v>
      </c>
      <c r="L77" s="233"/>
      <c r="M77" s="234"/>
      <c r="O77" s="416"/>
      <c r="P77" s="417"/>
      <c r="Q77" s="202" t="str">
        <f>$Q$8</f>
        <v>Sp</v>
      </c>
      <c r="R77" s="203" t="str">
        <f>$R$8</f>
        <v>G</v>
      </c>
      <c r="S77" s="203" t="str">
        <f>$S$8</f>
        <v>U</v>
      </c>
      <c r="T77" s="413" t="str">
        <f>$T$8</f>
        <v>V</v>
      </c>
      <c r="U77" s="484" t="str">
        <f>$U$8</f>
        <v>Tore</v>
      </c>
      <c r="V77" s="485"/>
      <c r="W77" s="486"/>
      <c r="X77" s="203" t="str">
        <f>$X$8</f>
        <v>TD</v>
      </c>
      <c r="Y77" s="413" t="str">
        <f>$Y$8</f>
        <v>ATore</v>
      </c>
      <c r="Z77" s="413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45966</v>
      </c>
      <c r="E78" s="122">
        <f>IF(Plan!$U76="","",Plan!$U76)</f>
        <v>0.875</v>
      </c>
      <c r="F78" s="130" t="str">
        <f>Plan!$Q76</f>
        <v>Club Brügge</v>
      </c>
      <c r="G78" s="131" t="s">
        <v>4</v>
      </c>
      <c r="H78" s="130" t="str">
        <f>Plan!$S76</f>
        <v>FC Barcelona</v>
      </c>
      <c r="I78" s="132">
        <v>3</v>
      </c>
      <c r="J78" s="410" t="str">
        <f>Language!$E$90</f>
        <v xml:space="preserve"> :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Bayern München</v>
      </c>
      <c r="Q78" s="331">
        <v>4</v>
      </c>
      <c r="R78" s="332">
        <v>4</v>
      </c>
      <c r="S78" s="332">
        <v>0</v>
      </c>
      <c r="T78" s="333">
        <v>0</v>
      </c>
      <c r="U78" s="334">
        <v>14</v>
      </c>
      <c r="V78" s="335" t="str">
        <v xml:space="preserve"> : </v>
      </c>
      <c r="W78" s="336">
        <v>3</v>
      </c>
      <c r="X78" s="337">
        <v>11</v>
      </c>
      <c r="Y78" s="338">
        <v>7</v>
      </c>
      <c r="Z78" s="338">
        <v>2</v>
      </c>
      <c r="AA78" s="339">
        <v>12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45966</v>
      </c>
      <c r="E79" s="122">
        <f>IF(Plan!$U77="","",Plan!$U77)</f>
        <v>0.875</v>
      </c>
      <c r="F79" s="130" t="str">
        <f>Plan!$Q77</f>
        <v>Olympique Marseille</v>
      </c>
      <c r="G79" s="131" t="s">
        <v>4</v>
      </c>
      <c r="H79" s="130" t="str">
        <f>Plan!$S77</f>
        <v>Atalanta Bergamo</v>
      </c>
      <c r="I79" s="132">
        <v>0</v>
      </c>
      <c r="J79" s="410" t="str">
        <f>Language!$E$90</f>
        <v xml:space="preserve"> : </v>
      </c>
      <c r="K79" s="133">
        <v>1</v>
      </c>
      <c r="L79" s="233"/>
      <c r="M79" s="234"/>
      <c r="O79" s="340">
        <v>2</v>
      </c>
      <c r="P79" s="341" t="str">
        <v>FC Arsenal</v>
      </c>
      <c r="Q79" s="342">
        <v>4</v>
      </c>
      <c r="R79" s="343">
        <v>4</v>
      </c>
      <c r="S79" s="343">
        <v>0</v>
      </c>
      <c r="T79" s="344">
        <v>0</v>
      </c>
      <c r="U79" s="345">
        <v>11</v>
      </c>
      <c r="V79" s="346" t="str">
        <v xml:space="preserve"> : </v>
      </c>
      <c r="W79" s="347">
        <v>0</v>
      </c>
      <c r="X79" s="348">
        <v>11</v>
      </c>
      <c r="Y79" s="349">
        <v>5</v>
      </c>
      <c r="Z79" s="349">
        <v>2</v>
      </c>
      <c r="AA79" s="350">
        <v>12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IF(Plan!$T78="","",Plan!$T78)</f>
        <v>45966</v>
      </c>
      <c r="E80" s="263">
        <f>IF(Plan!$U78="","",Plan!$U78)</f>
        <v>0.875</v>
      </c>
      <c r="F80" s="264" t="str">
        <f>Plan!$Q78</f>
        <v>Newcastle United</v>
      </c>
      <c r="G80" s="265" t="s">
        <v>4</v>
      </c>
      <c r="H80" s="264" t="str">
        <f>Plan!$S78</f>
        <v>Athletic Bilbao</v>
      </c>
      <c r="I80" s="266">
        <v>2</v>
      </c>
      <c r="J80" s="411" t="str">
        <f>Language!$E$90</f>
        <v xml:space="preserve"> : </v>
      </c>
      <c r="K80" s="267">
        <v>0</v>
      </c>
      <c r="L80" s="268"/>
      <c r="M80" s="269"/>
      <c r="O80" s="340">
        <v>3</v>
      </c>
      <c r="P80" s="341" t="str">
        <v>Inter Mailand</v>
      </c>
      <c r="Q80" s="342">
        <v>4</v>
      </c>
      <c r="R80" s="343">
        <v>4</v>
      </c>
      <c r="S80" s="343">
        <v>0</v>
      </c>
      <c r="T80" s="344">
        <v>0</v>
      </c>
      <c r="U80" s="345">
        <v>11</v>
      </c>
      <c r="V80" s="346" t="str">
        <v xml:space="preserve"> : </v>
      </c>
      <c r="W80" s="347">
        <v>1</v>
      </c>
      <c r="X80" s="348">
        <v>10</v>
      </c>
      <c r="Y80" s="349">
        <v>6</v>
      </c>
      <c r="Z80" s="349">
        <v>2</v>
      </c>
      <c r="AA80" s="350">
        <v>12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IF(Plan!$T79="","",Plan!$T79)</f>
        <v>45986</v>
      </c>
      <c r="E81" s="298">
        <f>IF(Plan!$U79="","",Plan!$U79)</f>
        <v>0.78125</v>
      </c>
      <c r="F81" s="299" t="str">
        <f>Plan!$Q79</f>
        <v>Ajax Amsterdam</v>
      </c>
      <c r="G81" s="300" t="s">
        <v>4</v>
      </c>
      <c r="H81" s="299" t="str">
        <f>Plan!$S79</f>
        <v>Benfica Lissabon</v>
      </c>
      <c r="I81" s="301"/>
      <c r="J81" s="412" t="str">
        <f>Language!$E$90</f>
        <v xml:space="preserve"> : </v>
      </c>
      <c r="K81" s="302"/>
      <c r="L81" s="303"/>
      <c r="M81" s="304"/>
      <c r="O81" s="340">
        <v>4</v>
      </c>
      <c r="P81" s="341" t="str">
        <v>Manchester City</v>
      </c>
      <c r="Q81" s="342">
        <v>4</v>
      </c>
      <c r="R81" s="343">
        <v>3</v>
      </c>
      <c r="S81" s="343">
        <v>1</v>
      </c>
      <c r="T81" s="344">
        <v>0</v>
      </c>
      <c r="U81" s="345">
        <v>10</v>
      </c>
      <c r="V81" s="346" t="str">
        <v xml:space="preserve"> : </v>
      </c>
      <c r="W81" s="347">
        <v>3</v>
      </c>
      <c r="X81" s="348">
        <v>7</v>
      </c>
      <c r="Y81" s="349">
        <v>4</v>
      </c>
      <c r="Z81" s="349">
        <v>1</v>
      </c>
      <c r="AA81" s="350">
        <v>10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45986</v>
      </c>
      <c r="E82" s="122">
        <f>IF(Plan!$U80="","",Plan!$U80)</f>
        <v>0.78125</v>
      </c>
      <c r="F82" s="130" t="str">
        <f>Plan!$Q80</f>
        <v>Galatasaray SK</v>
      </c>
      <c r="G82" s="131" t="s">
        <v>4</v>
      </c>
      <c r="H82" s="130" t="str">
        <f>Plan!$S80</f>
        <v>Union Saint-Gilloise</v>
      </c>
      <c r="I82" s="132"/>
      <c r="J82" s="410" t="str">
        <f>Language!$E$90</f>
        <v xml:space="preserve"> : </v>
      </c>
      <c r="K82" s="133"/>
      <c r="L82" s="233"/>
      <c r="M82" s="234"/>
      <c r="O82" s="340">
        <v>5</v>
      </c>
      <c r="P82" s="341" t="str">
        <v>Paris St. Germain</v>
      </c>
      <c r="Q82" s="342">
        <v>4</v>
      </c>
      <c r="R82" s="343">
        <v>3</v>
      </c>
      <c r="S82" s="343">
        <v>0</v>
      </c>
      <c r="T82" s="344">
        <v>1</v>
      </c>
      <c r="U82" s="345">
        <v>14</v>
      </c>
      <c r="V82" s="346" t="str">
        <v xml:space="preserve"> : </v>
      </c>
      <c r="W82" s="347">
        <v>5</v>
      </c>
      <c r="X82" s="348">
        <v>9</v>
      </c>
      <c r="Y82" s="349">
        <v>9</v>
      </c>
      <c r="Z82" s="349">
        <v>2</v>
      </c>
      <c r="AA82" s="350">
        <v>9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45986</v>
      </c>
      <c r="E83" s="122">
        <f>IF(Plan!$U81="","",Plan!$U81)</f>
        <v>0.875</v>
      </c>
      <c r="F83" s="130" t="str">
        <f>Plan!$Q81</f>
        <v>Manchester City</v>
      </c>
      <c r="G83" s="131" t="s">
        <v>4</v>
      </c>
      <c r="H83" s="130" t="str">
        <f>Plan!$S81</f>
        <v>Bayer 04 Leverkusen</v>
      </c>
      <c r="I83" s="132"/>
      <c r="J83" s="410" t="str">
        <f>Language!$E$90</f>
        <v xml:space="preserve"> : </v>
      </c>
      <c r="K83" s="133"/>
      <c r="L83" s="233"/>
      <c r="M83" s="234"/>
      <c r="O83" s="340">
        <v>6</v>
      </c>
      <c r="P83" s="341" t="str">
        <v>Newcastle United</v>
      </c>
      <c r="Q83" s="342">
        <v>4</v>
      </c>
      <c r="R83" s="343">
        <v>3</v>
      </c>
      <c r="S83" s="343">
        <v>0</v>
      </c>
      <c r="T83" s="344">
        <v>1</v>
      </c>
      <c r="U83" s="345">
        <v>10</v>
      </c>
      <c r="V83" s="346" t="str">
        <v xml:space="preserve"> : </v>
      </c>
      <c r="W83" s="347">
        <v>2</v>
      </c>
      <c r="X83" s="348">
        <v>8</v>
      </c>
      <c r="Y83" s="349">
        <v>4</v>
      </c>
      <c r="Z83" s="349">
        <v>1</v>
      </c>
      <c r="AA83" s="350">
        <v>9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45986</v>
      </c>
      <c r="E84" s="122">
        <f>IF(Plan!$U82="","",Plan!$U82)</f>
        <v>0.875</v>
      </c>
      <c r="F84" s="130" t="str">
        <f>Plan!$Q82</f>
        <v>FC Chelsea</v>
      </c>
      <c r="G84" s="131" t="s">
        <v>4</v>
      </c>
      <c r="H84" s="130" t="str">
        <f>Plan!$S82</f>
        <v>FC Barcelona</v>
      </c>
      <c r="I84" s="132"/>
      <c r="J84" s="410" t="str">
        <f>Language!$E$90</f>
        <v xml:space="preserve"> : </v>
      </c>
      <c r="K84" s="133"/>
      <c r="L84" s="233"/>
      <c r="M84" s="234"/>
      <c r="O84" s="340">
        <v>7</v>
      </c>
      <c r="P84" s="341" t="str">
        <v>Real Madrid</v>
      </c>
      <c r="Q84" s="342">
        <v>4</v>
      </c>
      <c r="R84" s="343">
        <v>3</v>
      </c>
      <c r="S84" s="343">
        <v>0</v>
      </c>
      <c r="T84" s="344">
        <v>1</v>
      </c>
      <c r="U84" s="345">
        <v>8</v>
      </c>
      <c r="V84" s="346" t="str">
        <v xml:space="preserve"> : </v>
      </c>
      <c r="W84" s="347">
        <v>2</v>
      </c>
      <c r="X84" s="348">
        <v>6</v>
      </c>
      <c r="Y84" s="349">
        <v>5</v>
      </c>
      <c r="Z84" s="349">
        <v>1</v>
      </c>
      <c r="AA84" s="350">
        <v>9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45986</v>
      </c>
      <c r="E85" s="122">
        <f>IF(Plan!$U83="","",Plan!$U83)</f>
        <v>0.875</v>
      </c>
      <c r="F85" s="130" t="str">
        <f>Plan!$Q83</f>
        <v>Borussia Dortmund</v>
      </c>
      <c r="G85" s="131" t="s">
        <v>4</v>
      </c>
      <c r="H85" s="130" t="str">
        <f>Plan!$S83</f>
        <v>FC Villarreal</v>
      </c>
      <c r="I85" s="132"/>
      <c r="J85" s="410" t="str">
        <f>Language!$E$90</f>
        <v xml:space="preserve"> : </v>
      </c>
      <c r="K85" s="133"/>
      <c r="L85" s="233"/>
      <c r="M85" s="234"/>
      <c r="O85" s="340">
        <v>8</v>
      </c>
      <c r="P85" s="341" t="str">
        <v>FC Liverpool</v>
      </c>
      <c r="Q85" s="342">
        <v>4</v>
      </c>
      <c r="R85" s="343">
        <v>3</v>
      </c>
      <c r="S85" s="343">
        <v>0</v>
      </c>
      <c r="T85" s="344">
        <v>1</v>
      </c>
      <c r="U85" s="345">
        <v>9</v>
      </c>
      <c r="V85" s="346" t="str">
        <v xml:space="preserve"> : </v>
      </c>
      <c r="W85" s="347">
        <v>4</v>
      </c>
      <c r="X85" s="348">
        <v>5</v>
      </c>
      <c r="Y85" s="349">
        <v>5</v>
      </c>
      <c r="Z85" s="349">
        <v>1</v>
      </c>
      <c r="AA85" s="350">
        <v>9</v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45986</v>
      </c>
      <c r="E86" s="122">
        <f>IF(Plan!$U84="","",Plan!$U84)</f>
        <v>0.875</v>
      </c>
      <c r="F86" s="130" t="str">
        <f>Plan!$Q84</f>
        <v>SSC Neapel</v>
      </c>
      <c r="G86" s="131" t="s">
        <v>4</v>
      </c>
      <c r="H86" s="130" t="str">
        <f>Plan!$S84</f>
        <v>Qarabag Agdam</v>
      </c>
      <c r="I86" s="132"/>
      <c r="J86" s="410" t="str">
        <f>Language!$E$90</f>
        <v xml:space="preserve"> : </v>
      </c>
      <c r="K86" s="133"/>
      <c r="L86" s="233"/>
      <c r="M86" s="234"/>
      <c r="O86" s="351">
        <v>9</v>
      </c>
      <c r="P86" s="352" t="str">
        <v>Galatasaray SK</v>
      </c>
      <c r="Q86" s="353">
        <v>4</v>
      </c>
      <c r="R86" s="354">
        <v>3</v>
      </c>
      <c r="S86" s="354">
        <v>0</v>
      </c>
      <c r="T86" s="355">
        <v>1</v>
      </c>
      <c r="U86" s="356">
        <v>8</v>
      </c>
      <c r="V86" s="357" t="str">
        <v xml:space="preserve"> : </v>
      </c>
      <c r="W86" s="358">
        <v>6</v>
      </c>
      <c r="X86" s="359">
        <v>2</v>
      </c>
      <c r="Y86" s="360">
        <v>4</v>
      </c>
      <c r="Z86" s="360">
        <v>1</v>
      </c>
      <c r="AA86" s="361">
        <v>9</v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45986</v>
      </c>
      <c r="E87" s="122">
        <f>IF(Plan!$U85="","",Plan!$U85)</f>
        <v>0.875</v>
      </c>
      <c r="F87" s="130" t="str">
        <f>Plan!$Q85</f>
        <v>FK Bodö/Glimt</v>
      </c>
      <c r="G87" s="131" t="s">
        <v>4</v>
      </c>
      <c r="H87" s="130" t="str">
        <f>Plan!$S85</f>
        <v>Juventus Turin</v>
      </c>
      <c r="I87" s="132"/>
      <c r="J87" s="410" t="str">
        <f>Language!$E$90</f>
        <v xml:space="preserve"> : </v>
      </c>
      <c r="K87" s="133"/>
      <c r="L87" s="233"/>
      <c r="M87" s="234"/>
      <c r="O87" s="351">
        <v>10</v>
      </c>
      <c r="P87" s="352" t="str">
        <v>Tottenham Hotspur</v>
      </c>
      <c r="Q87" s="353">
        <v>4</v>
      </c>
      <c r="R87" s="354">
        <v>2</v>
      </c>
      <c r="S87" s="354">
        <v>2</v>
      </c>
      <c r="T87" s="355">
        <v>0</v>
      </c>
      <c r="U87" s="356">
        <v>7</v>
      </c>
      <c r="V87" s="357" t="str">
        <v xml:space="preserve"> : </v>
      </c>
      <c r="W87" s="358">
        <v>2</v>
      </c>
      <c r="X87" s="359">
        <v>5</v>
      </c>
      <c r="Y87" s="360">
        <v>2</v>
      </c>
      <c r="Z87" s="360">
        <v>0</v>
      </c>
      <c r="AA87" s="361">
        <v>8</v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45986</v>
      </c>
      <c r="E88" s="122">
        <f>IF(Plan!$U86="","",Plan!$U86)</f>
        <v>0.875</v>
      </c>
      <c r="F88" s="130" t="str">
        <f>Plan!$Q86</f>
        <v>Olympique Marseille</v>
      </c>
      <c r="G88" s="131" t="s">
        <v>4</v>
      </c>
      <c r="H88" s="130" t="str">
        <f>Plan!$S86</f>
        <v>Newcastle United</v>
      </c>
      <c r="I88" s="132"/>
      <c r="J88" s="410" t="str">
        <f>Language!$E$90</f>
        <v xml:space="preserve"> : </v>
      </c>
      <c r="K88" s="133"/>
      <c r="L88" s="233"/>
      <c r="M88" s="234"/>
      <c r="O88" s="351">
        <v>11</v>
      </c>
      <c r="P88" s="352" t="str">
        <v>FC Barcelona</v>
      </c>
      <c r="Q88" s="353">
        <v>4</v>
      </c>
      <c r="R88" s="354">
        <v>2</v>
      </c>
      <c r="S88" s="354">
        <v>1</v>
      </c>
      <c r="T88" s="355">
        <v>1</v>
      </c>
      <c r="U88" s="356">
        <v>12</v>
      </c>
      <c r="V88" s="357" t="str">
        <v xml:space="preserve"> : </v>
      </c>
      <c r="W88" s="358">
        <v>7</v>
      </c>
      <c r="X88" s="359">
        <v>5</v>
      </c>
      <c r="Y88" s="360">
        <v>5</v>
      </c>
      <c r="Z88" s="360">
        <v>1</v>
      </c>
      <c r="AA88" s="361">
        <v>7</v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45986</v>
      </c>
      <c r="E89" s="122">
        <f>IF(Plan!$U87="","",Plan!$U87)</f>
        <v>0.875</v>
      </c>
      <c r="F89" s="130" t="str">
        <f>Plan!$Q87</f>
        <v>Salva Prag</v>
      </c>
      <c r="G89" s="131" t="s">
        <v>4</v>
      </c>
      <c r="H89" s="130" t="str">
        <f>Plan!$S87</f>
        <v>Athletic Bilbao</v>
      </c>
      <c r="I89" s="132"/>
      <c r="J89" s="410" t="str">
        <f>Language!$E$90</f>
        <v xml:space="preserve"> : </v>
      </c>
      <c r="K89" s="133"/>
      <c r="L89" s="233"/>
      <c r="M89" s="234"/>
      <c r="O89" s="351">
        <v>12</v>
      </c>
      <c r="P89" s="352" t="str">
        <v>FC Chelsea</v>
      </c>
      <c r="Q89" s="353">
        <v>4</v>
      </c>
      <c r="R89" s="354">
        <v>2</v>
      </c>
      <c r="S89" s="354">
        <v>1</v>
      </c>
      <c r="T89" s="355">
        <v>1</v>
      </c>
      <c r="U89" s="356">
        <v>9</v>
      </c>
      <c r="V89" s="357" t="str">
        <v xml:space="preserve"> : </v>
      </c>
      <c r="W89" s="358">
        <v>6</v>
      </c>
      <c r="X89" s="359">
        <v>3</v>
      </c>
      <c r="Y89" s="360">
        <v>3</v>
      </c>
      <c r="Z89" s="360">
        <v>0</v>
      </c>
      <c r="AA89" s="361">
        <v>7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45987</v>
      </c>
      <c r="E90" s="122">
        <f>IF(Plan!$U88="","",Plan!$U88)</f>
        <v>0.78125</v>
      </c>
      <c r="F90" s="130" t="str">
        <f>Plan!$Q88</f>
        <v>FC Kopenhagen</v>
      </c>
      <c r="G90" s="131" t="s">
        <v>4</v>
      </c>
      <c r="H90" s="130" t="str">
        <f>Plan!$S88</f>
        <v>Qairat Almaty</v>
      </c>
      <c r="I90" s="132"/>
      <c r="J90" s="410" t="str">
        <f>Language!$E$90</f>
        <v xml:space="preserve"> : </v>
      </c>
      <c r="K90" s="133"/>
      <c r="L90" s="233"/>
      <c r="M90" s="234"/>
      <c r="O90" s="351">
        <v>13</v>
      </c>
      <c r="P90" s="352" t="str">
        <v>Sporting Lissabon</v>
      </c>
      <c r="Q90" s="353">
        <v>4</v>
      </c>
      <c r="R90" s="354">
        <v>2</v>
      </c>
      <c r="S90" s="354">
        <v>1</v>
      </c>
      <c r="T90" s="355">
        <v>1</v>
      </c>
      <c r="U90" s="356">
        <v>8</v>
      </c>
      <c r="V90" s="357" t="str">
        <v xml:space="preserve"> : </v>
      </c>
      <c r="W90" s="358">
        <v>5</v>
      </c>
      <c r="X90" s="359">
        <v>3</v>
      </c>
      <c r="Y90" s="360">
        <v>2</v>
      </c>
      <c r="Z90" s="360">
        <v>0</v>
      </c>
      <c r="AA90" s="361">
        <v>7</v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45987</v>
      </c>
      <c r="E91" s="122">
        <f>IF(Plan!$U89="","",Plan!$U89)</f>
        <v>0.78125</v>
      </c>
      <c r="F91" s="130" t="str">
        <f>Plan!$Q89</f>
        <v>Pafos FC</v>
      </c>
      <c r="G91" s="131" t="s">
        <v>4</v>
      </c>
      <c r="H91" s="130" t="str">
        <f>Plan!$S89</f>
        <v>AS Monaco</v>
      </c>
      <c r="I91" s="132"/>
      <c r="J91" s="410" t="str">
        <f>Language!$E$90</f>
        <v xml:space="preserve"> : </v>
      </c>
      <c r="K91" s="133"/>
      <c r="L91" s="233"/>
      <c r="M91" s="234"/>
      <c r="O91" s="351">
        <v>14</v>
      </c>
      <c r="P91" s="352" t="str">
        <v>Borussia Dortmund</v>
      </c>
      <c r="Q91" s="353">
        <v>4</v>
      </c>
      <c r="R91" s="354">
        <v>2</v>
      </c>
      <c r="S91" s="354">
        <v>1</v>
      </c>
      <c r="T91" s="355">
        <v>1</v>
      </c>
      <c r="U91" s="356">
        <v>13</v>
      </c>
      <c r="V91" s="357" t="str">
        <v xml:space="preserve"> : </v>
      </c>
      <c r="W91" s="358">
        <v>11</v>
      </c>
      <c r="X91" s="359">
        <v>2</v>
      </c>
      <c r="Y91" s="360">
        <v>9</v>
      </c>
      <c r="Z91" s="360">
        <v>1</v>
      </c>
      <c r="AA91" s="361">
        <v>7</v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45987</v>
      </c>
      <c r="E92" s="122">
        <f>IF(Plan!$U90="","",Plan!$U90)</f>
        <v>0.875</v>
      </c>
      <c r="F92" s="130" t="str">
        <f>Plan!$Q90</f>
        <v>Paris St. Germain</v>
      </c>
      <c r="G92" s="131" t="s">
        <v>4</v>
      </c>
      <c r="H92" s="130" t="str">
        <f>Plan!$S90</f>
        <v>Tottenham Hotspur</v>
      </c>
      <c r="I92" s="132"/>
      <c r="J92" s="410" t="str">
        <f>Language!$E$90</f>
        <v xml:space="preserve"> : </v>
      </c>
      <c r="K92" s="133"/>
      <c r="L92" s="233"/>
      <c r="M92" s="234"/>
      <c r="O92" s="351">
        <v>15</v>
      </c>
      <c r="P92" s="352" t="str">
        <v>Qarabag Agdam</v>
      </c>
      <c r="Q92" s="353">
        <v>4</v>
      </c>
      <c r="R92" s="354">
        <v>2</v>
      </c>
      <c r="S92" s="354">
        <v>1</v>
      </c>
      <c r="T92" s="355">
        <v>1</v>
      </c>
      <c r="U92" s="356">
        <v>8</v>
      </c>
      <c r="V92" s="357" t="str">
        <v xml:space="preserve"> : </v>
      </c>
      <c r="W92" s="358">
        <v>7</v>
      </c>
      <c r="X92" s="359">
        <v>1</v>
      </c>
      <c r="Y92" s="360">
        <v>4</v>
      </c>
      <c r="Z92" s="360">
        <v>1</v>
      </c>
      <c r="AA92" s="361">
        <v>7</v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45987</v>
      </c>
      <c r="E93" s="122">
        <f>IF(Plan!$U91="","",Plan!$U91)</f>
        <v>0.875</v>
      </c>
      <c r="F93" s="130" t="str">
        <f>Plan!$Q91</f>
        <v>FC Liverpool</v>
      </c>
      <c r="G93" s="131" t="s">
        <v>4</v>
      </c>
      <c r="H93" s="130" t="str">
        <f>Plan!$S91</f>
        <v>PSV Eindhoven</v>
      </c>
      <c r="I93" s="132"/>
      <c r="J93" s="410" t="str">
        <f>Language!$E$90</f>
        <v xml:space="preserve"> : </v>
      </c>
      <c r="K93" s="133"/>
      <c r="L93" s="233"/>
      <c r="M93" s="234"/>
      <c r="O93" s="351">
        <v>16</v>
      </c>
      <c r="P93" s="352" t="str">
        <v>Atalanta Bergamo</v>
      </c>
      <c r="Q93" s="353">
        <v>4</v>
      </c>
      <c r="R93" s="354">
        <v>2</v>
      </c>
      <c r="S93" s="354">
        <v>1</v>
      </c>
      <c r="T93" s="355">
        <v>1</v>
      </c>
      <c r="U93" s="356">
        <v>3</v>
      </c>
      <c r="V93" s="357" t="str">
        <v xml:space="preserve"> : </v>
      </c>
      <c r="W93" s="358">
        <v>5</v>
      </c>
      <c r="X93" s="359">
        <v>-2</v>
      </c>
      <c r="Y93" s="360">
        <v>1</v>
      </c>
      <c r="Z93" s="360">
        <v>1</v>
      </c>
      <c r="AA93" s="361">
        <v>7</v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45987</v>
      </c>
      <c r="E94" s="122">
        <f>IF(Plan!$U92="","",Plan!$U92)</f>
        <v>0.875</v>
      </c>
      <c r="F94" s="130" t="str">
        <f>Plan!$Q92</f>
        <v>FC Arsenal</v>
      </c>
      <c r="G94" s="131" t="s">
        <v>4</v>
      </c>
      <c r="H94" s="130" t="str">
        <f>Plan!$S92</f>
        <v>Bayern München</v>
      </c>
      <c r="I94" s="132"/>
      <c r="J94" s="410" t="str">
        <f>Language!$E$90</f>
        <v xml:space="preserve"> : </v>
      </c>
      <c r="K94" s="133"/>
      <c r="L94" s="233"/>
      <c r="M94" s="234"/>
      <c r="O94" s="362">
        <v>17</v>
      </c>
      <c r="P94" s="363" t="str">
        <v>Atletico Madrid</v>
      </c>
      <c r="Q94" s="364">
        <v>4</v>
      </c>
      <c r="R94" s="365">
        <v>2</v>
      </c>
      <c r="S94" s="365">
        <v>0</v>
      </c>
      <c r="T94" s="366">
        <v>2</v>
      </c>
      <c r="U94" s="367">
        <v>10</v>
      </c>
      <c r="V94" s="368" t="str">
        <v xml:space="preserve"> : </v>
      </c>
      <c r="W94" s="369">
        <v>9</v>
      </c>
      <c r="X94" s="370">
        <v>1</v>
      </c>
      <c r="Y94" s="371">
        <v>2</v>
      </c>
      <c r="Z94" s="371">
        <v>0</v>
      </c>
      <c r="AA94" s="372">
        <v>6</v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45987</v>
      </c>
      <c r="E95" s="122">
        <f>IF(Plan!$U93="","",Plan!$U93)</f>
        <v>0.875</v>
      </c>
      <c r="F95" s="130" t="str">
        <f>Plan!$Q93</f>
        <v>Atletico Madrid</v>
      </c>
      <c r="G95" s="131" t="s">
        <v>4</v>
      </c>
      <c r="H95" s="130" t="str">
        <f>Plan!$S93</f>
        <v>Inter Mailand</v>
      </c>
      <c r="I95" s="132"/>
      <c r="J95" s="410" t="str">
        <f>Language!$E$90</f>
        <v xml:space="preserve"> : </v>
      </c>
      <c r="K95" s="133"/>
      <c r="L95" s="233"/>
      <c r="M95" s="234"/>
      <c r="O95" s="362">
        <v>18</v>
      </c>
      <c r="P95" s="363" t="str">
        <v>PSV Eindhoven</v>
      </c>
      <c r="Q95" s="364">
        <v>4</v>
      </c>
      <c r="R95" s="365">
        <v>1</v>
      </c>
      <c r="S95" s="365">
        <v>2</v>
      </c>
      <c r="T95" s="366">
        <v>1</v>
      </c>
      <c r="U95" s="367">
        <v>9</v>
      </c>
      <c r="V95" s="368" t="str">
        <v xml:space="preserve"> : </v>
      </c>
      <c r="W95" s="369">
        <v>7</v>
      </c>
      <c r="X95" s="370">
        <v>2</v>
      </c>
      <c r="Y95" s="371">
        <v>2</v>
      </c>
      <c r="Z95" s="371">
        <v>0</v>
      </c>
      <c r="AA95" s="372">
        <v>5</v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45987</v>
      </c>
      <c r="E96" s="122">
        <f>IF(Plan!$U94="","",Plan!$U94)</f>
        <v>0.875</v>
      </c>
      <c r="F96" s="130" t="str">
        <f>Plan!$Q94</f>
        <v>Eintracht Frankfurt</v>
      </c>
      <c r="G96" s="131" t="s">
        <v>4</v>
      </c>
      <c r="H96" s="130" t="str">
        <f>Plan!$S94</f>
        <v>Atalanta Bergamo</v>
      </c>
      <c r="I96" s="132"/>
      <c r="J96" s="410" t="str">
        <f>Language!$E$90</f>
        <v xml:space="preserve"> : </v>
      </c>
      <c r="K96" s="133"/>
      <c r="L96" s="233"/>
      <c r="M96" s="234"/>
      <c r="O96" s="362">
        <v>19</v>
      </c>
      <c r="P96" s="363" t="str">
        <v>AS Monaco</v>
      </c>
      <c r="Q96" s="364">
        <v>4</v>
      </c>
      <c r="R96" s="365">
        <v>1</v>
      </c>
      <c r="S96" s="365">
        <v>2</v>
      </c>
      <c r="T96" s="366">
        <v>1</v>
      </c>
      <c r="U96" s="367">
        <v>4</v>
      </c>
      <c r="V96" s="368" t="str">
        <v xml:space="preserve"> : </v>
      </c>
      <c r="W96" s="369">
        <v>6</v>
      </c>
      <c r="X96" s="370">
        <v>-2</v>
      </c>
      <c r="Y96" s="371">
        <v>2</v>
      </c>
      <c r="Z96" s="371">
        <v>1</v>
      </c>
      <c r="AA96" s="372">
        <v>5</v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45987</v>
      </c>
      <c r="E97" s="122">
        <f>IF(Plan!$U95="","",Plan!$U95)</f>
        <v>0.875</v>
      </c>
      <c r="F97" s="130" t="str">
        <f>Plan!$Q95</f>
        <v>Sporting Lissabon</v>
      </c>
      <c r="G97" s="131" t="s">
        <v>4</v>
      </c>
      <c r="H97" s="130" t="str">
        <f>Plan!$S95</f>
        <v>Club Brügge</v>
      </c>
      <c r="I97" s="132"/>
      <c r="J97" s="410" t="str">
        <f>Language!$E$90</f>
        <v xml:space="preserve"> : </v>
      </c>
      <c r="K97" s="133"/>
      <c r="L97" s="233"/>
      <c r="M97" s="234"/>
      <c r="O97" s="362">
        <v>20</v>
      </c>
      <c r="P97" s="363" t="str">
        <v>Pafos FC</v>
      </c>
      <c r="Q97" s="364">
        <v>4</v>
      </c>
      <c r="R97" s="365">
        <v>1</v>
      </c>
      <c r="S97" s="365">
        <v>2</v>
      </c>
      <c r="T97" s="366">
        <v>1</v>
      </c>
      <c r="U97" s="367">
        <v>2</v>
      </c>
      <c r="V97" s="368" t="str">
        <v xml:space="preserve"> : </v>
      </c>
      <c r="W97" s="369">
        <v>5</v>
      </c>
      <c r="X97" s="370">
        <v>-3</v>
      </c>
      <c r="Y97" s="371">
        <v>0</v>
      </c>
      <c r="Z97" s="371">
        <v>0</v>
      </c>
      <c r="AA97" s="372">
        <v>5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IF(Plan!$T96="","",Plan!$T96)</f>
        <v>45987</v>
      </c>
      <c r="E98" s="263">
        <f>IF(Plan!$U96="","",Plan!$U96)</f>
        <v>0.875</v>
      </c>
      <c r="F98" s="264" t="str">
        <f>Plan!$Q96</f>
        <v>Olympiakos Piräus</v>
      </c>
      <c r="G98" s="265" t="s">
        <v>4</v>
      </c>
      <c r="H98" s="264" t="str">
        <f>Plan!$S96</f>
        <v>Real Madrid</v>
      </c>
      <c r="I98" s="266"/>
      <c r="J98" s="411" t="str">
        <f>Language!$E$90</f>
        <v xml:space="preserve"> : </v>
      </c>
      <c r="K98" s="267"/>
      <c r="L98" s="268"/>
      <c r="M98" s="269"/>
      <c r="O98" s="362">
        <v>21</v>
      </c>
      <c r="P98" s="363" t="str">
        <v>Bayer 04 Leverkusen</v>
      </c>
      <c r="Q98" s="364">
        <v>4</v>
      </c>
      <c r="R98" s="365">
        <v>1</v>
      </c>
      <c r="S98" s="365">
        <v>2</v>
      </c>
      <c r="T98" s="366">
        <v>1</v>
      </c>
      <c r="U98" s="367">
        <v>6</v>
      </c>
      <c r="V98" s="368" t="str">
        <v xml:space="preserve"> : </v>
      </c>
      <c r="W98" s="369">
        <v>10</v>
      </c>
      <c r="X98" s="370">
        <v>-4</v>
      </c>
      <c r="Y98" s="371">
        <v>3</v>
      </c>
      <c r="Z98" s="371">
        <v>1</v>
      </c>
      <c r="AA98" s="372">
        <v>5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IF(Plan!$T97="","",Plan!$T97)</f>
        <v>46000</v>
      </c>
      <c r="E99" s="298">
        <f>IF(Plan!$U97="","",Plan!$U97)</f>
        <v>0.6875</v>
      </c>
      <c r="F99" s="299" t="str">
        <f>Plan!$Q97</f>
        <v>Qairat Almaty</v>
      </c>
      <c r="G99" s="300" t="s">
        <v>4</v>
      </c>
      <c r="H99" s="299" t="str">
        <f>Plan!$S97</f>
        <v>Olympiakos Piräus</v>
      </c>
      <c r="I99" s="301"/>
      <c r="J99" s="412" t="str">
        <f>Language!$E$90</f>
        <v xml:space="preserve"> : </v>
      </c>
      <c r="K99" s="302"/>
      <c r="L99" s="303"/>
      <c r="M99" s="304"/>
      <c r="O99" s="362">
        <v>22</v>
      </c>
      <c r="P99" s="363" t="str">
        <v>Club Brügge</v>
      </c>
      <c r="Q99" s="364">
        <v>4</v>
      </c>
      <c r="R99" s="365">
        <v>1</v>
      </c>
      <c r="S99" s="365">
        <v>1</v>
      </c>
      <c r="T99" s="366">
        <v>2</v>
      </c>
      <c r="U99" s="367">
        <v>8</v>
      </c>
      <c r="V99" s="368" t="str">
        <v xml:space="preserve"> : </v>
      </c>
      <c r="W99" s="369">
        <v>10</v>
      </c>
      <c r="X99" s="370">
        <v>-2</v>
      </c>
      <c r="Y99" s="371">
        <v>1</v>
      </c>
      <c r="Z99" s="371">
        <v>0</v>
      </c>
      <c r="AA99" s="372">
        <v>4</v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46000</v>
      </c>
      <c r="E100" s="122">
        <f>IF(Plan!$U98="","",Plan!$U98)</f>
        <v>0.78125</v>
      </c>
      <c r="F100" s="130" t="str">
        <f>Plan!$Q98</f>
        <v>Bayern München</v>
      </c>
      <c r="G100" s="131" t="s">
        <v>4</v>
      </c>
      <c r="H100" s="130" t="str">
        <f>Plan!$S98</f>
        <v>Sporting Lissabon</v>
      </c>
      <c r="I100" s="132"/>
      <c r="J100" s="410" t="str">
        <f>Language!$E$90</f>
        <v xml:space="preserve"> : </v>
      </c>
      <c r="K100" s="133"/>
      <c r="L100" s="233"/>
      <c r="M100" s="234"/>
      <c r="O100" s="362">
        <v>23</v>
      </c>
      <c r="P100" s="363" t="str">
        <v>Eintracht Frankfurt</v>
      </c>
      <c r="Q100" s="364">
        <v>4</v>
      </c>
      <c r="R100" s="365">
        <v>1</v>
      </c>
      <c r="S100" s="365">
        <v>1</v>
      </c>
      <c r="T100" s="366">
        <v>2</v>
      </c>
      <c r="U100" s="367">
        <v>7</v>
      </c>
      <c r="V100" s="368" t="str">
        <v xml:space="preserve"> : </v>
      </c>
      <c r="W100" s="369">
        <v>11</v>
      </c>
      <c r="X100" s="370">
        <v>-4</v>
      </c>
      <c r="Y100" s="371">
        <v>1</v>
      </c>
      <c r="Z100" s="371">
        <v>0</v>
      </c>
      <c r="AA100" s="372">
        <v>4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46000</v>
      </c>
      <c r="E101" s="122">
        <f>IF(Plan!$U99="","",Plan!$U99)</f>
        <v>0.875</v>
      </c>
      <c r="F101" s="130" t="str">
        <f>Plan!$Q99</f>
        <v>Inter Mailand</v>
      </c>
      <c r="G101" s="131" t="s">
        <v>4</v>
      </c>
      <c r="H101" s="130" t="str">
        <f>Plan!$S99</f>
        <v>FC Liverpool</v>
      </c>
      <c r="I101" s="132"/>
      <c r="J101" s="410" t="str">
        <f>Language!$E$90</f>
        <v xml:space="preserve"> : </v>
      </c>
      <c r="K101" s="133"/>
      <c r="L101" s="233"/>
      <c r="M101" s="234"/>
      <c r="O101" s="362">
        <v>24</v>
      </c>
      <c r="P101" s="363" t="str">
        <v>SSC Neapel</v>
      </c>
      <c r="Q101" s="364">
        <v>4</v>
      </c>
      <c r="R101" s="365">
        <v>1</v>
      </c>
      <c r="S101" s="365">
        <v>1</v>
      </c>
      <c r="T101" s="366">
        <v>2</v>
      </c>
      <c r="U101" s="367">
        <v>4</v>
      </c>
      <c r="V101" s="368" t="str">
        <v xml:space="preserve"> : </v>
      </c>
      <c r="W101" s="369">
        <v>9</v>
      </c>
      <c r="X101" s="370">
        <v>-5</v>
      </c>
      <c r="Y101" s="371">
        <v>2</v>
      </c>
      <c r="Z101" s="371">
        <v>0</v>
      </c>
      <c r="AA101" s="372">
        <v>4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46000</v>
      </c>
      <c r="E102" s="122">
        <f>IF(Plan!$U100="","",Plan!$U100)</f>
        <v>0.875</v>
      </c>
      <c r="F102" s="130" t="str">
        <f>Plan!$Q100</f>
        <v>FC Barcelona</v>
      </c>
      <c r="G102" s="131" t="s">
        <v>4</v>
      </c>
      <c r="H102" s="130" t="str">
        <f>Plan!$S100</f>
        <v>Eintracht Frankfurt</v>
      </c>
      <c r="I102" s="132"/>
      <c r="J102" s="410" t="str">
        <f>Language!$E$90</f>
        <v xml:space="preserve"> : </v>
      </c>
      <c r="K102" s="133"/>
      <c r="L102" s="233"/>
      <c r="M102" s="234"/>
      <c r="O102" s="373">
        <v>25</v>
      </c>
      <c r="P102" s="374" t="str">
        <v>Olympique Marseille</v>
      </c>
      <c r="Q102" s="375">
        <v>4</v>
      </c>
      <c r="R102" s="376">
        <v>1</v>
      </c>
      <c r="S102" s="376">
        <v>0</v>
      </c>
      <c r="T102" s="377">
        <v>3</v>
      </c>
      <c r="U102" s="378">
        <v>6</v>
      </c>
      <c r="V102" s="379" t="str">
        <v xml:space="preserve"> : </v>
      </c>
      <c r="W102" s="380">
        <v>5</v>
      </c>
      <c r="X102" s="381">
        <v>1</v>
      </c>
      <c r="Y102" s="382">
        <v>2</v>
      </c>
      <c r="Z102" s="382">
        <v>0</v>
      </c>
      <c r="AA102" s="383">
        <v>3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46000</v>
      </c>
      <c r="E103" s="122">
        <f>IF(Plan!$U101="","",Plan!$U101)</f>
        <v>0.875</v>
      </c>
      <c r="F103" s="130" t="str">
        <f>Plan!$Q101</f>
        <v>Atalanta Bergamo</v>
      </c>
      <c r="G103" s="131" t="s">
        <v>4</v>
      </c>
      <c r="H103" s="130" t="str">
        <f>Plan!$S101</f>
        <v>FC Chelsea</v>
      </c>
      <c r="I103" s="132"/>
      <c r="J103" s="410" t="str">
        <f>Language!$E$90</f>
        <v xml:space="preserve"> : </v>
      </c>
      <c r="K103" s="133"/>
      <c r="L103" s="233"/>
      <c r="M103" s="234"/>
      <c r="O103" s="373">
        <v>26</v>
      </c>
      <c r="P103" s="374" t="str">
        <v>Juventus Turin</v>
      </c>
      <c r="Q103" s="375">
        <v>4</v>
      </c>
      <c r="R103" s="376">
        <v>0</v>
      </c>
      <c r="S103" s="376">
        <v>3</v>
      </c>
      <c r="T103" s="377">
        <v>1</v>
      </c>
      <c r="U103" s="378">
        <v>7</v>
      </c>
      <c r="V103" s="379" t="str">
        <v xml:space="preserve"> : </v>
      </c>
      <c r="W103" s="380">
        <v>8</v>
      </c>
      <c r="X103" s="381">
        <v>-1</v>
      </c>
      <c r="Y103" s="382">
        <v>2</v>
      </c>
      <c r="Z103" s="382">
        <v>0</v>
      </c>
      <c r="AA103" s="383">
        <v>3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46000</v>
      </c>
      <c r="E104" s="122">
        <f>IF(Plan!$U102="","",Plan!$U102)</f>
        <v>0.875</v>
      </c>
      <c r="F104" s="130" t="str">
        <f>Plan!$Q102</f>
        <v>Tottenham Hotspur</v>
      </c>
      <c r="G104" s="131" t="s">
        <v>4</v>
      </c>
      <c r="H104" s="130" t="str">
        <f>Plan!$S102</f>
        <v>Salva Prag</v>
      </c>
      <c r="I104" s="132"/>
      <c r="J104" s="410" t="str">
        <f>Language!$E$90</f>
        <v xml:space="preserve"> : </v>
      </c>
      <c r="K104" s="133"/>
      <c r="L104" s="233"/>
      <c r="M104" s="234"/>
      <c r="O104" s="373">
        <v>27</v>
      </c>
      <c r="P104" s="374" t="str">
        <v>Athletic Bilbao</v>
      </c>
      <c r="Q104" s="375">
        <v>4</v>
      </c>
      <c r="R104" s="376">
        <v>1</v>
      </c>
      <c r="S104" s="376">
        <v>0</v>
      </c>
      <c r="T104" s="377">
        <v>3</v>
      </c>
      <c r="U104" s="378">
        <v>4</v>
      </c>
      <c r="V104" s="379" t="str">
        <v xml:space="preserve"> : </v>
      </c>
      <c r="W104" s="380">
        <v>9</v>
      </c>
      <c r="X104" s="381">
        <v>-5</v>
      </c>
      <c r="Y104" s="382">
        <v>1</v>
      </c>
      <c r="Z104" s="382">
        <v>0</v>
      </c>
      <c r="AA104" s="383">
        <v>3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46000</v>
      </c>
      <c r="E105" s="122">
        <f>IF(Plan!$U103="","",Plan!$U103)</f>
        <v>0.875</v>
      </c>
      <c r="F105" s="130" t="str">
        <f>Plan!$Q103</f>
        <v>PSV Eindhoven</v>
      </c>
      <c r="G105" s="131" t="s">
        <v>4</v>
      </c>
      <c r="H105" s="130" t="str">
        <f>Plan!$S103</f>
        <v>Atletico Madrid</v>
      </c>
      <c r="I105" s="132"/>
      <c r="J105" s="410" t="str">
        <f>Language!$E$90</f>
        <v xml:space="preserve"> : </v>
      </c>
      <c r="K105" s="133"/>
      <c r="L105" s="233"/>
      <c r="M105" s="234"/>
      <c r="O105" s="373">
        <v>28</v>
      </c>
      <c r="P105" s="374" t="str">
        <v>Union Saint-Gilloise</v>
      </c>
      <c r="Q105" s="375">
        <v>4</v>
      </c>
      <c r="R105" s="376">
        <v>1</v>
      </c>
      <c r="S105" s="376">
        <v>0</v>
      </c>
      <c r="T105" s="377">
        <v>3</v>
      </c>
      <c r="U105" s="378">
        <v>4</v>
      </c>
      <c r="V105" s="379" t="str">
        <v xml:space="preserve"> : </v>
      </c>
      <c r="W105" s="380">
        <v>12</v>
      </c>
      <c r="X105" s="381">
        <v>-8</v>
      </c>
      <c r="Y105" s="382">
        <v>4</v>
      </c>
      <c r="Z105" s="382">
        <v>1</v>
      </c>
      <c r="AA105" s="383">
        <v>3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46000</v>
      </c>
      <c r="E106" s="122">
        <f>IF(Plan!$U104="","",Plan!$U104)</f>
        <v>0.875</v>
      </c>
      <c r="F106" s="130" t="str">
        <f>Plan!$Q104</f>
        <v>AS Monaco</v>
      </c>
      <c r="G106" s="131" t="s">
        <v>4</v>
      </c>
      <c r="H106" s="130" t="str">
        <f>Plan!$S104</f>
        <v>Galatasaray SK</v>
      </c>
      <c r="I106" s="132"/>
      <c r="J106" s="410" t="str">
        <f>Language!$E$90</f>
        <v xml:space="preserve"> : </v>
      </c>
      <c r="K106" s="133"/>
      <c r="L106" s="233"/>
      <c r="M106" s="234"/>
      <c r="O106" s="373">
        <v>29</v>
      </c>
      <c r="P106" s="374" t="str">
        <v>FK Bodö/Glimt</v>
      </c>
      <c r="Q106" s="375">
        <v>4</v>
      </c>
      <c r="R106" s="376">
        <v>0</v>
      </c>
      <c r="S106" s="376">
        <v>2</v>
      </c>
      <c r="T106" s="377">
        <v>2</v>
      </c>
      <c r="U106" s="378">
        <v>5</v>
      </c>
      <c r="V106" s="379" t="str">
        <v xml:space="preserve"> : </v>
      </c>
      <c r="W106" s="380">
        <v>8</v>
      </c>
      <c r="X106" s="381">
        <v>-3</v>
      </c>
      <c r="Y106" s="382">
        <v>3</v>
      </c>
      <c r="Z106" s="382">
        <v>0</v>
      </c>
      <c r="AA106" s="383">
        <v>2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46000</v>
      </c>
      <c r="E107" s="122">
        <f>IF(Plan!$U105="","",Plan!$U105)</f>
        <v>0.875</v>
      </c>
      <c r="F107" s="130" t="str">
        <f>Plan!$Q105</f>
        <v>Union Saint-Gilloise</v>
      </c>
      <c r="G107" s="131" t="s">
        <v>4</v>
      </c>
      <c r="H107" s="130" t="str">
        <f>Plan!$S105</f>
        <v>Olympique Marseille</v>
      </c>
      <c r="I107" s="132"/>
      <c r="J107" s="410" t="str">
        <f>Language!$E$90</f>
        <v xml:space="preserve"> : </v>
      </c>
      <c r="K107" s="133"/>
      <c r="L107" s="233"/>
      <c r="M107" s="234"/>
      <c r="O107" s="373">
        <v>30</v>
      </c>
      <c r="P107" s="374" t="str">
        <v>Salva Prag</v>
      </c>
      <c r="Q107" s="375">
        <v>4</v>
      </c>
      <c r="R107" s="376">
        <v>0</v>
      </c>
      <c r="S107" s="376">
        <v>2</v>
      </c>
      <c r="T107" s="377">
        <v>2</v>
      </c>
      <c r="U107" s="378">
        <v>2</v>
      </c>
      <c r="V107" s="379" t="str">
        <v xml:space="preserve"> : </v>
      </c>
      <c r="W107" s="380">
        <v>8</v>
      </c>
      <c r="X107" s="381">
        <v>-6</v>
      </c>
      <c r="Y107" s="382">
        <v>0</v>
      </c>
      <c r="Z107" s="382">
        <v>0</v>
      </c>
      <c r="AA107" s="383">
        <v>2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46001</v>
      </c>
      <c r="E108" s="122">
        <f>IF(Plan!$U106="","",Plan!$U106)</f>
        <v>0.78125</v>
      </c>
      <c r="F108" s="130" t="str">
        <f>Plan!$Q106</f>
        <v>FC Villarreal</v>
      </c>
      <c r="G108" s="131" t="s">
        <v>4</v>
      </c>
      <c r="H108" s="130" t="str">
        <f>Plan!$S106</f>
        <v>FC Kopenhagen</v>
      </c>
      <c r="I108" s="132"/>
      <c r="J108" s="410" t="str">
        <f>Language!$E$90</f>
        <v xml:space="preserve"> : </v>
      </c>
      <c r="K108" s="133"/>
      <c r="L108" s="233"/>
      <c r="M108" s="234"/>
      <c r="O108" s="373">
        <v>31</v>
      </c>
      <c r="P108" s="374" t="str">
        <v>Olympiakos Piräus</v>
      </c>
      <c r="Q108" s="375">
        <v>4</v>
      </c>
      <c r="R108" s="376">
        <v>0</v>
      </c>
      <c r="S108" s="376">
        <v>2</v>
      </c>
      <c r="T108" s="377">
        <v>2</v>
      </c>
      <c r="U108" s="378">
        <v>2</v>
      </c>
      <c r="V108" s="379" t="str">
        <v xml:space="preserve"> : </v>
      </c>
      <c r="W108" s="380">
        <v>9</v>
      </c>
      <c r="X108" s="381">
        <v>-7</v>
      </c>
      <c r="Y108" s="382">
        <v>1</v>
      </c>
      <c r="Z108" s="382">
        <v>0</v>
      </c>
      <c r="AA108" s="383">
        <v>2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46001</v>
      </c>
      <c r="E109" s="122">
        <f>IF(Plan!$U107="","",Plan!$U107)</f>
        <v>0.78125</v>
      </c>
      <c r="F109" s="130" t="str">
        <f>Plan!$Q107</f>
        <v>Qarabag Agdam</v>
      </c>
      <c r="G109" s="131" t="s">
        <v>4</v>
      </c>
      <c r="H109" s="130" t="str">
        <f>Plan!$S107</f>
        <v>Ajax Amsterdam</v>
      </c>
      <c r="I109" s="132"/>
      <c r="J109" s="410" t="str">
        <f>Language!$E$90</f>
        <v xml:space="preserve"> : </v>
      </c>
      <c r="K109" s="133"/>
      <c r="L109" s="233"/>
      <c r="M109" s="234"/>
      <c r="O109" s="373">
        <v>32</v>
      </c>
      <c r="P109" s="374" t="str">
        <v>FC Villarreal</v>
      </c>
      <c r="Q109" s="375">
        <v>4</v>
      </c>
      <c r="R109" s="376">
        <v>0</v>
      </c>
      <c r="S109" s="376">
        <v>1</v>
      </c>
      <c r="T109" s="377">
        <v>3</v>
      </c>
      <c r="U109" s="378">
        <v>2</v>
      </c>
      <c r="V109" s="379" t="str">
        <v xml:space="preserve"> : </v>
      </c>
      <c r="W109" s="380">
        <v>6</v>
      </c>
      <c r="X109" s="381">
        <v>-4</v>
      </c>
      <c r="Y109" s="382">
        <v>0</v>
      </c>
      <c r="Z109" s="382">
        <v>0</v>
      </c>
      <c r="AA109" s="383">
        <v>1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46001</v>
      </c>
      <c r="E110" s="122">
        <f>IF(Plan!$U108="","",Plan!$U108)</f>
        <v>0.875</v>
      </c>
      <c r="F110" s="130" t="str">
        <f>Plan!$Q108</f>
        <v>Real Madrid</v>
      </c>
      <c r="G110" s="131" t="s">
        <v>4</v>
      </c>
      <c r="H110" s="130" t="str">
        <f>Plan!$S108</f>
        <v>Manchester City</v>
      </c>
      <c r="I110" s="132"/>
      <c r="J110" s="410" t="str">
        <f>Language!$E$90</f>
        <v xml:space="preserve"> : </v>
      </c>
      <c r="K110" s="133"/>
      <c r="L110" s="233"/>
      <c r="M110" s="234"/>
      <c r="O110" s="373">
        <v>33</v>
      </c>
      <c r="P110" s="374" t="str">
        <v>FC Kopenhagen</v>
      </c>
      <c r="Q110" s="375">
        <v>4</v>
      </c>
      <c r="R110" s="376">
        <v>0</v>
      </c>
      <c r="S110" s="376">
        <v>1</v>
      </c>
      <c r="T110" s="377">
        <v>3</v>
      </c>
      <c r="U110" s="378">
        <v>4</v>
      </c>
      <c r="V110" s="379" t="str">
        <v xml:space="preserve"> : </v>
      </c>
      <c r="W110" s="380">
        <v>12</v>
      </c>
      <c r="X110" s="381">
        <v>-8</v>
      </c>
      <c r="Y110" s="382">
        <v>0</v>
      </c>
      <c r="Z110" s="382">
        <v>0</v>
      </c>
      <c r="AA110" s="383">
        <v>1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46001</v>
      </c>
      <c r="E111" s="122">
        <f>IF(Plan!$U109="","",Plan!$U109)</f>
        <v>0.875</v>
      </c>
      <c r="F111" s="130" t="str">
        <f>Plan!$Q109</f>
        <v>Borussia Dortmund</v>
      </c>
      <c r="G111" s="131" t="s">
        <v>4</v>
      </c>
      <c r="H111" s="130" t="str">
        <f>Plan!$S109</f>
        <v>FK Bodö/Glimt</v>
      </c>
      <c r="I111" s="132"/>
      <c r="J111" s="410" t="str">
        <f>Language!$E$90</f>
        <v xml:space="preserve"> : </v>
      </c>
      <c r="K111" s="133"/>
      <c r="L111" s="233"/>
      <c r="M111" s="234"/>
      <c r="O111" s="373">
        <v>34</v>
      </c>
      <c r="P111" s="374" t="str">
        <v>Qairat Almaty</v>
      </c>
      <c r="Q111" s="375">
        <v>4</v>
      </c>
      <c r="R111" s="376">
        <v>0</v>
      </c>
      <c r="S111" s="376">
        <v>1</v>
      </c>
      <c r="T111" s="377">
        <v>3</v>
      </c>
      <c r="U111" s="378">
        <v>2</v>
      </c>
      <c r="V111" s="379" t="str">
        <v xml:space="preserve"> : </v>
      </c>
      <c r="W111" s="380">
        <v>11</v>
      </c>
      <c r="X111" s="381">
        <v>-9</v>
      </c>
      <c r="Y111" s="382">
        <v>2</v>
      </c>
      <c r="Z111" s="382">
        <v>0</v>
      </c>
      <c r="AA111" s="383">
        <v>1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46001</v>
      </c>
      <c r="E112" s="122">
        <f>IF(Plan!$U110="","",Plan!$U110)</f>
        <v>0.875</v>
      </c>
      <c r="F112" s="130" t="str">
        <f>Plan!$Q110</f>
        <v>Juventus Turin</v>
      </c>
      <c r="G112" s="131" t="s">
        <v>4</v>
      </c>
      <c r="H112" s="130" t="str">
        <f>Plan!$S110</f>
        <v>Pafos FC</v>
      </c>
      <c r="I112" s="132"/>
      <c r="J112" s="410" t="str">
        <f>Language!$E$90</f>
        <v xml:space="preserve"> : </v>
      </c>
      <c r="K112" s="133"/>
      <c r="L112" s="233"/>
      <c r="M112" s="234"/>
      <c r="O112" s="373">
        <v>35</v>
      </c>
      <c r="P112" s="374" t="str">
        <v>Benfica Lissabon</v>
      </c>
      <c r="Q112" s="375">
        <v>4</v>
      </c>
      <c r="R112" s="376">
        <v>0</v>
      </c>
      <c r="S112" s="376">
        <v>0</v>
      </c>
      <c r="T112" s="377">
        <v>4</v>
      </c>
      <c r="U112" s="378">
        <v>2</v>
      </c>
      <c r="V112" s="379" t="str">
        <v xml:space="preserve"> : </v>
      </c>
      <c r="W112" s="380">
        <v>8</v>
      </c>
      <c r="X112" s="381">
        <v>-6</v>
      </c>
      <c r="Y112" s="382">
        <v>0</v>
      </c>
      <c r="Z112" s="382">
        <v>0</v>
      </c>
      <c r="AA112" s="383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46001</v>
      </c>
      <c r="E113" s="122">
        <f>IF(Plan!$U111="","",Plan!$U111)</f>
        <v>0.875</v>
      </c>
      <c r="F113" s="130" t="str">
        <f>Plan!$Q111</f>
        <v>Bayer 04 Leverkusen</v>
      </c>
      <c r="G113" s="131" t="s">
        <v>4</v>
      </c>
      <c r="H113" s="130" t="str">
        <f>Plan!$S111</f>
        <v>Newcastle United</v>
      </c>
      <c r="I113" s="132"/>
      <c r="J113" s="410" t="str">
        <f>Language!$E$90</f>
        <v xml:space="preserve"> : </v>
      </c>
      <c r="K113" s="133"/>
      <c r="L113" s="233"/>
      <c r="M113" s="234"/>
      <c r="O113" s="384">
        <v>36</v>
      </c>
      <c r="P113" s="385" t="str">
        <v>Ajax Amsterdam</v>
      </c>
      <c r="Q113" s="386">
        <v>4</v>
      </c>
      <c r="R113" s="387">
        <v>0</v>
      </c>
      <c r="S113" s="387">
        <v>0</v>
      </c>
      <c r="T113" s="388">
        <v>4</v>
      </c>
      <c r="U113" s="389">
        <v>1</v>
      </c>
      <c r="V113" s="390" t="str">
        <v xml:space="preserve"> : </v>
      </c>
      <c r="W113" s="391">
        <v>14</v>
      </c>
      <c r="X113" s="392">
        <v>-13</v>
      </c>
      <c r="Y113" s="393">
        <v>1</v>
      </c>
      <c r="Z113" s="393">
        <v>0</v>
      </c>
      <c r="AA113" s="394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46001</v>
      </c>
      <c r="E114" s="122">
        <f>IF(Plan!$U112="","",Plan!$U112)</f>
        <v>0.875</v>
      </c>
      <c r="F114" s="130" t="str">
        <f>Plan!$Q112</f>
        <v>Benfica Lissabon</v>
      </c>
      <c r="G114" s="131" t="s">
        <v>4</v>
      </c>
      <c r="H114" s="130" t="str">
        <f>Plan!$S112</f>
        <v>SSC Neapel</v>
      </c>
      <c r="I114" s="132"/>
      <c r="J114" s="410" t="str">
        <f>Language!$E$90</f>
        <v xml:space="preserve"> :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46001</v>
      </c>
      <c r="E115" s="122">
        <f>IF(Plan!$U113="","",Plan!$U113)</f>
        <v>0.875</v>
      </c>
      <c r="F115" s="130" t="str">
        <f>Plan!$Q113</f>
        <v>Club Brügge</v>
      </c>
      <c r="G115" s="131" t="s">
        <v>4</v>
      </c>
      <c r="H115" s="130" t="str">
        <f>Plan!$S113</f>
        <v>FC Arsenal</v>
      </c>
      <c r="I115" s="132"/>
      <c r="J115" s="410" t="str">
        <f>Language!$E$90</f>
        <v xml:space="preserve"> : </v>
      </c>
      <c r="K115" s="133"/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IF(Plan!$T114="","",Plan!$T114)</f>
        <v>46001</v>
      </c>
      <c r="E116" s="263">
        <f>IF(Plan!$U114="","",Plan!$U114)</f>
        <v>0.875</v>
      </c>
      <c r="F116" s="264" t="str">
        <f>Plan!$Q114</f>
        <v>Athletic Bilbao</v>
      </c>
      <c r="G116" s="265" t="s">
        <v>4</v>
      </c>
      <c r="H116" s="264" t="str">
        <f>Plan!$S114</f>
        <v>Paris St. Germain</v>
      </c>
      <c r="I116" s="266"/>
      <c r="J116" s="411" t="str">
        <f>Language!$E$90</f>
        <v xml:space="preserve"> : </v>
      </c>
      <c r="K116" s="267"/>
      <c r="L116" s="268"/>
      <c r="M116" s="269"/>
      <c r="O116" s="416"/>
      <c r="P116" s="417"/>
      <c r="Q116" s="202" t="str">
        <f>$Q$8</f>
        <v>Sp</v>
      </c>
      <c r="R116" s="203" t="str">
        <f>$R$8</f>
        <v>G</v>
      </c>
      <c r="S116" s="203" t="str">
        <f>$S$8</f>
        <v>U</v>
      </c>
      <c r="T116" s="413" t="str">
        <f>$T$8</f>
        <v>V</v>
      </c>
      <c r="U116" s="484" t="str">
        <f>$U$8</f>
        <v>Tore</v>
      </c>
      <c r="V116" s="485" t="str">
        <f t="shared" ref="V116:W116" si="6">$Q$8</f>
        <v>Sp</v>
      </c>
      <c r="W116" s="486" t="str">
        <f t="shared" si="6"/>
        <v>Sp</v>
      </c>
      <c r="X116" s="203" t="str">
        <f>$X$8</f>
        <v>TD</v>
      </c>
      <c r="Y116" s="413" t="str">
        <f>$Y$8</f>
        <v>ATore</v>
      </c>
      <c r="Z116" s="413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5">
        <v>7</v>
      </c>
      <c r="C117" s="296">
        <v>109</v>
      </c>
      <c r="D117" s="297">
        <f>IF(Plan!$T115="","",Plan!$T115)</f>
        <v>45677</v>
      </c>
      <c r="E117" s="298">
        <f>IF(Plan!$U115="","",Plan!$U115)</f>
        <v>0.6875</v>
      </c>
      <c r="F117" s="299" t="str">
        <f>Plan!$Q115</f>
        <v>Qairat Almaty</v>
      </c>
      <c r="G117" s="300" t="s">
        <v>4</v>
      </c>
      <c r="H117" s="299" t="str">
        <f>Plan!$S115</f>
        <v>Club Brügge</v>
      </c>
      <c r="I117" s="301"/>
      <c r="J117" s="412" t="str">
        <f>Language!$E$90</f>
        <v xml:space="preserve"> : </v>
      </c>
      <c r="K117" s="302"/>
      <c r="L117" s="303"/>
      <c r="M117" s="304"/>
      <c r="O117" s="329">
        <f t="array" ref="O117:AB152">IF($O$9:$AB$44="","",$O$9:$AB$44)</f>
        <v>1</v>
      </c>
      <c r="P117" s="330" t="str">
        <v>Bayern München</v>
      </c>
      <c r="Q117" s="331">
        <v>4</v>
      </c>
      <c r="R117" s="332">
        <v>4</v>
      </c>
      <c r="S117" s="332">
        <v>0</v>
      </c>
      <c r="T117" s="333">
        <v>0</v>
      </c>
      <c r="U117" s="334">
        <v>14</v>
      </c>
      <c r="V117" s="335" t="str">
        <v xml:space="preserve"> : </v>
      </c>
      <c r="W117" s="336">
        <v>3</v>
      </c>
      <c r="X117" s="337">
        <v>11</v>
      </c>
      <c r="Y117" s="338">
        <v>7</v>
      </c>
      <c r="Z117" s="338">
        <v>2</v>
      </c>
      <c r="AA117" s="339">
        <v>12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45677</v>
      </c>
      <c r="E118" s="122">
        <f>IF(Plan!$U116="","",Plan!$U116)</f>
        <v>0.78125</v>
      </c>
      <c r="F118" s="130" t="str">
        <f>Plan!$Q116</f>
        <v>FK Bodö/Glimt</v>
      </c>
      <c r="G118" s="131" t="s">
        <v>4</v>
      </c>
      <c r="H118" s="130" t="str">
        <f>Plan!$S116</f>
        <v>Manchester City</v>
      </c>
      <c r="I118" s="132"/>
      <c r="J118" s="410" t="str">
        <f>Language!$E$90</f>
        <v xml:space="preserve"> : </v>
      </c>
      <c r="K118" s="133"/>
      <c r="L118" s="233"/>
      <c r="M118" s="234"/>
      <c r="O118" s="340">
        <v>2</v>
      </c>
      <c r="P118" s="341" t="str">
        <v>FC Arsenal</v>
      </c>
      <c r="Q118" s="342">
        <v>4</v>
      </c>
      <c r="R118" s="343">
        <v>4</v>
      </c>
      <c r="S118" s="343">
        <v>0</v>
      </c>
      <c r="T118" s="344">
        <v>0</v>
      </c>
      <c r="U118" s="345">
        <v>11</v>
      </c>
      <c r="V118" s="346" t="str">
        <v xml:space="preserve"> : </v>
      </c>
      <c r="W118" s="347">
        <v>0</v>
      </c>
      <c r="X118" s="348">
        <v>11</v>
      </c>
      <c r="Y118" s="349">
        <v>5</v>
      </c>
      <c r="Z118" s="349">
        <v>2</v>
      </c>
      <c r="AA118" s="350">
        <v>12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45677</v>
      </c>
      <c r="E119" s="122">
        <f>IF(Plan!$U117="","",Plan!$U117)</f>
        <v>0.875</v>
      </c>
      <c r="F119" s="130" t="str">
        <f>Plan!$Q117</f>
        <v>Real Madrid</v>
      </c>
      <c r="G119" s="131" t="s">
        <v>4</v>
      </c>
      <c r="H119" s="130" t="str">
        <f>Plan!$S117</f>
        <v>AS Monaco</v>
      </c>
      <c r="I119" s="132"/>
      <c r="J119" s="410" t="str">
        <f>Language!$E$90</f>
        <v xml:space="preserve"> : </v>
      </c>
      <c r="K119" s="133"/>
      <c r="L119" s="233"/>
      <c r="M119" s="234"/>
      <c r="O119" s="340">
        <v>3</v>
      </c>
      <c r="P119" s="341" t="str">
        <v>Inter Mailand</v>
      </c>
      <c r="Q119" s="342">
        <v>4</v>
      </c>
      <c r="R119" s="343">
        <v>4</v>
      </c>
      <c r="S119" s="343">
        <v>0</v>
      </c>
      <c r="T119" s="344">
        <v>0</v>
      </c>
      <c r="U119" s="345">
        <v>11</v>
      </c>
      <c r="V119" s="346" t="str">
        <v xml:space="preserve"> : </v>
      </c>
      <c r="W119" s="347">
        <v>1</v>
      </c>
      <c r="X119" s="348">
        <v>10</v>
      </c>
      <c r="Y119" s="349">
        <v>6</v>
      </c>
      <c r="Z119" s="349">
        <v>2</v>
      </c>
      <c r="AA119" s="350">
        <v>12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45677</v>
      </c>
      <c r="E120" s="122">
        <f>IF(Plan!$U118="","",Plan!$U118)</f>
        <v>0.875</v>
      </c>
      <c r="F120" s="130" t="str">
        <f>Plan!$Q118</f>
        <v>Inter Mailand</v>
      </c>
      <c r="G120" s="131" t="s">
        <v>4</v>
      </c>
      <c r="H120" s="130" t="str">
        <f>Plan!$S118</f>
        <v>FC Arsenal</v>
      </c>
      <c r="I120" s="132"/>
      <c r="J120" s="410" t="str">
        <f>Language!$E$90</f>
        <v xml:space="preserve"> : </v>
      </c>
      <c r="K120" s="133"/>
      <c r="L120" s="233"/>
      <c r="M120" s="234"/>
      <c r="O120" s="340">
        <v>4</v>
      </c>
      <c r="P120" s="341" t="str">
        <v>Manchester City</v>
      </c>
      <c r="Q120" s="342">
        <v>4</v>
      </c>
      <c r="R120" s="343">
        <v>3</v>
      </c>
      <c r="S120" s="343">
        <v>1</v>
      </c>
      <c r="T120" s="344">
        <v>0</v>
      </c>
      <c r="U120" s="345">
        <v>10</v>
      </c>
      <c r="V120" s="346" t="str">
        <v xml:space="preserve"> : </v>
      </c>
      <c r="W120" s="347">
        <v>3</v>
      </c>
      <c r="X120" s="348">
        <v>7</v>
      </c>
      <c r="Y120" s="349">
        <v>4</v>
      </c>
      <c r="Z120" s="349">
        <v>1</v>
      </c>
      <c r="AA120" s="350">
        <v>10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45677</v>
      </c>
      <c r="E121" s="122">
        <f>IF(Plan!$U119="","",Plan!$U119)</f>
        <v>0.875</v>
      </c>
      <c r="F121" s="130" t="str">
        <f>Plan!$Q119</f>
        <v>Tottenham Hotspur</v>
      </c>
      <c r="G121" s="131" t="s">
        <v>4</v>
      </c>
      <c r="H121" s="130" t="str">
        <f>Plan!$S119</f>
        <v>Borussia Dortmund</v>
      </c>
      <c r="I121" s="132"/>
      <c r="J121" s="410" t="str">
        <f>Language!$E$90</f>
        <v xml:space="preserve"> : </v>
      </c>
      <c r="K121" s="133"/>
      <c r="L121" s="233"/>
      <c r="M121" s="234"/>
      <c r="O121" s="340">
        <v>5</v>
      </c>
      <c r="P121" s="341" t="str">
        <v>Paris St. Germain</v>
      </c>
      <c r="Q121" s="342">
        <v>4</v>
      </c>
      <c r="R121" s="343">
        <v>3</v>
      </c>
      <c r="S121" s="343">
        <v>0</v>
      </c>
      <c r="T121" s="344">
        <v>1</v>
      </c>
      <c r="U121" s="345">
        <v>14</v>
      </c>
      <c r="V121" s="346" t="str">
        <v xml:space="preserve"> : </v>
      </c>
      <c r="W121" s="347">
        <v>5</v>
      </c>
      <c r="X121" s="348">
        <v>9</v>
      </c>
      <c r="Y121" s="349">
        <v>9</v>
      </c>
      <c r="Z121" s="349">
        <v>2</v>
      </c>
      <c r="AA121" s="350">
        <v>9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45677</v>
      </c>
      <c r="E122" s="122">
        <f>IF(Plan!$U120="","",Plan!$U120)</f>
        <v>0.875</v>
      </c>
      <c r="F122" s="130" t="str">
        <f>Plan!$Q120</f>
        <v>Sporting Lissabon</v>
      </c>
      <c r="G122" s="131" t="s">
        <v>4</v>
      </c>
      <c r="H122" s="130" t="str">
        <f>Plan!$S120</f>
        <v>Paris St. Germain</v>
      </c>
      <c r="I122" s="132"/>
      <c r="J122" s="410" t="str">
        <f>Language!$E$90</f>
        <v xml:space="preserve"> : </v>
      </c>
      <c r="K122" s="133"/>
      <c r="L122" s="233"/>
      <c r="M122" s="234"/>
      <c r="O122" s="340">
        <v>6</v>
      </c>
      <c r="P122" s="341" t="str">
        <v>Newcastle United</v>
      </c>
      <c r="Q122" s="342">
        <v>4</v>
      </c>
      <c r="R122" s="343">
        <v>3</v>
      </c>
      <c r="S122" s="343">
        <v>0</v>
      </c>
      <c r="T122" s="344">
        <v>1</v>
      </c>
      <c r="U122" s="345">
        <v>10</v>
      </c>
      <c r="V122" s="346" t="str">
        <v xml:space="preserve"> : </v>
      </c>
      <c r="W122" s="347">
        <v>2</v>
      </c>
      <c r="X122" s="348">
        <v>8</v>
      </c>
      <c r="Y122" s="349">
        <v>4</v>
      </c>
      <c r="Z122" s="349">
        <v>1</v>
      </c>
      <c r="AA122" s="350">
        <v>9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45677</v>
      </c>
      <c r="E123" s="122">
        <f>IF(Plan!$U121="","",Plan!$U121)</f>
        <v>0.875</v>
      </c>
      <c r="F123" s="130" t="str">
        <f>Plan!$Q121</f>
        <v>Olympiakos Piräus</v>
      </c>
      <c r="G123" s="131" t="s">
        <v>4</v>
      </c>
      <c r="H123" s="130" t="str">
        <f>Plan!$S121</f>
        <v>Bayer 04 Leverkusen</v>
      </c>
      <c r="I123" s="132"/>
      <c r="J123" s="410" t="str">
        <f>Language!$E$90</f>
        <v xml:space="preserve"> : </v>
      </c>
      <c r="K123" s="133"/>
      <c r="L123" s="233"/>
      <c r="M123" s="234"/>
      <c r="O123" s="340">
        <v>7</v>
      </c>
      <c r="P123" s="341" t="str">
        <v>Real Madrid</v>
      </c>
      <c r="Q123" s="342">
        <v>4</v>
      </c>
      <c r="R123" s="343">
        <v>3</v>
      </c>
      <c r="S123" s="343">
        <v>0</v>
      </c>
      <c r="T123" s="344">
        <v>1</v>
      </c>
      <c r="U123" s="345">
        <v>8</v>
      </c>
      <c r="V123" s="346" t="str">
        <v xml:space="preserve"> : </v>
      </c>
      <c r="W123" s="347">
        <v>2</v>
      </c>
      <c r="X123" s="348">
        <v>6</v>
      </c>
      <c r="Y123" s="349">
        <v>5</v>
      </c>
      <c r="Z123" s="349">
        <v>1</v>
      </c>
      <c r="AA123" s="350">
        <v>9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45677</v>
      </c>
      <c r="E124" s="122">
        <f>IF(Plan!$U122="","",Plan!$U122)</f>
        <v>0.875</v>
      </c>
      <c r="F124" s="130" t="str">
        <f>Plan!$Q122</f>
        <v>FC Villarreal</v>
      </c>
      <c r="G124" s="131" t="s">
        <v>4</v>
      </c>
      <c r="H124" s="130" t="str">
        <f>Plan!$S122</f>
        <v>Ajax Amsterdam</v>
      </c>
      <c r="I124" s="132"/>
      <c r="J124" s="410" t="str">
        <f>Language!$E$90</f>
        <v xml:space="preserve"> : </v>
      </c>
      <c r="K124" s="133"/>
      <c r="L124" s="233"/>
      <c r="M124" s="234"/>
      <c r="O124" s="340">
        <v>8</v>
      </c>
      <c r="P124" s="341" t="str">
        <v>FC Liverpool</v>
      </c>
      <c r="Q124" s="342">
        <v>4</v>
      </c>
      <c r="R124" s="343">
        <v>3</v>
      </c>
      <c r="S124" s="343">
        <v>0</v>
      </c>
      <c r="T124" s="344">
        <v>1</v>
      </c>
      <c r="U124" s="345">
        <v>9</v>
      </c>
      <c r="V124" s="346" t="str">
        <v xml:space="preserve"> : </v>
      </c>
      <c r="W124" s="347">
        <v>4</v>
      </c>
      <c r="X124" s="348">
        <v>5</v>
      </c>
      <c r="Y124" s="349">
        <v>5</v>
      </c>
      <c r="Z124" s="349">
        <v>1</v>
      </c>
      <c r="AA124" s="350">
        <v>9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45677</v>
      </c>
      <c r="E125" s="122">
        <f>IF(Plan!$U123="","",Plan!$U123)</f>
        <v>0.875</v>
      </c>
      <c r="F125" s="130" t="str">
        <f>Plan!$Q123</f>
        <v>FC Kopenhagen</v>
      </c>
      <c r="G125" s="131" t="s">
        <v>4</v>
      </c>
      <c r="H125" s="130" t="str">
        <f>Plan!$S123</f>
        <v>SSC Neapel</v>
      </c>
      <c r="I125" s="132"/>
      <c r="J125" s="410" t="str">
        <f>Language!$E$90</f>
        <v xml:space="preserve"> : </v>
      </c>
      <c r="K125" s="133"/>
      <c r="L125" s="233"/>
      <c r="M125" s="234"/>
      <c r="O125" s="351">
        <v>9</v>
      </c>
      <c r="P125" s="352" t="str">
        <v>Galatasaray SK</v>
      </c>
      <c r="Q125" s="353">
        <v>4</v>
      </c>
      <c r="R125" s="354">
        <v>3</v>
      </c>
      <c r="S125" s="354">
        <v>0</v>
      </c>
      <c r="T125" s="355">
        <v>1</v>
      </c>
      <c r="U125" s="356">
        <v>8</v>
      </c>
      <c r="V125" s="357" t="str">
        <v xml:space="preserve"> : </v>
      </c>
      <c r="W125" s="358">
        <v>6</v>
      </c>
      <c r="X125" s="359">
        <v>2</v>
      </c>
      <c r="Y125" s="360">
        <v>4</v>
      </c>
      <c r="Z125" s="360">
        <v>1</v>
      </c>
      <c r="AA125" s="361">
        <v>9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45678</v>
      </c>
      <c r="E126" s="122">
        <f>IF(Plan!$U124="","",Plan!$U124)</f>
        <v>0.78125</v>
      </c>
      <c r="F126" s="130" t="str">
        <f>Plan!$Q124</f>
        <v>Galatasaray SK</v>
      </c>
      <c r="G126" s="131" t="s">
        <v>4</v>
      </c>
      <c r="H126" s="130" t="str">
        <f>Plan!$S124</f>
        <v>Atletico Madrid</v>
      </c>
      <c r="I126" s="132"/>
      <c r="J126" s="410" t="str">
        <f>Language!$E$90</f>
        <v xml:space="preserve"> : </v>
      </c>
      <c r="K126" s="133"/>
      <c r="L126" s="233"/>
      <c r="M126" s="234"/>
      <c r="O126" s="351">
        <v>10</v>
      </c>
      <c r="P126" s="352" t="str">
        <v>Tottenham Hotspur</v>
      </c>
      <c r="Q126" s="353">
        <v>4</v>
      </c>
      <c r="R126" s="354">
        <v>2</v>
      </c>
      <c r="S126" s="354">
        <v>2</v>
      </c>
      <c r="T126" s="355">
        <v>0</v>
      </c>
      <c r="U126" s="356">
        <v>7</v>
      </c>
      <c r="V126" s="357" t="str">
        <v xml:space="preserve"> : </v>
      </c>
      <c r="W126" s="358">
        <v>2</v>
      </c>
      <c r="X126" s="359">
        <v>5</v>
      </c>
      <c r="Y126" s="360">
        <v>2</v>
      </c>
      <c r="Z126" s="360">
        <v>0</v>
      </c>
      <c r="AA126" s="361">
        <v>8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45678</v>
      </c>
      <c r="E127" s="122">
        <f>IF(Plan!$U125="","",Plan!$U125)</f>
        <v>0.78125</v>
      </c>
      <c r="F127" s="130" t="str">
        <f>Plan!$Q125</f>
        <v>Qarabag Agdam</v>
      </c>
      <c r="G127" s="131" t="s">
        <v>4</v>
      </c>
      <c r="H127" s="130" t="str">
        <f>Plan!$S125</f>
        <v>Eintracht Frankfurt</v>
      </c>
      <c r="I127" s="132"/>
      <c r="J127" s="410" t="str">
        <f>Language!$E$90</f>
        <v xml:space="preserve"> : </v>
      </c>
      <c r="K127" s="133"/>
      <c r="L127" s="233"/>
      <c r="M127" s="234"/>
      <c r="O127" s="351">
        <v>11</v>
      </c>
      <c r="P127" s="352" t="str">
        <v>FC Barcelona</v>
      </c>
      <c r="Q127" s="353">
        <v>4</v>
      </c>
      <c r="R127" s="354">
        <v>2</v>
      </c>
      <c r="S127" s="354">
        <v>1</v>
      </c>
      <c r="T127" s="355">
        <v>1</v>
      </c>
      <c r="U127" s="356">
        <v>12</v>
      </c>
      <c r="V127" s="357" t="str">
        <v xml:space="preserve"> : </v>
      </c>
      <c r="W127" s="358">
        <v>7</v>
      </c>
      <c r="X127" s="359">
        <v>5</v>
      </c>
      <c r="Y127" s="360">
        <v>5</v>
      </c>
      <c r="Z127" s="360">
        <v>1</v>
      </c>
      <c r="AA127" s="361">
        <v>7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45678</v>
      </c>
      <c r="E128" s="122">
        <f>IF(Plan!$U126="","",Plan!$U126)</f>
        <v>0.875</v>
      </c>
      <c r="F128" s="130" t="str">
        <f>Plan!$Q126</f>
        <v>Bayern München</v>
      </c>
      <c r="G128" s="131" t="s">
        <v>4</v>
      </c>
      <c r="H128" s="130" t="str">
        <f>Plan!$S126</f>
        <v>Union Saint-Gilloise</v>
      </c>
      <c r="I128" s="132"/>
      <c r="J128" s="410" t="str">
        <f>Language!$E$90</f>
        <v xml:space="preserve"> : </v>
      </c>
      <c r="K128" s="133"/>
      <c r="L128" s="233"/>
      <c r="M128" s="234"/>
      <c r="O128" s="351">
        <v>12</v>
      </c>
      <c r="P128" s="352" t="str">
        <v>FC Chelsea</v>
      </c>
      <c r="Q128" s="353">
        <v>4</v>
      </c>
      <c r="R128" s="354">
        <v>2</v>
      </c>
      <c r="S128" s="354">
        <v>1</v>
      </c>
      <c r="T128" s="355">
        <v>1</v>
      </c>
      <c r="U128" s="356">
        <v>9</v>
      </c>
      <c r="V128" s="357" t="str">
        <v xml:space="preserve"> : </v>
      </c>
      <c r="W128" s="358">
        <v>6</v>
      </c>
      <c r="X128" s="359">
        <v>3</v>
      </c>
      <c r="Y128" s="360">
        <v>3</v>
      </c>
      <c r="Z128" s="360">
        <v>0</v>
      </c>
      <c r="AA128" s="361">
        <v>7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45678</v>
      </c>
      <c r="E129" s="122">
        <f>IF(Plan!$U127="","",Plan!$U127)</f>
        <v>0.875</v>
      </c>
      <c r="F129" s="130" t="str">
        <f>Plan!$Q127</f>
        <v>FC Chelsea</v>
      </c>
      <c r="G129" s="131" t="s">
        <v>4</v>
      </c>
      <c r="H129" s="130" t="str">
        <f>Plan!$S127</f>
        <v>Pafos FC</v>
      </c>
      <c r="I129" s="132"/>
      <c r="J129" s="410" t="str">
        <f>Language!$E$90</f>
        <v xml:space="preserve"> : </v>
      </c>
      <c r="K129" s="133"/>
      <c r="L129" s="233"/>
      <c r="M129" s="234"/>
      <c r="O129" s="351">
        <v>13</v>
      </c>
      <c r="P129" s="352" t="str">
        <v>Sporting Lissabon</v>
      </c>
      <c r="Q129" s="353">
        <v>4</v>
      </c>
      <c r="R129" s="354">
        <v>2</v>
      </c>
      <c r="S129" s="354">
        <v>1</v>
      </c>
      <c r="T129" s="355">
        <v>1</v>
      </c>
      <c r="U129" s="356">
        <v>8</v>
      </c>
      <c r="V129" s="357" t="str">
        <v xml:space="preserve"> : </v>
      </c>
      <c r="W129" s="358">
        <v>5</v>
      </c>
      <c r="X129" s="359">
        <v>3</v>
      </c>
      <c r="Y129" s="360">
        <v>2</v>
      </c>
      <c r="Z129" s="360">
        <v>0</v>
      </c>
      <c r="AA129" s="361">
        <v>7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45678</v>
      </c>
      <c r="E130" s="122">
        <f>IF(Plan!$U128="","",Plan!$U128)</f>
        <v>0.875</v>
      </c>
      <c r="F130" s="130" t="str">
        <f>Plan!$Q128</f>
        <v>Atalanta Bergamo</v>
      </c>
      <c r="G130" s="131" t="s">
        <v>4</v>
      </c>
      <c r="H130" s="130" t="str">
        <f>Plan!$S128</f>
        <v>Athletic Bilbao</v>
      </c>
      <c r="I130" s="132"/>
      <c r="J130" s="410" t="str">
        <f>Language!$E$90</f>
        <v xml:space="preserve"> : </v>
      </c>
      <c r="K130" s="133"/>
      <c r="L130" s="233"/>
      <c r="M130" s="234"/>
      <c r="O130" s="351">
        <v>14</v>
      </c>
      <c r="P130" s="352" t="str">
        <v>Borussia Dortmund</v>
      </c>
      <c r="Q130" s="353">
        <v>4</v>
      </c>
      <c r="R130" s="354">
        <v>2</v>
      </c>
      <c r="S130" s="354">
        <v>1</v>
      </c>
      <c r="T130" s="355">
        <v>1</v>
      </c>
      <c r="U130" s="356">
        <v>13</v>
      </c>
      <c r="V130" s="357" t="str">
        <v xml:space="preserve"> : </v>
      </c>
      <c r="W130" s="358">
        <v>11</v>
      </c>
      <c r="X130" s="359">
        <v>2</v>
      </c>
      <c r="Y130" s="360">
        <v>9</v>
      </c>
      <c r="Z130" s="360">
        <v>1</v>
      </c>
      <c r="AA130" s="361">
        <v>7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45678</v>
      </c>
      <c r="E131" s="122">
        <f>IF(Plan!$U129="","",Plan!$U129)</f>
        <v>0.875</v>
      </c>
      <c r="F131" s="130" t="str">
        <f>Plan!$Q129</f>
        <v>Juventus Turin</v>
      </c>
      <c r="G131" s="131" t="s">
        <v>4</v>
      </c>
      <c r="H131" s="130" t="str">
        <f>Plan!$S129</f>
        <v>Benfica Lissabon</v>
      </c>
      <c r="I131" s="132"/>
      <c r="J131" s="410" t="str">
        <f>Language!$E$90</f>
        <v xml:space="preserve"> : </v>
      </c>
      <c r="K131" s="133"/>
      <c r="L131" s="233"/>
      <c r="M131" s="234"/>
      <c r="O131" s="351">
        <v>15</v>
      </c>
      <c r="P131" s="352" t="str">
        <v>Qarabag Agdam</v>
      </c>
      <c r="Q131" s="353">
        <v>4</v>
      </c>
      <c r="R131" s="354">
        <v>2</v>
      </c>
      <c r="S131" s="354">
        <v>1</v>
      </c>
      <c r="T131" s="355">
        <v>1</v>
      </c>
      <c r="U131" s="356">
        <v>8</v>
      </c>
      <c r="V131" s="357" t="str">
        <v xml:space="preserve"> : </v>
      </c>
      <c r="W131" s="358">
        <v>7</v>
      </c>
      <c r="X131" s="359">
        <v>1</v>
      </c>
      <c r="Y131" s="360">
        <v>4</v>
      </c>
      <c r="Z131" s="360">
        <v>1</v>
      </c>
      <c r="AA131" s="361">
        <v>7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45678</v>
      </c>
      <c r="E132" s="122">
        <f>IF(Plan!$U130="","",Plan!$U130)</f>
        <v>0.875</v>
      </c>
      <c r="F132" s="130" t="str">
        <f>Plan!$Q130</f>
        <v>Olympique Marseille</v>
      </c>
      <c r="G132" s="131" t="s">
        <v>4</v>
      </c>
      <c r="H132" s="130" t="str">
        <f>Plan!$S130</f>
        <v>FC Liverpool</v>
      </c>
      <c r="I132" s="132"/>
      <c r="J132" s="410" t="str">
        <f>Language!$E$90</f>
        <v xml:space="preserve"> : </v>
      </c>
      <c r="K132" s="133"/>
      <c r="L132" s="233"/>
      <c r="M132" s="234"/>
      <c r="O132" s="351">
        <v>16</v>
      </c>
      <c r="P132" s="352" t="str">
        <v>Atalanta Bergamo</v>
      </c>
      <c r="Q132" s="353">
        <v>4</v>
      </c>
      <c r="R132" s="354">
        <v>2</v>
      </c>
      <c r="S132" s="354">
        <v>1</v>
      </c>
      <c r="T132" s="355">
        <v>1</v>
      </c>
      <c r="U132" s="356">
        <v>3</v>
      </c>
      <c r="V132" s="357" t="str">
        <v xml:space="preserve"> : </v>
      </c>
      <c r="W132" s="358">
        <v>5</v>
      </c>
      <c r="X132" s="359">
        <v>-2</v>
      </c>
      <c r="Y132" s="360">
        <v>1</v>
      </c>
      <c r="Z132" s="360">
        <v>1</v>
      </c>
      <c r="AA132" s="361">
        <v>7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45678</v>
      </c>
      <c r="E133" s="122">
        <f>IF(Plan!$U131="","",Plan!$U131)</f>
        <v>0.875</v>
      </c>
      <c r="F133" s="130" t="str">
        <f>Plan!$Q131</f>
        <v>Salva Prag</v>
      </c>
      <c r="G133" s="131" t="s">
        <v>4</v>
      </c>
      <c r="H133" s="130" t="str">
        <f>Plan!$S131</f>
        <v>FC Barcelona</v>
      </c>
      <c r="I133" s="132"/>
      <c r="J133" s="410" t="str">
        <f>Language!$E$90</f>
        <v xml:space="preserve"> : </v>
      </c>
      <c r="K133" s="133"/>
      <c r="L133" s="233"/>
      <c r="M133" s="234"/>
      <c r="O133" s="362">
        <v>17</v>
      </c>
      <c r="P133" s="363" t="str">
        <v>Atletico Madrid</v>
      </c>
      <c r="Q133" s="364">
        <v>4</v>
      </c>
      <c r="R133" s="365">
        <v>2</v>
      </c>
      <c r="S133" s="365">
        <v>0</v>
      </c>
      <c r="T133" s="366">
        <v>2</v>
      </c>
      <c r="U133" s="367">
        <v>10</v>
      </c>
      <c r="V133" s="368" t="str">
        <v xml:space="preserve"> : </v>
      </c>
      <c r="W133" s="369">
        <v>9</v>
      </c>
      <c r="X133" s="370">
        <v>1</v>
      </c>
      <c r="Y133" s="371">
        <v>2</v>
      </c>
      <c r="Z133" s="371">
        <v>0</v>
      </c>
      <c r="AA133" s="372">
        <v>6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IF(Plan!$T132="","",Plan!$T132)</f>
        <v>45678</v>
      </c>
      <c r="E134" s="263">
        <f>IF(Plan!$U132="","",Plan!$U132)</f>
        <v>0.875</v>
      </c>
      <c r="F134" s="264" t="str">
        <f>Plan!$Q132</f>
        <v>Newcastle United</v>
      </c>
      <c r="G134" s="265" t="s">
        <v>4</v>
      </c>
      <c r="H134" s="264" t="str">
        <f>Plan!$S132</f>
        <v>PSV Eindhoven</v>
      </c>
      <c r="I134" s="266"/>
      <c r="J134" s="411" t="str">
        <f>Language!$E$90</f>
        <v xml:space="preserve"> : </v>
      </c>
      <c r="K134" s="267"/>
      <c r="L134" s="268"/>
      <c r="M134" s="269"/>
      <c r="O134" s="362">
        <v>18</v>
      </c>
      <c r="P134" s="363" t="str">
        <v>PSV Eindhoven</v>
      </c>
      <c r="Q134" s="364">
        <v>4</v>
      </c>
      <c r="R134" s="365">
        <v>1</v>
      </c>
      <c r="S134" s="365">
        <v>2</v>
      </c>
      <c r="T134" s="366">
        <v>1</v>
      </c>
      <c r="U134" s="367">
        <v>9</v>
      </c>
      <c r="V134" s="368" t="str">
        <v xml:space="preserve"> : </v>
      </c>
      <c r="W134" s="369">
        <v>7</v>
      </c>
      <c r="X134" s="370">
        <v>2</v>
      </c>
      <c r="Y134" s="371">
        <v>2</v>
      </c>
      <c r="Z134" s="371">
        <v>0</v>
      </c>
      <c r="AA134" s="372">
        <v>5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IF(Plan!$T133="","",Plan!$T133)</f>
        <v>46050</v>
      </c>
      <c r="E135" s="298">
        <f>IF(Plan!$U133="","",Plan!$U133)</f>
        <v>0.875</v>
      </c>
      <c r="F135" s="299" t="str">
        <f>Plan!$Q133</f>
        <v>Paris St. Germain</v>
      </c>
      <c r="G135" s="300" t="s">
        <v>4</v>
      </c>
      <c r="H135" s="299" t="str">
        <f>Plan!$S133</f>
        <v>Newcastle United</v>
      </c>
      <c r="I135" s="301"/>
      <c r="J135" s="412" t="str">
        <f>Language!$E$90</f>
        <v xml:space="preserve"> : </v>
      </c>
      <c r="K135" s="302"/>
      <c r="L135" s="303"/>
      <c r="M135" s="304"/>
      <c r="O135" s="362">
        <v>19</v>
      </c>
      <c r="P135" s="363" t="str">
        <v>AS Monaco</v>
      </c>
      <c r="Q135" s="364">
        <v>4</v>
      </c>
      <c r="R135" s="365">
        <v>1</v>
      </c>
      <c r="S135" s="365">
        <v>2</v>
      </c>
      <c r="T135" s="366">
        <v>1</v>
      </c>
      <c r="U135" s="367">
        <v>4</v>
      </c>
      <c r="V135" s="368" t="str">
        <v xml:space="preserve"> : </v>
      </c>
      <c r="W135" s="369">
        <v>6</v>
      </c>
      <c r="X135" s="370">
        <v>-2</v>
      </c>
      <c r="Y135" s="371">
        <v>2</v>
      </c>
      <c r="Z135" s="371">
        <v>1</v>
      </c>
      <c r="AA135" s="372">
        <v>5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46050</v>
      </c>
      <c r="E136" s="122">
        <f>IF(Plan!$U134="","",Plan!$U134)</f>
        <v>0.875</v>
      </c>
      <c r="F136" s="130" t="str">
        <f>Plan!$Q134</f>
        <v>Manchester City</v>
      </c>
      <c r="G136" s="131" t="s">
        <v>4</v>
      </c>
      <c r="H136" s="130" t="str">
        <f>Plan!$S134</f>
        <v>Galatasaray SK</v>
      </c>
      <c r="I136" s="132"/>
      <c r="J136" s="410" t="str">
        <f>Language!$E$90</f>
        <v xml:space="preserve"> : </v>
      </c>
      <c r="K136" s="133"/>
      <c r="L136" s="233"/>
      <c r="M136" s="234"/>
      <c r="O136" s="362">
        <v>20</v>
      </c>
      <c r="P136" s="363" t="str">
        <v>Pafos FC</v>
      </c>
      <c r="Q136" s="364">
        <v>4</v>
      </c>
      <c r="R136" s="365">
        <v>1</v>
      </c>
      <c r="S136" s="365">
        <v>2</v>
      </c>
      <c r="T136" s="366">
        <v>1</v>
      </c>
      <c r="U136" s="367">
        <v>2</v>
      </c>
      <c r="V136" s="368" t="str">
        <v xml:space="preserve"> : </v>
      </c>
      <c r="W136" s="369">
        <v>5</v>
      </c>
      <c r="X136" s="370">
        <v>-3</v>
      </c>
      <c r="Y136" s="371">
        <v>0</v>
      </c>
      <c r="Z136" s="371">
        <v>0</v>
      </c>
      <c r="AA136" s="372">
        <v>5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46050</v>
      </c>
      <c r="E137" s="122">
        <f>IF(Plan!$U135="","",Plan!$U135)</f>
        <v>0.875</v>
      </c>
      <c r="F137" s="130" t="str">
        <f>Plan!$Q135</f>
        <v>FC Liverpool</v>
      </c>
      <c r="G137" s="131" t="s">
        <v>4</v>
      </c>
      <c r="H137" s="130" t="str">
        <f>Plan!$S135</f>
        <v>Qarabag Agdam</v>
      </c>
      <c r="I137" s="132"/>
      <c r="J137" s="410" t="str">
        <f>Language!$E$90</f>
        <v xml:space="preserve"> : </v>
      </c>
      <c r="K137" s="133"/>
      <c r="L137" s="233"/>
      <c r="M137" s="234"/>
      <c r="O137" s="362">
        <v>21</v>
      </c>
      <c r="P137" s="363" t="str">
        <v>Bayer 04 Leverkusen</v>
      </c>
      <c r="Q137" s="364">
        <v>4</v>
      </c>
      <c r="R137" s="365">
        <v>1</v>
      </c>
      <c r="S137" s="365">
        <v>2</v>
      </c>
      <c r="T137" s="366">
        <v>1</v>
      </c>
      <c r="U137" s="367">
        <v>6</v>
      </c>
      <c r="V137" s="368" t="str">
        <v xml:space="preserve"> : </v>
      </c>
      <c r="W137" s="369">
        <v>10</v>
      </c>
      <c r="X137" s="370">
        <v>-4</v>
      </c>
      <c r="Y137" s="371">
        <v>3</v>
      </c>
      <c r="Z137" s="371">
        <v>1</v>
      </c>
      <c r="AA137" s="372">
        <v>5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46050</v>
      </c>
      <c r="E138" s="122">
        <f>IF(Plan!$U136="","",Plan!$U136)</f>
        <v>0.875</v>
      </c>
      <c r="F138" s="130" t="str">
        <f>Plan!$Q136</f>
        <v>Borussia Dortmund</v>
      </c>
      <c r="G138" s="131" t="s">
        <v>4</v>
      </c>
      <c r="H138" s="130" t="str">
        <f>Plan!$S136</f>
        <v>Inter Mailand</v>
      </c>
      <c r="I138" s="132"/>
      <c r="J138" s="410" t="str">
        <f>Language!$E$90</f>
        <v xml:space="preserve"> : </v>
      </c>
      <c r="K138" s="133"/>
      <c r="L138" s="233"/>
      <c r="M138" s="234"/>
      <c r="O138" s="362">
        <v>22</v>
      </c>
      <c r="P138" s="363" t="str">
        <v>Club Brügge</v>
      </c>
      <c r="Q138" s="364">
        <v>4</v>
      </c>
      <c r="R138" s="365">
        <v>1</v>
      </c>
      <c r="S138" s="365">
        <v>1</v>
      </c>
      <c r="T138" s="366">
        <v>2</v>
      </c>
      <c r="U138" s="367">
        <v>8</v>
      </c>
      <c r="V138" s="368" t="str">
        <v xml:space="preserve"> : </v>
      </c>
      <c r="W138" s="369">
        <v>10</v>
      </c>
      <c r="X138" s="370">
        <v>-2</v>
      </c>
      <c r="Y138" s="371">
        <v>1</v>
      </c>
      <c r="Z138" s="371">
        <v>0</v>
      </c>
      <c r="AA138" s="372">
        <v>4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46050</v>
      </c>
      <c r="E139" s="122">
        <f>IF(Plan!$U137="","",Plan!$U137)</f>
        <v>0.875</v>
      </c>
      <c r="F139" s="130" t="str">
        <f>Plan!$Q137</f>
        <v>FC Barcelona</v>
      </c>
      <c r="G139" s="131" t="s">
        <v>4</v>
      </c>
      <c r="H139" s="130" t="str">
        <f>Plan!$S137</f>
        <v>FC Kopenhagen</v>
      </c>
      <c r="I139" s="132"/>
      <c r="J139" s="410" t="str">
        <f>Language!$E$90</f>
        <v xml:space="preserve"> : </v>
      </c>
      <c r="K139" s="133"/>
      <c r="L139" s="233"/>
      <c r="M139" s="234"/>
      <c r="O139" s="362">
        <v>23</v>
      </c>
      <c r="P139" s="363" t="str">
        <v>Eintracht Frankfurt</v>
      </c>
      <c r="Q139" s="364">
        <v>4</v>
      </c>
      <c r="R139" s="365">
        <v>1</v>
      </c>
      <c r="S139" s="365">
        <v>1</v>
      </c>
      <c r="T139" s="366">
        <v>2</v>
      </c>
      <c r="U139" s="367">
        <v>7</v>
      </c>
      <c r="V139" s="368" t="str">
        <v xml:space="preserve"> : </v>
      </c>
      <c r="W139" s="369">
        <v>11</v>
      </c>
      <c r="X139" s="370">
        <v>-4</v>
      </c>
      <c r="Y139" s="371">
        <v>1</v>
      </c>
      <c r="Z139" s="371">
        <v>0</v>
      </c>
      <c r="AA139" s="372">
        <v>4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46050</v>
      </c>
      <c r="E140" s="122">
        <f>IF(Plan!$U138="","",Plan!$U138)</f>
        <v>0.875</v>
      </c>
      <c r="F140" s="130" t="str">
        <f>Plan!$Q138</f>
        <v>Ajax Amsterdam</v>
      </c>
      <c r="G140" s="131" t="s">
        <v>4</v>
      </c>
      <c r="H140" s="130" t="str">
        <f>Plan!$S138</f>
        <v>Olympiakos Piräus</v>
      </c>
      <c r="I140" s="132"/>
      <c r="J140" s="410" t="str">
        <f>Language!$E$90</f>
        <v xml:space="preserve"> : </v>
      </c>
      <c r="K140" s="133"/>
      <c r="L140" s="233"/>
      <c r="M140" s="234"/>
      <c r="O140" s="362">
        <v>24</v>
      </c>
      <c r="P140" s="363" t="str">
        <v>SSC Neapel</v>
      </c>
      <c r="Q140" s="364">
        <v>4</v>
      </c>
      <c r="R140" s="365">
        <v>1</v>
      </c>
      <c r="S140" s="365">
        <v>1</v>
      </c>
      <c r="T140" s="366">
        <v>2</v>
      </c>
      <c r="U140" s="367">
        <v>4</v>
      </c>
      <c r="V140" s="368" t="str">
        <v xml:space="preserve"> : </v>
      </c>
      <c r="W140" s="369">
        <v>9</v>
      </c>
      <c r="X140" s="370">
        <v>-5</v>
      </c>
      <c r="Y140" s="371">
        <v>2</v>
      </c>
      <c r="Z140" s="371">
        <v>0</v>
      </c>
      <c r="AA140" s="372">
        <v>4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46050</v>
      </c>
      <c r="E141" s="122">
        <f>IF(Plan!$U139="","",Plan!$U139)</f>
        <v>0.875</v>
      </c>
      <c r="F141" s="130" t="str">
        <f>Plan!$Q139</f>
        <v>FC Arsenal</v>
      </c>
      <c r="G141" s="131" t="s">
        <v>4</v>
      </c>
      <c r="H141" s="130" t="str">
        <f>Plan!$S139</f>
        <v>Qairat Almaty</v>
      </c>
      <c r="I141" s="132"/>
      <c r="J141" s="410" t="str">
        <f>Language!$E$90</f>
        <v xml:space="preserve"> : </v>
      </c>
      <c r="K141" s="133"/>
      <c r="L141" s="233"/>
      <c r="M141" s="234"/>
      <c r="O141" s="373">
        <v>25</v>
      </c>
      <c r="P141" s="374" t="str">
        <v>Olympique Marseille</v>
      </c>
      <c r="Q141" s="375">
        <v>4</v>
      </c>
      <c r="R141" s="376">
        <v>1</v>
      </c>
      <c r="S141" s="376">
        <v>0</v>
      </c>
      <c r="T141" s="377">
        <v>3</v>
      </c>
      <c r="U141" s="378">
        <v>6</v>
      </c>
      <c r="V141" s="379" t="str">
        <v xml:space="preserve"> : </v>
      </c>
      <c r="W141" s="380">
        <v>5</v>
      </c>
      <c r="X141" s="381">
        <v>1</v>
      </c>
      <c r="Y141" s="382">
        <v>2</v>
      </c>
      <c r="Z141" s="382">
        <v>0</v>
      </c>
      <c r="AA141" s="383">
        <v>3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46050</v>
      </c>
      <c r="E142" s="122">
        <f>IF(Plan!$U140="","",Plan!$U140)</f>
        <v>0.875</v>
      </c>
      <c r="F142" s="130" t="str">
        <f>Plan!$Q140</f>
        <v>Atletico Madrid</v>
      </c>
      <c r="G142" s="131" t="s">
        <v>4</v>
      </c>
      <c r="H142" s="130" t="str">
        <f>Plan!$S140</f>
        <v>FK Bodö/Glimt</v>
      </c>
      <c r="I142" s="132"/>
      <c r="J142" s="410" t="str">
        <f>Language!$E$90</f>
        <v xml:space="preserve"> : </v>
      </c>
      <c r="K142" s="133"/>
      <c r="L142" s="233"/>
      <c r="M142" s="234"/>
      <c r="O142" s="373">
        <v>26</v>
      </c>
      <c r="P142" s="374" t="str">
        <v>Juventus Turin</v>
      </c>
      <c r="Q142" s="375">
        <v>4</v>
      </c>
      <c r="R142" s="376">
        <v>0</v>
      </c>
      <c r="S142" s="376">
        <v>3</v>
      </c>
      <c r="T142" s="377">
        <v>1</v>
      </c>
      <c r="U142" s="378">
        <v>7</v>
      </c>
      <c r="V142" s="379" t="str">
        <v xml:space="preserve"> : </v>
      </c>
      <c r="W142" s="380">
        <v>8</v>
      </c>
      <c r="X142" s="381">
        <v>-1</v>
      </c>
      <c r="Y142" s="382">
        <v>2</v>
      </c>
      <c r="Z142" s="382">
        <v>0</v>
      </c>
      <c r="AA142" s="383">
        <v>3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46050</v>
      </c>
      <c r="E143" s="122">
        <f>IF(Plan!$U141="","",Plan!$U141)</f>
        <v>0.875</v>
      </c>
      <c r="F143" s="130" t="str">
        <f>Plan!$Q141</f>
        <v>Bayer 04 Leverkusen</v>
      </c>
      <c r="G143" s="131" t="s">
        <v>4</v>
      </c>
      <c r="H143" s="130" t="str">
        <f>Plan!$S141</f>
        <v>FC Villarreal</v>
      </c>
      <c r="I143" s="132"/>
      <c r="J143" s="410" t="str">
        <f>Language!$E$90</f>
        <v xml:space="preserve"> : </v>
      </c>
      <c r="K143" s="133"/>
      <c r="L143" s="233"/>
      <c r="M143" s="234"/>
      <c r="O143" s="373">
        <v>27</v>
      </c>
      <c r="P143" s="374" t="str">
        <v>Athletic Bilbao</v>
      </c>
      <c r="Q143" s="375">
        <v>4</v>
      </c>
      <c r="R143" s="376">
        <v>1</v>
      </c>
      <c r="S143" s="376">
        <v>0</v>
      </c>
      <c r="T143" s="377">
        <v>3</v>
      </c>
      <c r="U143" s="378">
        <v>4</v>
      </c>
      <c r="V143" s="379" t="str">
        <v xml:space="preserve"> : </v>
      </c>
      <c r="W143" s="380">
        <v>9</v>
      </c>
      <c r="X143" s="381">
        <v>-5</v>
      </c>
      <c r="Y143" s="382">
        <v>1</v>
      </c>
      <c r="Z143" s="382">
        <v>0</v>
      </c>
      <c r="AA143" s="383">
        <v>3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46050</v>
      </c>
      <c r="E144" s="122">
        <f>IF(Plan!$U142="","",Plan!$U142)</f>
        <v>0.875</v>
      </c>
      <c r="F144" s="130" t="str">
        <f>Plan!$Q142</f>
        <v>Benfica Lissabon</v>
      </c>
      <c r="G144" s="131" t="s">
        <v>4</v>
      </c>
      <c r="H144" s="130" t="str">
        <f>Plan!$S142</f>
        <v>Real Madrid</v>
      </c>
      <c r="I144" s="132"/>
      <c r="J144" s="410" t="str">
        <f>Language!$E$90</f>
        <v xml:space="preserve"> : </v>
      </c>
      <c r="K144" s="133"/>
      <c r="L144" s="233"/>
      <c r="M144" s="234"/>
      <c r="O144" s="373">
        <v>28</v>
      </c>
      <c r="P144" s="374" t="str">
        <v>Union Saint-Gilloise</v>
      </c>
      <c r="Q144" s="375">
        <v>4</v>
      </c>
      <c r="R144" s="376">
        <v>1</v>
      </c>
      <c r="S144" s="376">
        <v>0</v>
      </c>
      <c r="T144" s="377">
        <v>3</v>
      </c>
      <c r="U144" s="378">
        <v>4</v>
      </c>
      <c r="V144" s="379" t="str">
        <v xml:space="preserve"> : </v>
      </c>
      <c r="W144" s="380">
        <v>12</v>
      </c>
      <c r="X144" s="381">
        <v>-8</v>
      </c>
      <c r="Y144" s="382">
        <v>4</v>
      </c>
      <c r="Z144" s="382">
        <v>1</v>
      </c>
      <c r="AA144" s="383">
        <v>3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46050</v>
      </c>
      <c r="E145" s="122">
        <f>IF(Plan!$U143="","",Plan!$U143)</f>
        <v>0.875</v>
      </c>
      <c r="F145" s="130" t="str">
        <f>Plan!$Q143</f>
        <v>Club Brügge</v>
      </c>
      <c r="G145" s="131" t="s">
        <v>4</v>
      </c>
      <c r="H145" s="130" t="str">
        <f>Plan!$S143</f>
        <v>Olympique Marseille</v>
      </c>
      <c r="I145" s="132"/>
      <c r="J145" s="410" t="str">
        <f>Language!$E$90</f>
        <v xml:space="preserve"> : </v>
      </c>
      <c r="K145" s="133"/>
      <c r="L145" s="233"/>
      <c r="M145" s="234"/>
      <c r="O145" s="373">
        <v>29</v>
      </c>
      <c r="P145" s="374" t="str">
        <v>FK Bodö/Glimt</v>
      </c>
      <c r="Q145" s="375">
        <v>4</v>
      </c>
      <c r="R145" s="376">
        <v>0</v>
      </c>
      <c r="S145" s="376">
        <v>2</v>
      </c>
      <c r="T145" s="377">
        <v>2</v>
      </c>
      <c r="U145" s="378">
        <v>5</v>
      </c>
      <c r="V145" s="379" t="str">
        <v xml:space="preserve"> : </v>
      </c>
      <c r="W145" s="380">
        <v>8</v>
      </c>
      <c r="X145" s="381">
        <v>-3</v>
      </c>
      <c r="Y145" s="382">
        <v>3</v>
      </c>
      <c r="Z145" s="382">
        <v>0</v>
      </c>
      <c r="AA145" s="383">
        <v>2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46050</v>
      </c>
      <c r="E146" s="122">
        <f>IF(Plan!$U144="","",Plan!$U144)</f>
        <v>0.875</v>
      </c>
      <c r="F146" s="130" t="str">
        <f>Plan!$Q144</f>
        <v>Eintracht Frankfurt</v>
      </c>
      <c r="G146" s="131" t="s">
        <v>4</v>
      </c>
      <c r="H146" s="130" t="str">
        <f>Plan!$S144</f>
        <v>Tottenham Hotspur</v>
      </c>
      <c r="I146" s="132"/>
      <c r="J146" s="410" t="str">
        <f>Language!$E$90</f>
        <v xml:space="preserve"> : </v>
      </c>
      <c r="K146" s="133"/>
      <c r="L146" s="233"/>
      <c r="M146" s="234"/>
      <c r="O146" s="373">
        <v>30</v>
      </c>
      <c r="P146" s="374" t="str">
        <v>Salva Prag</v>
      </c>
      <c r="Q146" s="375">
        <v>4</v>
      </c>
      <c r="R146" s="376">
        <v>0</v>
      </c>
      <c r="S146" s="376">
        <v>2</v>
      </c>
      <c r="T146" s="377">
        <v>2</v>
      </c>
      <c r="U146" s="378">
        <v>2</v>
      </c>
      <c r="V146" s="379" t="str">
        <v xml:space="preserve"> : </v>
      </c>
      <c r="W146" s="380">
        <v>8</v>
      </c>
      <c r="X146" s="381">
        <v>-6</v>
      </c>
      <c r="Y146" s="382">
        <v>0</v>
      </c>
      <c r="Z146" s="382">
        <v>0</v>
      </c>
      <c r="AA146" s="383">
        <v>2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46050</v>
      </c>
      <c r="E147" s="122">
        <f>IF(Plan!$U145="","",Plan!$U145)</f>
        <v>0.875</v>
      </c>
      <c r="F147" s="130" t="str">
        <f>Plan!$Q145</f>
        <v>PSV Eindhoven</v>
      </c>
      <c r="G147" s="131" t="s">
        <v>4</v>
      </c>
      <c r="H147" s="130" t="str">
        <f>Plan!$S145</f>
        <v>Bayern München</v>
      </c>
      <c r="I147" s="132"/>
      <c r="J147" s="410" t="str">
        <f>Language!$E$90</f>
        <v xml:space="preserve"> : </v>
      </c>
      <c r="K147" s="133"/>
      <c r="L147" s="233"/>
      <c r="M147" s="234"/>
      <c r="O147" s="373">
        <v>31</v>
      </c>
      <c r="P147" s="374" t="str">
        <v>Olympiakos Piräus</v>
      </c>
      <c r="Q147" s="375">
        <v>4</v>
      </c>
      <c r="R147" s="376">
        <v>0</v>
      </c>
      <c r="S147" s="376">
        <v>2</v>
      </c>
      <c r="T147" s="377">
        <v>2</v>
      </c>
      <c r="U147" s="378">
        <v>2</v>
      </c>
      <c r="V147" s="379" t="str">
        <v xml:space="preserve"> : </v>
      </c>
      <c r="W147" s="380">
        <v>9</v>
      </c>
      <c r="X147" s="381">
        <v>-7</v>
      </c>
      <c r="Y147" s="382">
        <v>1</v>
      </c>
      <c r="Z147" s="382">
        <v>0</v>
      </c>
      <c r="AA147" s="383">
        <v>2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46050</v>
      </c>
      <c r="E148" s="122">
        <f>IF(Plan!$U146="","",Plan!$U146)</f>
        <v>0.875</v>
      </c>
      <c r="F148" s="130" t="str">
        <f>Plan!$Q146</f>
        <v>SSC Neapel</v>
      </c>
      <c r="G148" s="131" t="s">
        <v>4</v>
      </c>
      <c r="H148" s="130" t="str">
        <f>Plan!$S146</f>
        <v>FC Chelsea</v>
      </c>
      <c r="I148" s="132"/>
      <c r="J148" s="410" t="str">
        <f>Language!$E$90</f>
        <v xml:space="preserve"> : </v>
      </c>
      <c r="K148" s="133"/>
      <c r="L148" s="233"/>
      <c r="M148" s="234"/>
      <c r="O148" s="373">
        <v>32</v>
      </c>
      <c r="P148" s="374" t="str">
        <v>FC Villarreal</v>
      </c>
      <c r="Q148" s="375">
        <v>4</v>
      </c>
      <c r="R148" s="376">
        <v>0</v>
      </c>
      <c r="S148" s="376">
        <v>1</v>
      </c>
      <c r="T148" s="377">
        <v>3</v>
      </c>
      <c r="U148" s="378">
        <v>2</v>
      </c>
      <c r="V148" s="379" t="str">
        <v xml:space="preserve"> : </v>
      </c>
      <c r="W148" s="380">
        <v>6</v>
      </c>
      <c r="X148" s="381">
        <v>-4</v>
      </c>
      <c r="Y148" s="382">
        <v>0</v>
      </c>
      <c r="Z148" s="382">
        <v>0</v>
      </c>
      <c r="AA148" s="383">
        <v>1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46050</v>
      </c>
      <c r="E149" s="122">
        <f>IF(Plan!$U147="","",Plan!$U147)</f>
        <v>0.875</v>
      </c>
      <c r="F149" s="130" t="str">
        <f>Plan!$Q147</f>
        <v>AS Monaco</v>
      </c>
      <c r="G149" s="131" t="s">
        <v>4</v>
      </c>
      <c r="H149" s="130" t="str">
        <f>Plan!$S147</f>
        <v>Juventus Turin</v>
      </c>
      <c r="I149" s="132"/>
      <c r="J149" s="410" t="str">
        <f>Language!$E$90</f>
        <v xml:space="preserve"> : </v>
      </c>
      <c r="K149" s="133"/>
      <c r="L149" s="233"/>
      <c r="M149" s="234"/>
      <c r="O149" s="373">
        <v>33</v>
      </c>
      <c r="P149" s="374" t="str">
        <v>FC Kopenhagen</v>
      </c>
      <c r="Q149" s="375">
        <v>4</v>
      </c>
      <c r="R149" s="376">
        <v>0</v>
      </c>
      <c r="S149" s="376">
        <v>1</v>
      </c>
      <c r="T149" s="377">
        <v>3</v>
      </c>
      <c r="U149" s="378">
        <v>4</v>
      </c>
      <c r="V149" s="379" t="str">
        <v xml:space="preserve"> : </v>
      </c>
      <c r="W149" s="380">
        <v>12</v>
      </c>
      <c r="X149" s="381">
        <v>-8</v>
      </c>
      <c r="Y149" s="382">
        <v>0</v>
      </c>
      <c r="Z149" s="382">
        <v>0</v>
      </c>
      <c r="AA149" s="383">
        <v>1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46050</v>
      </c>
      <c r="E150" s="122">
        <f>IF(Plan!$U148="","",Plan!$U148)</f>
        <v>0.875</v>
      </c>
      <c r="F150" s="130" t="str">
        <f>Plan!$Q148</f>
        <v>Union Saint-Gilloise</v>
      </c>
      <c r="G150" s="131" t="s">
        <v>4</v>
      </c>
      <c r="H150" s="130" t="str">
        <f>Plan!$S148</f>
        <v>Atalanta Bergamo</v>
      </c>
      <c r="I150" s="132"/>
      <c r="J150" s="410" t="str">
        <f>Language!$E$90</f>
        <v xml:space="preserve"> : </v>
      </c>
      <c r="K150" s="133"/>
      <c r="L150" s="233"/>
      <c r="M150" s="234"/>
      <c r="O150" s="373">
        <v>34</v>
      </c>
      <c r="P150" s="374" t="str">
        <v>Qairat Almaty</v>
      </c>
      <c r="Q150" s="375">
        <v>4</v>
      </c>
      <c r="R150" s="376">
        <v>0</v>
      </c>
      <c r="S150" s="376">
        <v>1</v>
      </c>
      <c r="T150" s="377">
        <v>3</v>
      </c>
      <c r="U150" s="378">
        <v>2</v>
      </c>
      <c r="V150" s="379" t="str">
        <v xml:space="preserve"> : </v>
      </c>
      <c r="W150" s="380">
        <v>11</v>
      </c>
      <c r="X150" s="381">
        <v>-9</v>
      </c>
      <c r="Y150" s="382">
        <v>2</v>
      </c>
      <c r="Z150" s="382">
        <v>0</v>
      </c>
      <c r="AA150" s="383">
        <v>1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46050</v>
      </c>
      <c r="E151" s="122">
        <f>IF(Plan!$U149="","",Plan!$U149)</f>
        <v>0.875</v>
      </c>
      <c r="F151" s="130" t="str">
        <f>Plan!$Q149</f>
        <v>Athletic Bilbao</v>
      </c>
      <c r="G151" s="131" t="s">
        <v>4</v>
      </c>
      <c r="H151" s="130" t="str">
        <f>Plan!$S149</f>
        <v>Sporting Lissabon</v>
      </c>
      <c r="I151" s="132"/>
      <c r="J151" s="410" t="str">
        <f>Language!$E$90</f>
        <v xml:space="preserve"> : </v>
      </c>
      <c r="K151" s="133"/>
      <c r="L151" s="233"/>
      <c r="M151" s="234"/>
      <c r="O151" s="373">
        <v>35</v>
      </c>
      <c r="P151" s="374" t="str">
        <v>Benfica Lissabon</v>
      </c>
      <c r="Q151" s="375">
        <v>4</v>
      </c>
      <c r="R151" s="376">
        <v>0</v>
      </c>
      <c r="S151" s="376">
        <v>0</v>
      </c>
      <c r="T151" s="377">
        <v>4</v>
      </c>
      <c r="U151" s="378">
        <v>2</v>
      </c>
      <c r="V151" s="379" t="str">
        <v xml:space="preserve"> : </v>
      </c>
      <c r="W151" s="380">
        <v>8</v>
      </c>
      <c r="X151" s="381">
        <v>-6</v>
      </c>
      <c r="Y151" s="382">
        <v>0</v>
      </c>
      <c r="Z151" s="382">
        <v>0</v>
      </c>
      <c r="AA151" s="383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46050</v>
      </c>
      <c r="E152" s="122">
        <f>IF(Plan!$U150="","",Plan!$U150)</f>
        <v>0.875</v>
      </c>
      <c r="F152" s="130" t="str">
        <f>Plan!$Q150</f>
        <v>Pafos FC</v>
      </c>
      <c r="G152" s="131" t="s">
        <v>4</v>
      </c>
      <c r="H152" s="130" t="str">
        <f>Plan!$S150</f>
        <v>Salva Prag</v>
      </c>
      <c r="I152" s="132"/>
      <c r="J152" s="410" t="str">
        <f>Language!$E$90</f>
        <v xml:space="preserve"> : </v>
      </c>
      <c r="K152" s="133"/>
      <c r="L152" s="233"/>
      <c r="M152" s="234"/>
      <c r="O152" s="384">
        <v>36</v>
      </c>
      <c r="P152" s="385" t="str">
        <v>Ajax Amsterdam</v>
      </c>
      <c r="Q152" s="386">
        <v>4</v>
      </c>
      <c r="R152" s="387">
        <v>0</v>
      </c>
      <c r="S152" s="387">
        <v>0</v>
      </c>
      <c r="T152" s="388">
        <v>4</v>
      </c>
      <c r="U152" s="389">
        <v>1</v>
      </c>
      <c r="V152" s="390" t="str">
        <v xml:space="preserve"> : </v>
      </c>
      <c r="W152" s="391">
        <v>14</v>
      </c>
      <c r="X152" s="392">
        <v>-13</v>
      </c>
      <c r="Y152" s="393">
        <v>1</v>
      </c>
      <c r="Z152" s="393">
        <v>0</v>
      </c>
      <c r="AA152" s="394">
        <v>0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Play-Offs</v>
      </c>
      <c r="G2" s="447" t="str">
        <f>Language!$E$88</f>
        <v>Diese Teams haben beim Rückspiel Heimrecht.</v>
      </c>
      <c r="H2" s="516" t="s">
        <v>332</v>
      </c>
      <c r="I2" s="516"/>
      <c r="J2" s="516"/>
      <c r="K2" s="516" t="s">
        <v>333</v>
      </c>
      <c r="L2" s="516"/>
      <c r="M2" s="516"/>
      <c r="N2" s="519" t="str">
        <f>Language!$E$33</f>
        <v>Elfmeter-schießen</v>
      </c>
      <c r="O2" s="520"/>
      <c r="P2" s="521"/>
      <c r="T2" s="525" t="str">
        <f>Language!$E$42</f>
        <v>Liga-Tabelle</v>
      </c>
      <c r="U2" s="525"/>
    </row>
    <row r="3" spans="2:44" ht="17.25" thickTop="1" thickBot="1" x14ac:dyDescent="0.3">
      <c r="G3" s="448" t="s">
        <v>277</v>
      </c>
      <c r="H3" s="517" t="str">
        <f>Language!$E$31</f>
        <v>Hinspiel</v>
      </c>
      <c r="I3" s="517"/>
      <c r="J3" s="517"/>
      <c r="K3" s="517" t="str">
        <f>Language!$E$32</f>
        <v>Rückspiel</v>
      </c>
      <c r="L3" s="517"/>
      <c r="M3" s="517"/>
      <c r="N3" s="522"/>
      <c r="O3" s="523"/>
      <c r="P3" s="524"/>
      <c r="S3" s="458" t="str">
        <f>Language!$E$39</f>
        <v>Liga-Rang</v>
      </c>
      <c r="T3" s="416"/>
      <c r="U3" s="417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2" t="str">
        <f>Results!$T$8</f>
        <v>V</v>
      </c>
      <c r="Z3" s="484" t="str">
        <f>Results!$U$8</f>
        <v>Tore</v>
      </c>
      <c r="AA3" s="485"/>
      <c r="AB3" s="486"/>
      <c r="AC3" s="203" t="str">
        <f>Results!$X$8</f>
        <v>TD</v>
      </c>
      <c r="AD3" s="422" t="str">
        <f>Results!$Y$8</f>
        <v>ATore</v>
      </c>
      <c r="AE3" s="422" t="str">
        <f>Results!$Z$8</f>
        <v>AGew</v>
      </c>
      <c r="AF3" s="205" t="str">
        <f>Results!$AA$8</f>
        <v>Pkt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Galatasaray SK</v>
      </c>
      <c r="H4" s="459"/>
      <c r="I4" s="471" t="str">
        <f>Language!$E$90</f>
        <v xml:space="preserve"> : </v>
      </c>
      <c r="J4" s="462"/>
      <c r="K4" s="459"/>
      <c r="L4" s="471" t="str">
        <f>Language!$E$90</f>
        <v xml:space="preserve"> : </v>
      </c>
      <c r="M4" s="462"/>
      <c r="N4" s="459"/>
      <c r="O4" s="471" t="str">
        <f>Language!$E$90</f>
        <v xml:space="preserve"> :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Bayern München</v>
      </c>
      <c r="V4" s="331">
        <v>4</v>
      </c>
      <c r="W4" s="332">
        <v>4</v>
      </c>
      <c r="X4" s="332">
        <v>0</v>
      </c>
      <c r="Y4" s="333">
        <v>0</v>
      </c>
      <c r="Z4" s="334">
        <v>14</v>
      </c>
      <c r="AA4" s="335" t="str">
        <v xml:space="preserve"> : </v>
      </c>
      <c r="AB4" s="336">
        <v>3</v>
      </c>
      <c r="AC4" s="337">
        <v>11</v>
      </c>
      <c r="AD4" s="338">
        <v>7</v>
      </c>
      <c r="AE4" s="338">
        <v>2</v>
      </c>
      <c r="AF4" s="339">
        <v>12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Tottenham Hotspur</v>
      </c>
      <c r="H5" s="460"/>
      <c r="I5" s="472" t="str">
        <f>Language!$E$90</f>
        <v xml:space="preserve"> : </v>
      </c>
      <c r="J5" s="463"/>
      <c r="K5" s="460"/>
      <c r="L5" s="472" t="str">
        <f>Language!$E$90</f>
        <v xml:space="preserve"> : </v>
      </c>
      <c r="M5" s="463"/>
      <c r="N5" s="460"/>
      <c r="O5" s="472" t="str">
        <f>Language!$E$90</f>
        <v xml:space="preserve"> : </v>
      </c>
      <c r="P5" s="466"/>
      <c r="R5" s="424"/>
      <c r="S5" s="454" t="s">
        <v>208</v>
      </c>
      <c r="T5" s="340">
        <v>2</v>
      </c>
      <c r="U5" s="341" t="str">
        <v>FC Arsenal</v>
      </c>
      <c r="V5" s="342">
        <v>4</v>
      </c>
      <c r="W5" s="343">
        <v>4</v>
      </c>
      <c r="X5" s="343">
        <v>0</v>
      </c>
      <c r="Y5" s="344">
        <v>0</v>
      </c>
      <c r="Z5" s="345">
        <v>11</v>
      </c>
      <c r="AA5" s="346" t="str">
        <v xml:space="preserve"> : </v>
      </c>
      <c r="AB5" s="347">
        <v>0</v>
      </c>
      <c r="AC5" s="348">
        <v>11</v>
      </c>
      <c r="AD5" s="349">
        <v>5</v>
      </c>
      <c r="AE5" s="349">
        <v>2</v>
      </c>
      <c r="AF5" s="350">
        <v>12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FC Barcelona</v>
      </c>
      <c r="H6" s="460"/>
      <c r="I6" s="472" t="str">
        <f>Language!$E$90</f>
        <v xml:space="preserve"> : </v>
      </c>
      <c r="J6" s="463"/>
      <c r="K6" s="460"/>
      <c r="L6" s="472" t="str">
        <f>Language!$E$90</f>
        <v xml:space="preserve"> : </v>
      </c>
      <c r="M6" s="463"/>
      <c r="N6" s="460"/>
      <c r="O6" s="472" t="str">
        <f>Language!$E$90</f>
        <v xml:space="preserve"> : </v>
      </c>
      <c r="P6" s="466"/>
      <c r="R6" s="424"/>
      <c r="S6" s="454" t="s">
        <v>230</v>
      </c>
      <c r="T6" s="340">
        <v>3</v>
      </c>
      <c r="U6" s="341" t="str">
        <v>Inter Mailand</v>
      </c>
      <c r="V6" s="342">
        <v>4</v>
      </c>
      <c r="W6" s="343">
        <v>4</v>
      </c>
      <c r="X6" s="343">
        <v>0</v>
      </c>
      <c r="Y6" s="344">
        <v>0</v>
      </c>
      <c r="Z6" s="345">
        <v>11</v>
      </c>
      <c r="AA6" s="346" t="str">
        <v xml:space="preserve"> : </v>
      </c>
      <c r="AB6" s="347">
        <v>1</v>
      </c>
      <c r="AC6" s="348">
        <v>10</v>
      </c>
      <c r="AD6" s="349">
        <v>6</v>
      </c>
      <c r="AE6" s="349">
        <v>2</v>
      </c>
      <c r="AF6" s="350">
        <v>12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FC Chelsea</v>
      </c>
      <c r="H7" s="460"/>
      <c r="I7" s="472" t="str">
        <f>Language!$E$90</f>
        <v xml:space="preserve"> : </v>
      </c>
      <c r="J7" s="463"/>
      <c r="K7" s="460"/>
      <c r="L7" s="472" t="str">
        <f>Language!$E$90</f>
        <v xml:space="preserve"> : </v>
      </c>
      <c r="M7" s="463"/>
      <c r="N7" s="460"/>
      <c r="O7" s="472" t="str">
        <f>Language!$E$90</f>
        <v xml:space="preserve"> : </v>
      </c>
      <c r="P7" s="466"/>
      <c r="R7" s="424"/>
      <c r="S7" s="454" t="s">
        <v>231</v>
      </c>
      <c r="T7" s="340">
        <v>4</v>
      </c>
      <c r="U7" s="341" t="str">
        <v>Manchester City</v>
      </c>
      <c r="V7" s="342">
        <v>4</v>
      </c>
      <c r="W7" s="343">
        <v>3</v>
      </c>
      <c r="X7" s="343">
        <v>1</v>
      </c>
      <c r="Y7" s="344">
        <v>0</v>
      </c>
      <c r="Z7" s="345">
        <v>10</v>
      </c>
      <c r="AA7" s="346" t="str">
        <v xml:space="preserve"> : </v>
      </c>
      <c r="AB7" s="347">
        <v>3</v>
      </c>
      <c r="AC7" s="348">
        <v>7</v>
      </c>
      <c r="AD7" s="349">
        <v>4</v>
      </c>
      <c r="AE7" s="349">
        <v>1</v>
      </c>
      <c r="AF7" s="350">
        <v>10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Sporting Lissabon</v>
      </c>
      <c r="H8" s="460"/>
      <c r="I8" s="472" t="str">
        <f>Language!$E$90</f>
        <v xml:space="preserve"> : </v>
      </c>
      <c r="J8" s="463"/>
      <c r="K8" s="460"/>
      <c r="L8" s="472" t="str">
        <f>Language!$E$90</f>
        <v xml:space="preserve"> : </v>
      </c>
      <c r="M8" s="463"/>
      <c r="N8" s="460"/>
      <c r="O8" s="472" t="str">
        <f>Language!$E$90</f>
        <v xml:space="preserve"> : </v>
      </c>
      <c r="P8" s="466"/>
      <c r="R8" s="424"/>
      <c r="S8" s="454" t="s">
        <v>232</v>
      </c>
      <c r="T8" s="340">
        <v>5</v>
      </c>
      <c r="U8" s="341" t="str">
        <v>Paris St. Germain</v>
      </c>
      <c r="V8" s="342">
        <v>4</v>
      </c>
      <c r="W8" s="343">
        <v>3</v>
      </c>
      <c r="X8" s="343">
        <v>0</v>
      </c>
      <c r="Y8" s="344">
        <v>1</v>
      </c>
      <c r="Z8" s="345">
        <v>14</v>
      </c>
      <c r="AA8" s="346" t="str">
        <v xml:space="preserve"> : </v>
      </c>
      <c r="AB8" s="347">
        <v>5</v>
      </c>
      <c r="AC8" s="348">
        <v>9</v>
      </c>
      <c r="AD8" s="349">
        <v>9</v>
      </c>
      <c r="AE8" s="349">
        <v>2</v>
      </c>
      <c r="AF8" s="350">
        <v>9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Borussia Dortmund</v>
      </c>
      <c r="H9" s="460"/>
      <c r="I9" s="472" t="str">
        <f>Language!$E$90</f>
        <v xml:space="preserve"> : </v>
      </c>
      <c r="J9" s="463"/>
      <c r="K9" s="460"/>
      <c r="L9" s="472" t="str">
        <f>Language!$E$90</f>
        <v xml:space="preserve"> : </v>
      </c>
      <c r="M9" s="463"/>
      <c r="N9" s="460"/>
      <c r="O9" s="472" t="str">
        <f>Language!$E$90</f>
        <v xml:space="preserve"> : </v>
      </c>
      <c r="P9" s="466"/>
      <c r="R9" s="424"/>
      <c r="S9" s="454" t="s">
        <v>233</v>
      </c>
      <c r="T9" s="340">
        <v>6</v>
      </c>
      <c r="U9" s="341" t="str">
        <v>Newcastle United</v>
      </c>
      <c r="V9" s="342">
        <v>4</v>
      </c>
      <c r="W9" s="343">
        <v>3</v>
      </c>
      <c r="X9" s="343">
        <v>0</v>
      </c>
      <c r="Y9" s="344">
        <v>1</v>
      </c>
      <c r="Z9" s="345">
        <v>10</v>
      </c>
      <c r="AA9" s="346" t="str">
        <v xml:space="preserve"> : </v>
      </c>
      <c r="AB9" s="347">
        <v>2</v>
      </c>
      <c r="AC9" s="348">
        <v>8</v>
      </c>
      <c r="AD9" s="349">
        <v>4</v>
      </c>
      <c r="AE9" s="349">
        <v>1</v>
      </c>
      <c r="AF9" s="350">
        <v>9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Qarabag Agdam</v>
      </c>
      <c r="H10" s="460"/>
      <c r="I10" s="472" t="str">
        <f>Language!$E$90</f>
        <v xml:space="preserve"> : </v>
      </c>
      <c r="J10" s="463"/>
      <c r="K10" s="460"/>
      <c r="L10" s="472" t="str">
        <f>Language!$E$90</f>
        <v xml:space="preserve"> : </v>
      </c>
      <c r="M10" s="463"/>
      <c r="N10" s="460"/>
      <c r="O10" s="472" t="str">
        <f>Language!$E$90</f>
        <v xml:space="preserve"> : </v>
      </c>
      <c r="P10" s="466"/>
      <c r="R10" s="424"/>
      <c r="S10" s="454" t="s">
        <v>234</v>
      </c>
      <c r="T10" s="340">
        <v>7</v>
      </c>
      <c r="U10" s="341" t="str">
        <v>Real Madrid</v>
      </c>
      <c r="V10" s="342">
        <v>4</v>
      </c>
      <c r="W10" s="343">
        <v>3</v>
      </c>
      <c r="X10" s="343">
        <v>0</v>
      </c>
      <c r="Y10" s="344">
        <v>1</v>
      </c>
      <c r="Z10" s="345">
        <v>8</v>
      </c>
      <c r="AA10" s="346" t="str">
        <v xml:space="preserve"> : </v>
      </c>
      <c r="AB10" s="347">
        <v>2</v>
      </c>
      <c r="AC10" s="348">
        <v>6</v>
      </c>
      <c r="AD10" s="349">
        <v>5</v>
      </c>
      <c r="AE10" s="349">
        <v>1</v>
      </c>
      <c r="AF10" s="350">
        <v>9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Atalanta Bergamo</v>
      </c>
      <c r="H11" s="461"/>
      <c r="I11" s="473" t="str">
        <f>Language!$E$90</f>
        <v xml:space="preserve"> : </v>
      </c>
      <c r="J11" s="464"/>
      <c r="K11" s="461"/>
      <c r="L11" s="473" t="str">
        <f>Language!$E$90</f>
        <v xml:space="preserve"> : </v>
      </c>
      <c r="M11" s="464"/>
      <c r="N11" s="461"/>
      <c r="O11" s="473" t="str">
        <f>Language!$E$90</f>
        <v xml:space="preserve"> : </v>
      </c>
      <c r="P11" s="467"/>
      <c r="R11" s="424"/>
      <c r="S11" s="454" t="s">
        <v>235</v>
      </c>
      <c r="T11" s="340">
        <v>8</v>
      </c>
      <c r="U11" s="341" t="str">
        <v>FC Liverpool</v>
      </c>
      <c r="V11" s="342">
        <v>4</v>
      </c>
      <c r="W11" s="343">
        <v>3</v>
      </c>
      <c r="X11" s="343">
        <v>0</v>
      </c>
      <c r="Y11" s="344">
        <v>1</v>
      </c>
      <c r="Z11" s="345">
        <v>9</v>
      </c>
      <c r="AA11" s="346" t="str">
        <v xml:space="preserve"> : </v>
      </c>
      <c r="AB11" s="347">
        <v>4</v>
      </c>
      <c r="AC11" s="348">
        <v>5</v>
      </c>
      <c r="AD11" s="349">
        <v>5</v>
      </c>
      <c r="AE11" s="349">
        <v>1</v>
      </c>
      <c r="AF11" s="350">
        <v>9</v>
      </c>
    </row>
    <row r="12" spans="2:44" ht="16.5" thickTop="1" x14ac:dyDescent="0.25">
      <c r="S12" s="455" t="s">
        <v>206</v>
      </c>
      <c r="T12" s="351">
        <v>9</v>
      </c>
      <c r="U12" s="352" t="str">
        <v>Galatasaray SK</v>
      </c>
      <c r="V12" s="353">
        <v>4</v>
      </c>
      <c r="W12" s="354">
        <v>3</v>
      </c>
      <c r="X12" s="354">
        <v>0</v>
      </c>
      <c r="Y12" s="355">
        <v>1</v>
      </c>
      <c r="Z12" s="356">
        <v>8</v>
      </c>
      <c r="AA12" s="357" t="str">
        <v xml:space="preserve"> : </v>
      </c>
      <c r="AB12" s="358">
        <v>6</v>
      </c>
      <c r="AC12" s="359">
        <v>2</v>
      </c>
      <c r="AD12" s="360">
        <v>4</v>
      </c>
      <c r="AE12" s="360">
        <v>1</v>
      </c>
      <c r="AF12" s="361">
        <v>9</v>
      </c>
    </row>
    <row r="13" spans="2:44" x14ac:dyDescent="0.25">
      <c r="S13" s="455" t="s">
        <v>209</v>
      </c>
      <c r="T13" s="351">
        <v>10</v>
      </c>
      <c r="U13" s="352" t="str">
        <v>Tottenham Hotspur</v>
      </c>
      <c r="V13" s="353">
        <v>4</v>
      </c>
      <c r="W13" s="354">
        <v>2</v>
      </c>
      <c r="X13" s="354">
        <v>2</v>
      </c>
      <c r="Y13" s="355">
        <v>0</v>
      </c>
      <c r="Z13" s="356">
        <v>7</v>
      </c>
      <c r="AA13" s="357" t="str">
        <v xml:space="preserve"> : </v>
      </c>
      <c r="AB13" s="358">
        <v>2</v>
      </c>
      <c r="AC13" s="359">
        <v>5</v>
      </c>
      <c r="AD13" s="360">
        <v>2</v>
      </c>
      <c r="AE13" s="360">
        <v>0</v>
      </c>
      <c r="AF13" s="361">
        <v>8</v>
      </c>
    </row>
    <row r="14" spans="2:44" ht="23.25" customHeight="1" x14ac:dyDescent="0.35">
      <c r="B14" s="425" t="str">
        <f>Language!$E$34</f>
        <v>Achtelfinale</v>
      </c>
      <c r="G14" s="441"/>
      <c r="H14" s="516" t="s">
        <v>334</v>
      </c>
      <c r="I14" s="516"/>
      <c r="J14" s="516"/>
      <c r="K14" s="516" t="s">
        <v>335</v>
      </c>
      <c r="L14" s="516"/>
      <c r="M14" s="516"/>
      <c r="N14" s="519" t="str">
        <f>Language!$E$33</f>
        <v>Elfmeter-schießen</v>
      </c>
      <c r="O14" s="520"/>
      <c r="P14" s="521"/>
      <c r="S14" s="455" t="s">
        <v>241</v>
      </c>
      <c r="T14" s="351">
        <v>11</v>
      </c>
      <c r="U14" s="352" t="str">
        <v>FC Barcelona</v>
      </c>
      <c r="V14" s="353">
        <v>4</v>
      </c>
      <c r="W14" s="354">
        <v>2</v>
      </c>
      <c r="X14" s="354">
        <v>1</v>
      </c>
      <c r="Y14" s="355">
        <v>1</v>
      </c>
      <c r="Z14" s="356">
        <v>12</v>
      </c>
      <c r="AA14" s="357" t="str">
        <v xml:space="preserve"> : </v>
      </c>
      <c r="AB14" s="358">
        <v>7</v>
      </c>
      <c r="AC14" s="359">
        <v>5</v>
      </c>
      <c r="AD14" s="360">
        <v>5</v>
      </c>
      <c r="AE14" s="360">
        <v>1</v>
      </c>
      <c r="AF14" s="361">
        <v>7</v>
      </c>
    </row>
    <row r="15" spans="2:44" ht="16.5" customHeight="1" thickBot="1" x14ac:dyDescent="0.3">
      <c r="G15" s="442"/>
      <c r="H15" s="517" t="str">
        <f>Language!$E$31</f>
        <v>Hinspiel</v>
      </c>
      <c r="I15" s="517"/>
      <c r="J15" s="517"/>
      <c r="K15" s="517" t="str">
        <f>Language!$E$32</f>
        <v>Rückspiel</v>
      </c>
      <c r="L15" s="517"/>
      <c r="M15" s="517"/>
      <c r="N15" s="522"/>
      <c r="O15" s="523"/>
      <c r="P15" s="524"/>
      <c r="S15" s="455" t="s">
        <v>242</v>
      </c>
      <c r="T15" s="351">
        <v>12</v>
      </c>
      <c r="U15" s="352" t="str">
        <v>FC Chelsea</v>
      </c>
      <c r="V15" s="353">
        <v>4</v>
      </c>
      <c r="W15" s="354">
        <v>2</v>
      </c>
      <c r="X15" s="354">
        <v>1</v>
      </c>
      <c r="Y15" s="355">
        <v>1</v>
      </c>
      <c r="Z15" s="356">
        <v>9</v>
      </c>
      <c r="AA15" s="357" t="str">
        <v xml:space="preserve"> : </v>
      </c>
      <c r="AB15" s="358">
        <v>6</v>
      </c>
      <c r="AC15" s="359">
        <v>3</v>
      </c>
      <c r="AD15" s="360">
        <v>3</v>
      </c>
      <c r="AE15" s="360">
        <v>0</v>
      </c>
      <c r="AF15" s="361">
        <v>7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Bayern München</v>
      </c>
      <c r="H16" s="459"/>
      <c r="I16" s="471" t="str">
        <f>Language!$E$90</f>
        <v xml:space="preserve"> : </v>
      </c>
      <c r="J16" s="462"/>
      <c r="K16" s="459"/>
      <c r="L16" s="471" t="str">
        <f>Language!$E$90</f>
        <v xml:space="preserve"> : </v>
      </c>
      <c r="M16" s="462"/>
      <c r="N16" s="459"/>
      <c r="O16" s="471" t="str">
        <f>Language!$E$90</f>
        <v xml:space="preserve"> : </v>
      </c>
      <c r="P16" s="465"/>
      <c r="S16" s="455" t="s">
        <v>243</v>
      </c>
      <c r="T16" s="351">
        <v>13</v>
      </c>
      <c r="U16" s="352" t="str">
        <v>Sporting Lissabon</v>
      </c>
      <c r="V16" s="353">
        <v>4</v>
      </c>
      <c r="W16" s="354">
        <v>2</v>
      </c>
      <c r="X16" s="354">
        <v>1</v>
      </c>
      <c r="Y16" s="355">
        <v>1</v>
      </c>
      <c r="Z16" s="356">
        <v>8</v>
      </c>
      <c r="AA16" s="357" t="str">
        <v xml:space="preserve"> : </v>
      </c>
      <c r="AB16" s="358">
        <v>5</v>
      </c>
      <c r="AC16" s="359">
        <v>3</v>
      </c>
      <c r="AD16" s="360">
        <v>2</v>
      </c>
      <c r="AE16" s="360">
        <v>0</v>
      </c>
      <c r="AF16" s="361">
        <v>7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Qarabag Agdam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FC Arsenal</v>
      </c>
      <c r="H17" s="460"/>
      <c r="I17" s="472" t="str">
        <f>Language!$E$90</f>
        <v xml:space="preserve"> : </v>
      </c>
      <c r="J17" s="463"/>
      <c r="K17" s="460"/>
      <c r="L17" s="472" t="str">
        <f>Language!$E$90</f>
        <v xml:space="preserve"> : </v>
      </c>
      <c r="M17" s="463"/>
      <c r="N17" s="460"/>
      <c r="O17" s="472" t="str">
        <f>Language!$E$90</f>
        <v xml:space="preserve"> : </v>
      </c>
      <c r="P17" s="466"/>
      <c r="S17" s="455" t="s">
        <v>244</v>
      </c>
      <c r="T17" s="351">
        <v>14</v>
      </c>
      <c r="U17" s="352" t="str">
        <v>Borussia Dortmund</v>
      </c>
      <c r="V17" s="353">
        <v>4</v>
      </c>
      <c r="W17" s="354">
        <v>2</v>
      </c>
      <c r="X17" s="354">
        <v>1</v>
      </c>
      <c r="Y17" s="355">
        <v>1</v>
      </c>
      <c r="Z17" s="356">
        <v>13</v>
      </c>
      <c r="AA17" s="357" t="str">
        <v xml:space="preserve"> : </v>
      </c>
      <c r="AB17" s="358">
        <v>11</v>
      </c>
      <c r="AC17" s="359">
        <v>2</v>
      </c>
      <c r="AD17" s="360">
        <v>9</v>
      </c>
      <c r="AE17" s="360">
        <v>1</v>
      </c>
      <c r="AF17" s="361">
        <v>7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Qarabag Agdam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Inter Mailand</v>
      </c>
      <c r="H18" s="460"/>
      <c r="I18" s="472" t="str">
        <f>Language!$E$90</f>
        <v xml:space="preserve"> : </v>
      </c>
      <c r="J18" s="463"/>
      <c r="K18" s="460"/>
      <c r="L18" s="472" t="str">
        <f>Language!$E$90</f>
        <v xml:space="preserve"> : </v>
      </c>
      <c r="M18" s="463"/>
      <c r="N18" s="460"/>
      <c r="O18" s="472" t="str">
        <f>Language!$E$90</f>
        <v xml:space="preserve"> : </v>
      </c>
      <c r="P18" s="466"/>
      <c r="S18" s="455" t="s">
        <v>245</v>
      </c>
      <c r="T18" s="351">
        <v>15</v>
      </c>
      <c r="U18" s="352" t="str">
        <v>Qarabag Agdam</v>
      </c>
      <c r="V18" s="353">
        <v>4</v>
      </c>
      <c r="W18" s="354">
        <v>2</v>
      </c>
      <c r="X18" s="354">
        <v>1</v>
      </c>
      <c r="Y18" s="355">
        <v>1</v>
      </c>
      <c r="Z18" s="356">
        <v>8</v>
      </c>
      <c r="AA18" s="357" t="str">
        <v xml:space="preserve"> : </v>
      </c>
      <c r="AB18" s="358">
        <v>7</v>
      </c>
      <c r="AC18" s="359">
        <v>1</v>
      </c>
      <c r="AD18" s="360">
        <v>4</v>
      </c>
      <c r="AE18" s="360">
        <v>1</v>
      </c>
      <c r="AF18" s="361">
        <v>7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Sporting Lissabon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Manchester City</v>
      </c>
      <c r="H19" s="460"/>
      <c r="I19" s="472" t="str">
        <f>Language!$E$90</f>
        <v xml:space="preserve"> : </v>
      </c>
      <c r="J19" s="463"/>
      <c r="K19" s="460"/>
      <c r="L19" s="472" t="str">
        <f>Language!$E$90</f>
        <v xml:space="preserve"> : </v>
      </c>
      <c r="M19" s="463"/>
      <c r="N19" s="460"/>
      <c r="O19" s="472" t="str">
        <f>Language!$E$90</f>
        <v xml:space="preserve"> : </v>
      </c>
      <c r="P19" s="466"/>
      <c r="S19" s="455" t="s">
        <v>246</v>
      </c>
      <c r="T19" s="351">
        <v>16</v>
      </c>
      <c r="U19" s="352" t="str">
        <v>Atalanta Bergamo</v>
      </c>
      <c r="V19" s="353">
        <v>4</v>
      </c>
      <c r="W19" s="354">
        <v>2</v>
      </c>
      <c r="X19" s="354">
        <v>1</v>
      </c>
      <c r="Y19" s="355">
        <v>1</v>
      </c>
      <c r="Z19" s="356">
        <v>3</v>
      </c>
      <c r="AA19" s="357" t="str">
        <v xml:space="preserve"> : </v>
      </c>
      <c r="AB19" s="358">
        <v>5</v>
      </c>
      <c r="AC19" s="359">
        <v>-2</v>
      </c>
      <c r="AD19" s="360">
        <v>1</v>
      </c>
      <c r="AE19" s="360">
        <v>1</v>
      </c>
      <c r="AF19" s="361">
        <v>7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Sporting Lissabon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Paris St. Germain</v>
      </c>
      <c r="H20" s="460"/>
      <c r="I20" s="472" t="str">
        <f>Language!$E$90</f>
        <v xml:space="preserve"> : </v>
      </c>
      <c r="J20" s="463"/>
      <c r="K20" s="460"/>
      <c r="L20" s="472" t="str">
        <f>Language!$E$90</f>
        <v xml:space="preserve"> : </v>
      </c>
      <c r="M20" s="463"/>
      <c r="N20" s="460"/>
      <c r="O20" s="472" t="str">
        <f>Language!$E$90</f>
        <v xml:space="preserve"> : </v>
      </c>
      <c r="P20" s="466"/>
      <c r="S20" s="456" t="s">
        <v>211</v>
      </c>
      <c r="T20" s="362">
        <v>17</v>
      </c>
      <c r="U20" s="363" t="str">
        <v>Atletico Madrid</v>
      </c>
      <c r="V20" s="364">
        <v>4</v>
      </c>
      <c r="W20" s="365">
        <v>2</v>
      </c>
      <c r="X20" s="365">
        <v>0</v>
      </c>
      <c r="Y20" s="366">
        <v>2</v>
      </c>
      <c r="Z20" s="367">
        <v>10</v>
      </c>
      <c r="AA20" s="368" t="str">
        <v xml:space="preserve"> : </v>
      </c>
      <c r="AB20" s="369">
        <v>9</v>
      </c>
      <c r="AC20" s="370">
        <v>1</v>
      </c>
      <c r="AD20" s="371">
        <v>2</v>
      </c>
      <c r="AE20" s="371">
        <v>0</v>
      </c>
      <c r="AF20" s="372">
        <v>6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FC Barcelona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Newcastle United</v>
      </c>
      <c r="H21" s="460"/>
      <c r="I21" s="472" t="str">
        <f>Language!$E$90</f>
        <v xml:space="preserve"> : </v>
      </c>
      <c r="J21" s="463"/>
      <c r="K21" s="460"/>
      <c r="L21" s="472" t="str">
        <f>Language!$E$90</f>
        <v xml:space="preserve"> : </v>
      </c>
      <c r="M21" s="463"/>
      <c r="N21" s="460"/>
      <c r="O21" s="472" t="str">
        <f>Language!$E$90</f>
        <v xml:space="preserve"> : </v>
      </c>
      <c r="P21" s="466"/>
      <c r="S21" s="456" t="s">
        <v>240</v>
      </c>
      <c r="T21" s="362">
        <v>18</v>
      </c>
      <c r="U21" s="363" t="str">
        <v>PSV Eindhoven</v>
      </c>
      <c r="V21" s="364">
        <v>4</v>
      </c>
      <c r="W21" s="365">
        <v>1</v>
      </c>
      <c r="X21" s="365">
        <v>2</v>
      </c>
      <c r="Y21" s="366">
        <v>1</v>
      </c>
      <c r="Z21" s="367">
        <v>9</v>
      </c>
      <c r="AA21" s="368" t="str">
        <v xml:space="preserve"> : </v>
      </c>
      <c r="AB21" s="369">
        <v>7</v>
      </c>
      <c r="AC21" s="370">
        <v>2</v>
      </c>
      <c r="AD21" s="371">
        <v>2</v>
      </c>
      <c r="AE21" s="371">
        <v>0</v>
      </c>
      <c r="AF21" s="372">
        <v>5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FC Barcelona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Real Madrid</v>
      </c>
      <c r="H22" s="460"/>
      <c r="I22" s="472" t="str">
        <f>Language!$E$90</f>
        <v xml:space="preserve"> : </v>
      </c>
      <c r="J22" s="463"/>
      <c r="K22" s="460"/>
      <c r="L22" s="472" t="str">
        <f>Language!$E$90</f>
        <v xml:space="preserve"> : </v>
      </c>
      <c r="M22" s="463"/>
      <c r="N22" s="460"/>
      <c r="O22" s="472" t="str">
        <f>Language!$E$90</f>
        <v xml:space="preserve"> : </v>
      </c>
      <c r="P22" s="466"/>
      <c r="S22" s="456" t="s">
        <v>238</v>
      </c>
      <c r="T22" s="362">
        <v>19</v>
      </c>
      <c r="U22" s="363" t="str">
        <v>AS Monaco</v>
      </c>
      <c r="V22" s="364">
        <v>4</v>
      </c>
      <c r="W22" s="365">
        <v>1</v>
      </c>
      <c r="X22" s="365">
        <v>2</v>
      </c>
      <c r="Y22" s="366">
        <v>1</v>
      </c>
      <c r="Z22" s="367">
        <v>4</v>
      </c>
      <c r="AA22" s="368" t="str">
        <v xml:space="preserve"> : </v>
      </c>
      <c r="AB22" s="369">
        <v>6</v>
      </c>
      <c r="AC22" s="370">
        <v>-2</v>
      </c>
      <c r="AD22" s="371">
        <v>2</v>
      </c>
      <c r="AE22" s="371">
        <v>1</v>
      </c>
      <c r="AF22" s="372">
        <v>5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Galatasaray SK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FC Liverpool</v>
      </c>
      <c r="H23" s="461"/>
      <c r="I23" s="473" t="str">
        <f>Language!$E$90</f>
        <v xml:space="preserve"> : </v>
      </c>
      <c r="J23" s="464"/>
      <c r="K23" s="461"/>
      <c r="L23" s="473" t="str">
        <f>Language!$E$90</f>
        <v xml:space="preserve"> : </v>
      </c>
      <c r="M23" s="464"/>
      <c r="N23" s="461"/>
      <c r="O23" s="473" t="str">
        <f>Language!$E$90</f>
        <v xml:space="preserve"> : </v>
      </c>
      <c r="P23" s="467"/>
      <c r="S23" s="456" t="s">
        <v>239</v>
      </c>
      <c r="T23" s="362">
        <v>20</v>
      </c>
      <c r="U23" s="363" t="str">
        <v>Pafos FC</v>
      </c>
      <c r="V23" s="364">
        <v>4</v>
      </c>
      <c r="W23" s="365">
        <v>1</v>
      </c>
      <c r="X23" s="365">
        <v>2</v>
      </c>
      <c r="Y23" s="366">
        <v>1</v>
      </c>
      <c r="Z23" s="367">
        <v>2</v>
      </c>
      <c r="AA23" s="368" t="str">
        <v xml:space="preserve"> : </v>
      </c>
      <c r="AB23" s="369">
        <v>5</v>
      </c>
      <c r="AC23" s="370">
        <v>-3</v>
      </c>
      <c r="AD23" s="371">
        <v>0</v>
      </c>
      <c r="AE23" s="371">
        <v>0</v>
      </c>
      <c r="AF23" s="372">
        <v>5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Galatasaray SK</v>
      </c>
    </row>
    <row r="24" spans="2:44" ht="16.5" thickTop="1" x14ac:dyDescent="0.25">
      <c r="S24" s="456" t="s">
        <v>236</v>
      </c>
      <c r="T24" s="362">
        <v>21</v>
      </c>
      <c r="U24" s="363" t="str">
        <v>Bayer 04 Leverkusen</v>
      </c>
      <c r="V24" s="364">
        <v>4</v>
      </c>
      <c r="W24" s="365">
        <v>1</v>
      </c>
      <c r="X24" s="365">
        <v>2</v>
      </c>
      <c r="Y24" s="366">
        <v>1</v>
      </c>
      <c r="Z24" s="367">
        <v>6</v>
      </c>
      <c r="AA24" s="368" t="str">
        <v xml:space="preserve"> : </v>
      </c>
      <c r="AB24" s="369">
        <v>10</v>
      </c>
      <c r="AC24" s="370">
        <v>-4</v>
      </c>
      <c r="AD24" s="371">
        <v>3</v>
      </c>
      <c r="AE24" s="371">
        <v>1</v>
      </c>
      <c r="AF24" s="372">
        <v>5</v>
      </c>
    </row>
    <row r="25" spans="2:44" x14ac:dyDescent="0.25">
      <c r="S25" s="456" t="s">
        <v>237</v>
      </c>
      <c r="T25" s="362">
        <v>22</v>
      </c>
      <c r="U25" s="363" t="str">
        <v>Club Brügge</v>
      </c>
      <c r="V25" s="364">
        <v>4</v>
      </c>
      <c r="W25" s="365">
        <v>1</v>
      </c>
      <c r="X25" s="365">
        <v>1</v>
      </c>
      <c r="Y25" s="366">
        <v>2</v>
      </c>
      <c r="Z25" s="367">
        <v>8</v>
      </c>
      <c r="AA25" s="368" t="str">
        <v xml:space="preserve"> : </v>
      </c>
      <c r="AB25" s="369">
        <v>10</v>
      </c>
      <c r="AC25" s="370">
        <v>-2</v>
      </c>
      <c r="AD25" s="371">
        <v>1</v>
      </c>
      <c r="AE25" s="371">
        <v>0</v>
      </c>
      <c r="AF25" s="372">
        <v>4</v>
      </c>
    </row>
    <row r="26" spans="2:44" ht="23.25" x14ac:dyDescent="0.35">
      <c r="B26" s="425" t="str">
        <f>Language!$E$35</f>
        <v>Viertelfinale</v>
      </c>
      <c r="H26" s="516" t="s">
        <v>336</v>
      </c>
      <c r="I26" s="516"/>
      <c r="J26" s="516"/>
      <c r="K26" s="516" t="s">
        <v>337</v>
      </c>
      <c r="L26" s="516"/>
      <c r="M26" s="516"/>
      <c r="N26" s="519" t="str">
        <f>Language!$E$33</f>
        <v>Elfmeter-schießen</v>
      </c>
      <c r="O26" s="520"/>
      <c r="P26" s="521"/>
      <c r="S26" s="456" t="s">
        <v>207</v>
      </c>
      <c r="T26" s="362">
        <v>23</v>
      </c>
      <c r="U26" s="363" t="str">
        <v>Eintracht Frankfurt</v>
      </c>
      <c r="V26" s="364">
        <v>4</v>
      </c>
      <c r="W26" s="365">
        <v>1</v>
      </c>
      <c r="X26" s="365">
        <v>1</v>
      </c>
      <c r="Y26" s="366">
        <v>2</v>
      </c>
      <c r="Z26" s="367">
        <v>7</v>
      </c>
      <c r="AA26" s="368" t="str">
        <v xml:space="preserve"> : </v>
      </c>
      <c r="AB26" s="369">
        <v>11</v>
      </c>
      <c r="AC26" s="370">
        <v>-4</v>
      </c>
      <c r="AD26" s="371">
        <v>1</v>
      </c>
      <c r="AE26" s="371">
        <v>0</v>
      </c>
      <c r="AF26" s="372">
        <v>4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Hinspiel</v>
      </c>
      <c r="I27" s="517"/>
      <c r="J27" s="517"/>
      <c r="K27" s="517" t="str">
        <f>Language!$E$32</f>
        <v>Rückspiel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SSC Neapel</v>
      </c>
      <c r="V27" s="364">
        <v>4</v>
      </c>
      <c r="W27" s="365">
        <v>1</v>
      </c>
      <c r="X27" s="365">
        <v>1</v>
      </c>
      <c r="Y27" s="366">
        <v>2</v>
      </c>
      <c r="Z27" s="367">
        <v>4</v>
      </c>
      <c r="AA27" s="368" t="str">
        <v xml:space="preserve"> : </v>
      </c>
      <c r="AB27" s="369">
        <v>9</v>
      </c>
      <c r="AC27" s="370">
        <v>-5</v>
      </c>
      <c r="AD27" s="371">
        <v>2</v>
      </c>
      <c r="AE27" s="371">
        <v>0</v>
      </c>
      <c r="AF27" s="372">
        <v>4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: </v>
      </c>
      <c r="J28" s="462"/>
      <c r="K28" s="459"/>
      <c r="L28" s="471" t="str">
        <f>Language!$E$90</f>
        <v xml:space="preserve"> : </v>
      </c>
      <c r="M28" s="462"/>
      <c r="N28" s="459"/>
      <c r="O28" s="471" t="str">
        <f>Language!$E$90</f>
        <v xml:space="preserve"> : </v>
      </c>
      <c r="P28" s="465"/>
      <c r="T28" s="373">
        <v>25</v>
      </c>
      <c r="U28" s="374" t="str">
        <v>Olympique Marseille</v>
      </c>
      <c r="V28" s="375">
        <v>4</v>
      </c>
      <c r="W28" s="376">
        <v>1</v>
      </c>
      <c r="X28" s="376">
        <v>0</v>
      </c>
      <c r="Y28" s="377">
        <v>3</v>
      </c>
      <c r="Z28" s="378">
        <v>6</v>
      </c>
      <c r="AA28" s="379" t="str">
        <v xml:space="preserve"> : </v>
      </c>
      <c r="AB28" s="380">
        <v>5</v>
      </c>
      <c r="AC28" s="381">
        <v>1</v>
      </c>
      <c r="AD28" s="382">
        <v>2</v>
      </c>
      <c r="AE28" s="382">
        <v>0</v>
      </c>
      <c r="AF28" s="383">
        <v>3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: </v>
      </c>
      <c r="J29" s="463"/>
      <c r="K29" s="460"/>
      <c r="L29" s="472" t="str">
        <f>Language!$E$90</f>
        <v xml:space="preserve"> : </v>
      </c>
      <c r="M29" s="463"/>
      <c r="N29" s="460"/>
      <c r="O29" s="472" t="str">
        <f>Language!$E$90</f>
        <v xml:space="preserve"> : </v>
      </c>
      <c r="P29" s="466"/>
      <c r="T29" s="373">
        <v>26</v>
      </c>
      <c r="U29" s="374" t="str">
        <v>Juventus Turin</v>
      </c>
      <c r="V29" s="375">
        <v>4</v>
      </c>
      <c r="W29" s="376">
        <v>0</v>
      </c>
      <c r="X29" s="376">
        <v>3</v>
      </c>
      <c r="Y29" s="377">
        <v>1</v>
      </c>
      <c r="Z29" s="378">
        <v>7</v>
      </c>
      <c r="AA29" s="379" t="str">
        <v xml:space="preserve"> : </v>
      </c>
      <c r="AB29" s="380">
        <v>8</v>
      </c>
      <c r="AC29" s="381">
        <v>-1</v>
      </c>
      <c r="AD29" s="382">
        <v>2</v>
      </c>
      <c r="AE29" s="382">
        <v>0</v>
      </c>
      <c r="AF29" s="383">
        <v>3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: </v>
      </c>
      <c r="J30" s="463"/>
      <c r="K30" s="460"/>
      <c r="L30" s="472" t="str">
        <f>Language!$E$90</f>
        <v xml:space="preserve"> : </v>
      </c>
      <c r="M30" s="463"/>
      <c r="N30" s="460"/>
      <c r="O30" s="472" t="str">
        <f>Language!$E$90</f>
        <v xml:space="preserve"> : </v>
      </c>
      <c r="P30" s="466"/>
      <c r="T30" s="373">
        <v>27</v>
      </c>
      <c r="U30" s="374" t="str">
        <v>Athletic Bilbao</v>
      </c>
      <c r="V30" s="375">
        <v>4</v>
      </c>
      <c r="W30" s="376">
        <v>1</v>
      </c>
      <c r="X30" s="376">
        <v>0</v>
      </c>
      <c r="Y30" s="377">
        <v>3</v>
      </c>
      <c r="Z30" s="378">
        <v>4</v>
      </c>
      <c r="AA30" s="379" t="str">
        <v xml:space="preserve"> : </v>
      </c>
      <c r="AB30" s="380">
        <v>9</v>
      </c>
      <c r="AC30" s="381">
        <v>-5</v>
      </c>
      <c r="AD30" s="382">
        <v>1</v>
      </c>
      <c r="AE30" s="382">
        <v>0</v>
      </c>
      <c r="AF30" s="383">
        <v>3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: </v>
      </c>
      <c r="J31" s="464"/>
      <c r="K31" s="461"/>
      <c r="L31" s="473" t="str">
        <f>Language!$E$90</f>
        <v xml:space="preserve"> : </v>
      </c>
      <c r="M31" s="464"/>
      <c r="N31" s="461"/>
      <c r="O31" s="473" t="str">
        <f>Language!$E$90</f>
        <v xml:space="preserve"> : </v>
      </c>
      <c r="P31" s="467"/>
      <c r="T31" s="373">
        <v>28</v>
      </c>
      <c r="U31" s="374" t="str">
        <v>Union Saint-Gilloise</v>
      </c>
      <c r="V31" s="375">
        <v>4</v>
      </c>
      <c r="W31" s="376">
        <v>1</v>
      </c>
      <c r="X31" s="376">
        <v>0</v>
      </c>
      <c r="Y31" s="377">
        <v>3</v>
      </c>
      <c r="Z31" s="378">
        <v>4</v>
      </c>
      <c r="AA31" s="379" t="str">
        <v xml:space="preserve"> : </v>
      </c>
      <c r="AB31" s="380">
        <v>12</v>
      </c>
      <c r="AC31" s="381">
        <v>-8</v>
      </c>
      <c r="AD31" s="382">
        <v>4</v>
      </c>
      <c r="AE31" s="382">
        <v>1</v>
      </c>
      <c r="AF31" s="383">
        <v>3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FK Bodö/Glimt</v>
      </c>
      <c r="V32" s="375">
        <v>4</v>
      </c>
      <c r="W32" s="376">
        <v>0</v>
      </c>
      <c r="X32" s="376">
        <v>2</v>
      </c>
      <c r="Y32" s="377">
        <v>2</v>
      </c>
      <c r="Z32" s="378">
        <v>5</v>
      </c>
      <c r="AA32" s="379" t="str">
        <v xml:space="preserve"> : </v>
      </c>
      <c r="AB32" s="380">
        <v>8</v>
      </c>
      <c r="AC32" s="381">
        <v>-3</v>
      </c>
      <c r="AD32" s="382">
        <v>3</v>
      </c>
      <c r="AE32" s="382">
        <v>0</v>
      </c>
      <c r="AF32" s="383">
        <v>2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Salva Prag</v>
      </c>
      <c r="V33" s="375">
        <v>4</v>
      </c>
      <c r="W33" s="376">
        <v>0</v>
      </c>
      <c r="X33" s="376">
        <v>2</v>
      </c>
      <c r="Y33" s="377">
        <v>2</v>
      </c>
      <c r="Z33" s="378">
        <v>2</v>
      </c>
      <c r="AA33" s="379" t="str">
        <v xml:space="preserve"> : </v>
      </c>
      <c r="AB33" s="380">
        <v>8</v>
      </c>
      <c r="AC33" s="381">
        <v>-6</v>
      </c>
      <c r="AD33" s="382">
        <v>0</v>
      </c>
      <c r="AE33" s="382">
        <v>0</v>
      </c>
      <c r="AF33" s="383">
        <v>2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Halbfinale</v>
      </c>
      <c r="H34" s="516" t="s">
        <v>338</v>
      </c>
      <c r="I34" s="516"/>
      <c r="J34" s="516"/>
      <c r="K34" s="516" t="s">
        <v>339</v>
      </c>
      <c r="L34" s="516"/>
      <c r="M34" s="516"/>
      <c r="N34" s="519" t="str">
        <f>Language!$E$33</f>
        <v>Elfmeter-schießen</v>
      </c>
      <c r="O34" s="520"/>
      <c r="P34" s="521"/>
      <c r="T34" s="373">
        <v>31</v>
      </c>
      <c r="U34" s="374" t="str">
        <v>Olympiakos Piräus</v>
      </c>
      <c r="V34" s="375">
        <v>4</v>
      </c>
      <c r="W34" s="376">
        <v>0</v>
      </c>
      <c r="X34" s="376">
        <v>2</v>
      </c>
      <c r="Y34" s="377">
        <v>2</v>
      </c>
      <c r="Z34" s="378">
        <v>2</v>
      </c>
      <c r="AA34" s="379" t="str">
        <v xml:space="preserve"> : </v>
      </c>
      <c r="AB34" s="380">
        <v>9</v>
      </c>
      <c r="AC34" s="381">
        <v>-7</v>
      </c>
      <c r="AD34" s="382">
        <v>1</v>
      </c>
      <c r="AE34" s="382">
        <v>0</v>
      </c>
      <c r="AF34" s="383">
        <v>2</v>
      </c>
    </row>
    <row r="35" spans="2:43" ht="16.5" customHeight="1" thickBot="1" x14ac:dyDescent="0.3">
      <c r="H35" s="517" t="str">
        <f>Language!$E$31</f>
        <v>Hinspiel</v>
      </c>
      <c r="I35" s="517"/>
      <c r="J35" s="517"/>
      <c r="K35" s="517" t="str">
        <f>Language!$E$32</f>
        <v>Rückspiel</v>
      </c>
      <c r="L35" s="517"/>
      <c r="M35" s="517"/>
      <c r="N35" s="522"/>
      <c r="O35" s="523"/>
      <c r="P35" s="524"/>
      <c r="T35" s="373">
        <v>32</v>
      </c>
      <c r="U35" s="374" t="str">
        <v>FC Villarreal</v>
      </c>
      <c r="V35" s="375">
        <v>4</v>
      </c>
      <c r="W35" s="376">
        <v>0</v>
      </c>
      <c r="X35" s="376">
        <v>1</v>
      </c>
      <c r="Y35" s="377">
        <v>3</v>
      </c>
      <c r="Z35" s="378">
        <v>2</v>
      </c>
      <c r="AA35" s="379" t="str">
        <v xml:space="preserve"> : </v>
      </c>
      <c r="AB35" s="380">
        <v>6</v>
      </c>
      <c r="AC35" s="381">
        <v>-4</v>
      </c>
      <c r="AD35" s="382">
        <v>0</v>
      </c>
      <c r="AE35" s="382">
        <v>0</v>
      </c>
      <c r="AF35" s="383">
        <v>1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: </v>
      </c>
      <c r="J36" s="462"/>
      <c r="K36" s="459"/>
      <c r="L36" s="471" t="str">
        <f>Language!$E$90</f>
        <v xml:space="preserve"> : </v>
      </c>
      <c r="M36" s="462"/>
      <c r="N36" s="459"/>
      <c r="O36" s="471" t="str">
        <f>Language!$E$90</f>
        <v xml:space="preserve"> : </v>
      </c>
      <c r="P36" s="465"/>
      <c r="T36" s="373">
        <v>33</v>
      </c>
      <c r="U36" s="374" t="str">
        <v>FC Kopenhagen</v>
      </c>
      <c r="V36" s="375">
        <v>4</v>
      </c>
      <c r="W36" s="376">
        <v>0</v>
      </c>
      <c r="X36" s="376">
        <v>1</v>
      </c>
      <c r="Y36" s="377">
        <v>3</v>
      </c>
      <c r="Z36" s="378">
        <v>4</v>
      </c>
      <c r="AA36" s="379" t="str">
        <v xml:space="preserve"> : </v>
      </c>
      <c r="AB36" s="380">
        <v>12</v>
      </c>
      <c r="AC36" s="381">
        <v>-8</v>
      </c>
      <c r="AD36" s="382">
        <v>0</v>
      </c>
      <c r="AE36" s="382">
        <v>0</v>
      </c>
      <c r="AF36" s="383">
        <v>1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: </v>
      </c>
      <c r="J37" s="464"/>
      <c r="K37" s="461"/>
      <c r="L37" s="473" t="str">
        <f>Language!$E$90</f>
        <v xml:space="preserve"> : </v>
      </c>
      <c r="M37" s="464"/>
      <c r="N37" s="461"/>
      <c r="O37" s="473" t="str">
        <f>Language!$E$90</f>
        <v xml:space="preserve"> : </v>
      </c>
      <c r="P37" s="467"/>
      <c r="T37" s="373">
        <v>34</v>
      </c>
      <c r="U37" s="374" t="str">
        <v>Qairat Almaty</v>
      </c>
      <c r="V37" s="375">
        <v>4</v>
      </c>
      <c r="W37" s="376">
        <v>0</v>
      </c>
      <c r="X37" s="376">
        <v>1</v>
      </c>
      <c r="Y37" s="377">
        <v>3</v>
      </c>
      <c r="Z37" s="378">
        <v>2</v>
      </c>
      <c r="AA37" s="379" t="str">
        <v xml:space="preserve"> : </v>
      </c>
      <c r="AB37" s="380">
        <v>11</v>
      </c>
      <c r="AC37" s="381">
        <v>-9</v>
      </c>
      <c r="AD37" s="382">
        <v>2</v>
      </c>
      <c r="AE37" s="382">
        <v>0</v>
      </c>
      <c r="AF37" s="383">
        <v>1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Benfica Lissabon</v>
      </c>
      <c r="V38" s="375">
        <v>4</v>
      </c>
      <c r="W38" s="376">
        <v>0</v>
      </c>
      <c r="X38" s="376">
        <v>0</v>
      </c>
      <c r="Y38" s="377">
        <v>4</v>
      </c>
      <c r="Z38" s="378">
        <v>2</v>
      </c>
      <c r="AA38" s="379" t="str">
        <v xml:space="preserve"> : </v>
      </c>
      <c r="AB38" s="380">
        <v>8</v>
      </c>
      <c r="AC38" s="381">
        <v>-6</v>
      </c>
      <c r="AD38" s="382">
        <v>0</v>
      </c>
      <c r="AE38" s="382">
        <v>0</v>
      </c>
      <c r="AF38" s="383">
        <v>0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Ajax Amsterdam</v>
      </c>
      <c r="V39" s="386">
        <v>4</v>
      </c>
      <c r="W39" s="387">
        <v>0</v>
      </c>
      <c r="X39" s="387">
        <v>0</v>
      </c>
      <c r="Y39" s="388">
        <v>4</v>
      </c>
      <c r="Z39" s="389">
        <v>1</v>
      </c>
      <c r="AA39" s="390" t="str">
        <v xml:space="preserve"> : </v>
      </c>
      <c r="AB39" s="391">
        <v>14</v>
      </c>
      <c r="AC39" s="392">
        <v>-13</v>
      </c>
      <c r="AD39" s="393">
        <v>1</v>
      </c>
      <c r="AE39" s="393">
        <v>0</v>
      </c>
      <c r="AF39" s="394">
        <v>0</v>
      </c>
    </row>
    <row r="40" spans="2:43" ht="24" thickTop="1" x14ac:dyDescent="0.35">
      <c r="B40" s="425" t="str">
        <f>Language!$E$37</f>
        <v>Finale</v>
      </c>
      <c r="H40" s="518">
        <v>46172</v>
      </c>
      <c r="I40" s="518"/>
      <c r="J40" s="518"/>
      <c r="K40" s="519" t="str">
        <f>Language!$E$33</f>
        <v>Elfmeter-schießen</v>
      </c>
      <c r="L40" s="520"/>
      <c r="M40" s="521"/>
    </row>
    <row r="41" spans="2:43" ht="16.5" customHeight="1" thickBot="1" x14ac:dyDescent="0.3">
      <c r="H41" s="517" t="str">
        <f>Language!$E$15</f>
        <v>Ergebnis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Finale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: </v>
      </c>
      <c r="J42" s="469"/>
      <c r="K42" s="468"/>
      <c r="L42" s="474" t="str">
        <f>Language!$E$90</f>
        <v xml:space="preserve"> :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doppelt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doppelt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doppelt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doppelt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doppelt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doppelt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doppelt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doppelt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doppelt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15</v>
      </c>
      <c r="D4" s="3">
        <f>E4+ROW()/1000</f>
        <v>15.004</v>
      </c>
      <c r="E4" s="3">
        <f>RANK(V4,V$4:V$39,1)</f>
        <v>15</v>
      </c>
      <c r="F4" s="136" t="str">
        <f>Calc2!$C4</f>
        <v>Qarabag Agdam</v>
      </c>
      <c r="G4" s="1">
        <f>SUMIFS(Calc2!$H$4:$H$147,Calc2!$F$4:$F$147,$F4)+SUMIFS(Calc2!$I$4:$I$147,Calc2!$G$4:$G$147,$F4)</f>
        <v>8</v>
      </c>
      <c r="H4" s="1">
        <f>SUMIFS(Calc2!$I$4:$I$147,Calc2!$F$4:$F$147,$F4)+SUMIFS(Calc2!$H$4:$H$147,Calc2!$G$4:$G$147,$F4)</f>
        <v>7</v>
      </c>
      <c r="I4" s="3">
        <f t="shared" ref="I4:I11" si="0">G4-H4</f>
        <v>1</v>
      </c>
      <c r="J4" s="12">
        <f>L4*3+M4+$Q4</f>
        <v>7</v>
      </c>
      <c r="K4" s="1">
        <f t="array" ref="K4">SUMPRODUCT((Calc2!$F$4:$F$147=F4)*(Calc2!$H$4:$H$147&lt;&gt;""))+SUMPRODUCT((Calc2!$G$4:$G$147=F4)*(Calc2!$I$4:$I$147&lt;&gt;""))</f>
        <v>4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1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7501080.4210000001</v>
      </c>
      <c r="U4" s="7">
        <f>Tie_Break!$D6</f>
        <v>0</v>
      </c>
      <c r="V4" s="8">
        <f>RANK($T4,$T$4:$T$39)+(9-$U4)/10000+(F4="")*1000</f>
        <v>15.0009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34</v>
      </c>
      <c r="D5" s="111">
        <f t="shared" ref="D5:D34" si="2">E5+ROW()/1000</f>
        <v>34.005000000000003</v>
      </c>
      <c r="E5" s="111">
        <f t="shared" ref="E5:E39" si="3">RANK(V5,V$4:V$39,1)</f>
        <v>34</v>
      </c>
      <c r="F5" s="136" t="str">
        <f>Calc2!$C5</f>
        <v>Qairat Almaty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11</v>
      </c>
      <c r="I5" s="3">
        <f t="shared" si="0"/>
        <v>-9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4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3</v>
      </c>
      <c r="O5" s="1">
        <f>SUMIFS(Calc2!$I$4:$I$147,Calc2!$G$4:$G$147,$F5)</f>
        <v>2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1491020.2</v>
      </c>
      <c r="U5" s="7">
        <f>Tie_Break!$D7</f>
        <v>0</v>
      </c>
      <c r="V5" s="9">
        <f t="shared" ref="V5:V39" si="5">RANK($T5,$T$4:$T$39)+(9-$U5)/10000+(F5="")*1000</f>
        <v>34.000900000000001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36</v>
      </c>
      <c r="D6" s="111">
        <f t="shared" si="2"/>
        <v>36.006</v>
      </c>
      <c r="E6" s="111">
        <f t="shared" si="3"/>
        <v>36</v>
      </c>
      <c r="F6" s="136" t="str">
        <f>Calc2!$C6</f>
        <v>Ajax Amsterdam</v>
      </c>
      <c r="G6" s="1">
        <f>SUMIFS(Calc2!$H$4:$H$147,Calc2!$F$4:$F$147,$F6)+SUMIFS(Calc2!$I$4:$I$147,Calc2!$G$4:$G$147,$F6)</f>
        <v>1</v>
      </c>
      <c r="H6" s="1">
        <f>SUMIFS(Calc2!$I$4:$I$147,Calc2!$F$4:$F$147,$F6)+SUMIFS(Calc2!$H$4:$H$147,Calc2!$G$4:$G$147,$F6)</f>
        <v>14</v>
      </c>
      <c r="I6" s="3">
        <f t="shared" si="0"/>
        <v>-13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4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4</v>
      </c>
      <c r="O6" s="1">
        <f>SUMIFS(Calc2!$I$4:$I$147,Calc2!$G$4:$G$147,$F6)</f>
        <v>1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487010.1</v>
      </c>
      <c r="U6" s="7">
        <f>Tie_Break!$D8</f>
        <v>0</v>
      </c>
      <c r="V6" s="9">
        <f t="shared" si="5"/>
        <v>36.000900000000001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</v>
      </c>
      <c r="D7" s="111">
        <f t="shared" si="2"/>
        <v>2.0070000000000001</v>
      </c>
      <c r="E7" s="111">
        <f t="shared" si="3"/>
        <v>2</v>
      </c>
      <c r="F7" s="136" t="str">
        <f>Calc2!$C7</f>
        <v>FC Arsenal</v>
      </c>
      <c r="G7" s="1">
        <f>SUMIFS(Calc2!$H$4:$H$147,Calc2!$F$4:$F$147,$F7)+SUMIFS(Calc2!$I$4:$I$147,Calc2!$G$4:$G$147,$F7)</f>
        <v>11</v>
      </c>
      <c r="H7" s="1">
        <f>SUMIFS(Calc2!$I$4:$I$147,Calc2!$F$4:$F$147,$F7)+SUMIFS(Calc2!$H$4:$H$147,Calc2!$G$4:$G$147,$F7)</f>
        <v>0</v>
      </c>
      <c r="I7" s="3">
        <f t="shared" si="0"/>
        <v>11</v>
      </c>
      <c r="J7" s="12">
        <f t="shared" si="4"/>
        <v>12</v>
      </c>
      <c r="K7" s="1">
        <f t="array" ref="K7">SUMPRODUCT((Calc2!$F$4:$F$147=F7)*(Calc2!$H$4:$H$147&lt;&gt;""))+SUMPRODUCT((Calc2!$G$4:$G$147=F7)*(Calc2!$I$4:$I$147&lt;&gt;""))</f>
        <v>4</v>
      </c>
      <c r="L7" s="1">
        <f t="array" ref="L7">SUMPRODUCT((Calc2!$F$4:$F$147=F7)*(Calc2!$H$4:$H$147&gt;Calc2!$I$4:$I$147))+SUMPRODUCT((Calc2!$G$4:$G$147=F7)*(Calc2!$H$4:$H$147&lt;Calc2!$I$4:$I$147))</f>
        <v>4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5</v>
      </c>
      <c r="P7" s="1">
        <f t="array" ref="P7">SUMPRODUCT((Calc2!$G$4:$G$147=F7)*(Calc2!$H$4:$H$147&lt;Calc2!$I$4:$I$147))</f>
        <v>2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12511110.541999999</v>
      </c>
      <c r="U7" s="7">
        <f>Tie_Break!$D9</f>
        <v>0</v>
      </c>
      <c r="V7" s="9">
        <f t="shared" si="5"/>
        <v>2.0009000000000001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11</v>
      </c>
      <c r="D8" s="111">
        <f t="shared" si="2"/>
        <v>11.007999999999999</v>
      </c>
      <c r="E8" s="111">
        <f t="shared" si="3"/>
        <v>11</v>
      </c>
      <c r="F8" s="136" t="str">
        <f>Calc2!$C8</f>
        <v>FC Barcelona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7</v>
      </c>
      <c r="I8" s="3">
        <f t="shared" si="0"/>
        <v>5</v>
      </c>
      <c r="J8" s="12">
        <f t="shared" si="4"/>
        <v>7</v>
      </c>
      <c r="K8" s="1">
        <f t="array" ref="K8">SUMPRODUCT((Calc2!$F$4:$F$147=F8)*(Calc2!$H$4:$H$147&lt;&gt;""))+SUMPRODUCT((Calc2!$G$4:$G$147=F8)*(Calc2!$I$4:$I$147&lt;&gt;""))</f>
        <v>4</v>
      </c>
      <c r="L8" s="1">
        <f t="array" ref="L8">SUMPRODUCT((Calc2!$F$4:$F$147=F8)*(Calc2!$H$4:$H$147&gt;Calc2!$I$4:$I$147))+SUMPRODUCT((Calc2!$G$4:$G$147=F8)*(Calc2!$H$4:$H$147&lt;Calc2!$I$4:$I$147))</f>
        <v>2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1</v>
      </c>
      <c r="O8" s="1">
        <f>SUMIFS(Calc2!$I$4:$I$147,Calc2!$G$4:$G$147,$F8)</f>
        <v>5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7505120.5209999997</v>
      </c>
      <c r="U8" s="7">
        <f>Tie_Break!$D10</f>
        <v>0</v>
      </c>
      <c r="V8" s="9">
        <f t="shared" si="5"/>
        <v>11.0009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16</v>
      </c>
      <c r="D9" s="111">
        <f t="shared" si="2"/>
        <v>16.009</v>
      </c>
      <c r="E9" s="111">
        <f t="shared" si="3"/>
        <v>16</v>
      </c>
      <c r="F9" s="136" t="str">
        <f>Calc2!$C9</f>
        <v>Atalanta Bergamo</v>
      </c>
      <c r="G9" s="1">
        <f>SUMIFS(Calc2!$H$4:$H$147,Calc2!$F$4:$F$147,$F9)+SUMIFS(Calc2!$I$4:$I$147,Calc2!$G$4:$G$147,$F9)</f>
        <v>3</v>
      </c>
      <c r="H9" s="1">
        <f>SUMIFS(Calc2!$I$4:$I$147,Calc2!$F$4:$F$147,$F9)+SUMIFS(Calc2!$H$4:$H$147,Calc2!$G$4:$G$147,$F9)</f>
        <v>5</v>
      </c>
      <c r="I9" s="3">
        <f t="shared" si="0"/>
        <v>-2</v>
      </c>
      <c r="J9" s="12">
        <f t="shared" si="4"/>
        <v>7</v>
      </c>
      <c r="K9" s="1">
        <f t="array" ref="K9">SUMPRODUCT((Calc2!$F$4:$F$147=F9)*(Calc2!$H$4:$H$147&lt;&gt;""))+SUMPRODUCT((Calc2!$G$4:$G$147=F9)*(Calc2!$I$4:$I$147&lt;&gt;""))</f>
        <v>4</v>
      </c>
      <c r="L9" s="1">
        <f t="array" ref="L9">SUMPRODUCT((Calc2!$F$4:$F$147=F9)*(Calc2!$H$4:$H$147&gt;Calc2!$I$4:$I$147))+SUMPRODUCT((Calc2!$G$4:$G$147=F9)*(Calc2!$H$4:$H$147&lt;Calc2!$I$4:$I$147))</f>
        <v>2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1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7498030.1209999993</v>
      </c>
      <c r="U9" s="7">
        <f>Tie_Break!$D11</f>
        <v>0</v>
      </c>
      <c r="V9" s="9">
        <f t="shared" si="5"/>
        <v>16.000900000000001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27</v>
      </c>
      <c r="D10" s="111">
        <f t="shared" si="2"/>
        <v>27.01</v>
      </c>
      <c r="E10" s="111">
        <f t="shared" si="3"/>
        <v>27</v>
      </c>
      <c r="F10" s="136" t="str">
        <f>Calc2!$C10</f>
        <v>Athletic Bilbao</v>
      </c>
      <c r="G10" s="1">
        <f>SUMIFS(Calc2!$H$4:$H$147,Calc2!$F$4:$F$147,$F10)+SUMIFS(Calc2!$I$4:$I$147,Calc2!$G$4:$G$147,$F10)</f>
        <v>4</v>
      </c>
      <c r="H10" s="1">
        <f>SUMIFS(Calc2!$I$4:$I$147,Calc2!$F$4:$F$147,$F10)+SUMIFS(Calc2!$H$4:$H$147,Calc2!$G$4:$G$147,$F10)</f>
        <v>9</v>
      </c>
      <c r="I10" s="3">
        <f t="shared" si="0"/>
        <v>-5</v>
      </c>
      <c r="J10" s="12">
        <f t="shared" si="4"/>
        <v>3</v>
      </c>
      <c r="K10" s="1">
        <f t="array" ref="K10">SUMPRODUCT((Calc2!$F$4:$F$147=F10)*(Calc2!$H$4:$H$147&lt;&gt;""))+SUMPRODUCT((Calc2!$G$4:$G$147=F10)*(Calc2!$I$4:$I$147&lt;&gt;""))</f>
        <v>4</v>
      </c>
      <c r="L10" s="1">
        <f t="array" ref="L10">SUMPRODUCT((Calc2!$F$4:$F$147=F10)*(Calc2!$H$4:$H$147&gt;Calc2!$I$4:$I$147))+SUMPRODUCT((Calc2!$G$4:$G$147=F10)*(Calc2!$H$4:$H$147&lt;Calc2!$I$4:$I$147))</f>
        <v>1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3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3495040.11</v>
      </c>
      <c r="U10" s="7">
        <f>Tie_Break!$D12</f>
        <v>0</v>
      </c>
      <c r="V10" s="9">
        <f t="shared" si="5"/>
        <v>27.000900000000001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29</v>
      </c>
      <c r="D11" s="111">
        <f t="shared" si="2"/>
        <v>29.010999999999999</v>
      </c>
      <c r="E11" s="111">
        <f t="shared" si="3"/>
        <v>29</v>
      </c>
      <c r="F11" s="136" t="str">
        <f>Calc2!$C11</f>
        <v>FK Bodö/Glimt</v>
      </c>
      <c r="G11" s="1">
        <f>SUMIFS(Calc2!$H$4:$H$147,Calc2!$F$4:$F$147,$F11)+SUMIFS(Calc2!$I$4:$I$147,Calc2!$G$4:$G$147,$F11)</f>
        <v>5</v>
      </c>
      <c r="H11" s="1">
        <f>SUMIFS(Calc2!$I$4:$I$147,Calc2!$F$4:$F$147,$F11)+SUMIFS(Calc2!$H$4:$H$147,Calc2!$G$4:$G$147,$F11)</f>
        <v>8</v>
      </c>
      <c r="I11" s="3">
        <f t="shared" si="0"/>
        <v>-3</v>
      </c>
      <c r="J11" s="12">
        <f t="shared" si="4"/>
        <v>2</v>
      </c>
      <c r="K11" s="1">
        <f t="array" ref="K11">SUMPRODUCT((Calc2!$F$4:$F$147=F11)*(Calc2!$H$4:$H$147&lt;&gt;""))+SUMPRODUCT((Calc2!$G$4:$G$147=F11)*(Calc2!$I$4:$I$147&lt;&gt;""))</f>
        <v>4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3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2497050.2999999998</v>
      </c>
      <c r="U11" s="7">
        <f>Tie_Break!$D13</f>
        <v>0</v>
      </c>
      <c r="V11" s="9">
        <f t="shared" si="5"/>
        <v>29.000900000000001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22</v>
      </c>
      <c r="D12" s="111">
        <f t="shared" si="2"/>
        <v>22.012</v>
      </c>
      <c r="E12" s="111">
        <f t="shared" si="3"/>
        <v>22</v>
      </c>
      <c r="F12" s="136" t="str">
        <f>Calc2!$C12</f>
        <v>Club Brügge</v>
      </c>
      <c r="G12" s="1">
        <f>SUMIFS(Calc2!$H$4:$H$147,Calc2!$F$4:$F$147,$F12)+SUMIFS(Calc2!$I$4:$I$147,Calc2!$G$4:$G$147,$F12)</f>
        <v>8</v>
      </c>
      <c r="H12" s="1">
        <f>SUMIFS(Calc2!$I$4:$I$147,Calc2!$F$4:$F$147,$F12)+SUMIFS(Calc2!$H$4:$H$147,Calc2!$G$4:$G$147,$F12)</f>
        <v>10</v>
      </c>
      <c r="I12" s="111">
        <f t="shared" ref="I12:I22" si="6">G12-H12</f>
        <v>-2</v>
      </c>
      <c r="J12" s="12">
        <f t="shared" si="4"/>
        <v>4</v>
      </c>
      <c r="K12" s="1">
        <f t="array" ref="K12">SUMPRODUCT((Calc2!$F$4:$F$147=F12)*(Calc2!$H$4:$H$147&lt;&gt;""))+SUMPRODUCT((Calc2!$G$4:$G$147=F12)*(Calc2!$I$4:$I$147&lt;&gt;""))</f>
        <v>4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4498080.1099999994</v>
      </c>
      <c r="U12" s="111">
        <f>Tie_Break!$D14</f>
        <v>0</v>
      </c>
      <c r="V12" s="9">
        <f t="shared" si="5"/>
        <v>22.000900000000001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12</v>
      </c>
      <c r="D13" s="111">
        <f t="shared" si="2"/>
        <v>12.013</v>
      </c>
      <c r="E13" s="111">
        <f t="shared" si="3"/>
        <v>12</v>
      </c>
      <c r="F13" s="136" t="str">
        <f>Calc2!$C13</f>
        <v>FC Chelsea</v>
      </c>
      <c r="G13" s="1">
        <f>SUMIFS(Calc2!$H$4:$H$147,Calc2!$F$4:$F$147,$F13)+SUMIFS(Calc2!$I$4:$I$147,Calc2!$G$4:$G$147,$F13)</f>
        <v>9</v>
      </c>
      <c r="H13" s="1">
        <f>SUMIFS(Calc2!$I$4:$I$147,Calc2!$F$4:$F$147,$F13)+SUMIFS(Calc2!$H$4:$H$147,Calc2!$G$4:$G$147,$F13)</f>
        <v>6</v>
      </c>
      <c r="I13" s="111">
        <f t="shared" si="6"/>
        <v>3</v>
      </c>
      <c r="J13" s="12">
        <f t="shared" si="4"/>
        <v>7</v>
      </c>
      <c r="K13" s="1">
        <f t="array" ref="K13">SUMPRODUCT((Calc2!$F$4:$F$147=F13)*(Calc2!$H$4:$H$147&lt;&gt;""))+SUMPRODUCT((Calc2!$G$4:$G$147=F13)*(Calc2!$I$4:$I$147&lt;&gt;""))</f>
        <v>4</v>
      </c>
      <c r="L13" s="1">
        <f t="array" ref="L13">SUMPRODUCT((Calc2!$F$4:$F$147=F13)*(Calc2!$H$4:$H$147&gt;Calc2!$I$4:$I$147))+SUMPRODUCT((Calc2!$G$4:$G$147=F13)*(Calc2!$H$4:$H$147&lt;Calc2!$I$4:$I$147))</f>
        <v>2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1</v>
      </c>
      <c r="O13" s="1">
        <f>SUMIFS(Calc2!$I$4:$I$147,Calc2!$G$4:$G$147,$F13)</f>
        <v>3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7503090.3199999994</v>
      </c>
      <c r="U13" s="111">
        <f>Tie_Break!$D15</f>
        <v>0</v>
      </c>
      <c r="V13" s="9">
        <f t="shared" si="5"/>
        <v>12.0009</v>
      </c>
      <c r="X13" s="111"/>
    </row>
    <row r="14" spans="2:25" s="2" customFormat="1" x14ac:dyDescent="0.2">
      <c r="B14" s="1">
        <v>11</v>
      </c>
      <c r="C14" s="9">
        <f t="shared" si="1"/>
        <v>14</v>
      </c>
      <c r="D14" s="111">
        <f t="shared" si="2"/>
        <v>14.013999999999999</v>
      </c>
      <c r="E14" s="111">
        <f t="shared" si="3"/>
        <v>14</v>
      </c>
      <c r="F14" s="136" t="str">
        <f>Calc2!$C14</f>
        <v>Borussia Dortmund</v>
      </c>
      <c r="G14" s="1">
        <f>SUMIFS(Calc2!$H$4:$H$147,Calc2!$F$4:$F$147,$F14)+SUMIFS(Calc2!$I$4:$I$147,Calc2!$G$4:$G$147,$F14)</f>
        <v>13</v>
      </c>
      <c r="H14" s="1">
        <f>SUMIFS(Calc2!$I$4:$I$147,Calc2!$F$4:$F$147,$F14)+SUMIFS(Calc2!$H$4:$H$147,Calc2!$G$4:$G$147,$F14)</f>
        <v>11</v>
      </c>
      <c r="I14" s="111">
        <f t="shared" si="6"/>
        <v>2</v>
      </c>
      <c r="J14" s="12">
        <f t="shared" si="4"/>
        <v>7</v>
      </c>
      <c r="K14" s="1">
        <f t="array" ref="K14">SUMPRODUCT((Calc2!$F$4:$F$147=F14)*(Calc2!$H$4:$H$147&lt;&gt;""))+SUMPRODUCT((Calc2!$G$4:$G$147=F14)*(Calc2!$I$4:$I$147&lt;&gt;""))</f>
        <v>4</v>
      </c>
      <c r="L14" s="1">
        <f t="array" ref="L14">SUMPRODUCT((Calc2!$F$4:$F$147=F14)*(Calc2!$H$4:$H$147&gt;Calc2!$I$4:$I$147))+SUMPRODUCT((Calc2!$G$4:$G$147=F14)*(Calc2!$H$4:$H$147&lt;Calc2!$I$4:$I$147))</f>
        <v>2</v>
      </c>
      <c r="M14" s="1">
        <f t="array" ref="M14">SUMPRODUCT((Calc2!$F$4:$G$147=F14)*(Calc2!$H$4:$H$147=Calc2!$I$4:$I$147)*(Calc2!$H$4:$H$147&lt;&gt;"")*(Calc2!$I$4:$I$147&lt;&gt;""))</f>
        <v>1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7502130.9210000001</v>
      </c>
      <c r="U14" s="111">
        <f>Tie_Break!$D16</f>
        <v>0</v>
      </c>
      <c r="V14" s="9">
        <f t="shared" si="5"/>
        <v>14.0009</v>
      </c>
      <c r="X14" s="111"/>
    </row>
    <row r="15" spans="2:25" s="2" customFormat="1" x14ac:dyDescent="0.2">
      <c r="B15" s="1">
        <v>12</v>
      </c>
      <c r="C15" s="9">
        <f t="shared" si="1"/>
        <v>18</v>
      </c>
      <c r="D15" s="111">
        <f t="shared" si="2"/>
        <v>18.015000000000001</v>
      </c>
      <c r="E15" s="111">
        <f t="shared" si="3"/>
        <v>18</v>
      </c>
      <c r="F15" s="136" t="str">
        <f>Calc2!$C15</f>
        <v>PSV Eindhoven</v>
      </c>
      <c r="G15" s="1">
        <f>SUMIFS(Calc2!$H$4:$H$147,Calc2!$F$4:$F$147,$F15)+SUMIFS(Calc2!$I$4:$I$147,Calc2!$G$4:$G$147,$F15)</f>
        <v>9</v>
      </c>
      <c r="H15" s="1">
        <f>SUMIFS(Calc2!$I$4:$I$147,Calc2!$F$4:$F$147,$F15)+SUMIFS(Calc2!$H$4:$H$147,Calc2!$G$4:$G$147,$F15)</f>
        <v>7</v>
      </c>
      <c r="I15" s="111">
        <f t="shared" si="6"/>
        <v>2</v>
      </c>
      <c r="J15" s="12">
        <f t="shared" si="4"/>
        <v>5</v>
      </c>
      <c r="K15" s="1">
        <f t="array" ref="K15">SUMPRODUCT((Calc2!$F$4:$F$147=F15)*(Calc2!$H$4:$H$147&lt;&gt;""))+SUMPRODUCT((Calc2!$G$4:$G$147=F15)*(Calc2!$I$4:$I$147&lt;&gt;""))</f>
        <v>4</v>
      </c>
      <c r="L15" s="1">
        <f t="array" ref="L15">SUMPRODUCT((Calc2!$F$4:$F$147=F15)*(Calc2!$H$4:$H$147&gt;Calc2!$I$4:$I$147))+SUMPRODUCT((Calc2!$G$4:$G$147=F15)*(Calc2!$H$4:$H$147&lt;Calc2!$I$4:$I$147))</f>
        <v>1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1</v>
      </c>
      <c r="O15" s="1">
        <f>SUMIFS(Calc2!$I$4:$I$147,Calc2!$G$4:$G$147,$F15)</f>
        <v>2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5502090.21</v>
      </c>
      <c r="U15" s="111">
        <f>Tie_Break!$D17</f>
        <v>0</v>
      </c>
      <c r="V15" s="9">
        <f t="shared" si="5"/>
        <v>18.000900000000001</v>
      </c>
      <c r="X15" s="111"/>
    </row>
    <row r="16" spans="2:25" s="2" customFormat="1" x14ac:dyDescent="0.2">
      <c r="B16" s="1">
        <v>13</v>
      </c>
      <c r="C16" s="9">
        <f t="shared" si="1"/>
        <v>23</v>
      </c>
      <c r="D16" s="111">
        <f t="shared" si="2"/>
        <v>23.015999999999998</v>
      </c>
      <c r="E16" s="111">
        <f t="shared" si="3"/>
        <v>23</v>
      </c>
      <c r="F16" s="136" t="str">
        <f>Calc2!$C16</f>
        <v>Eintracht Frankfurt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11</v>
      </c>
      <c r="I16" s="111">
        <f t="shared" si="6"/>
        <v>-4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4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2</v>
      </c>
      <c r="O16" s="1">
        <f>SUMIFS(Calc2!$I$4:$I$147,Calc2!$G$4:$G$147,$F16)</f>
        <v>1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4496070.1099999994</v>
      </c>
      <c r="U16" s="111">
        <f>Tie_Break!$D18</f>
        <v>0</v>
      </c>
      <c r="V16" s="9">
        <f t="shared" si="5"/>
        <v>23.000900000000001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9</v>
      </c>
      <c r="D17" s="111">
        <f t="shared" si="2"/>
        <v>9.0169999999999995</v>
      </c>
      <c r="E17" s="111">
        <f t="shared" si="3"/>
        <v>9</v>
      </c>
      <c r="F17" s="136" t="str">
        <f>Calc2!$C17</f>
        <v>Galatasaray SK</v>
      </c>
      <c r="G17" s="1">
        <f>SUMIFS(Calc2!$H$4:$H$147,Calc2!$F$4:$F$147,$F17)+SUMIFS(Calc2!$I$4:$I$147,Calc2!$G$4:$G$147,$F17)</f>
        <v>8</v>
      </c>
      <c r="H17" s="1">
        <f>SUMIFS(Calc2!$I$4:$I$147,Calc2!$F$4:$F$147,$F17)+SUMIFS(Calc2!$H$4:$H$147,Calc2!$G$4:$G$147,$F17)</f>
        <v>6</v>
      </c>
      <c r="I17" s="111">
        <f t="shared" si="6"/>
        <v>2</v>
      </c>
      <c r="J17" s="12">
        <f t="shared" si="4"/>
        <v>9</v>
      </c>
      <c r="K17" s="1">
        <f t="array" ref="K17">SUMPRODUCT((Calc2!$F$4:$F$147=F17)*(Calc2!$H$4:$H$147&lt;&gt;""))+SUMPRODUCT((Calc2!$G$4:$G$147=F17)*(Calc2!$I$4:$I$147&lt;&gt;""))</f>
        <v>4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1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9502080.4309999999</v>
      </c>
      <c r="U17" s="111">
        <f>Tie_Break!$D19</f>
        <v>0</v>
      </c>
      <c r="V17" s="9">
        <f t="shared" si="5"/>
        <v>9.0008999999999997</v>
      </c>
      <c r="X17" s="111"/>
    </row>
    <row r="18" spans="2:24" s="2" customFormat="1" x14ac:dyDescent="0.2">
      <c r="B18" s="1">
        <v>15</v>
      </c>
      <c r="C18" s="9">
        <f t="shared" si="1"/>
        <v>33</v>
      </c>
      <c r="D18" s="111">
        <f t="shared" si="2"/>
        <v>33.018000000000001</v>
      </c>
      <c r="E18" s="111">
        <f t="shared" si="3"/>
        <v>33</v>
      </c>
      <c r="F18" s="136" t="str">
        <f>Calc2!$C18</f>
        <v>FC Kopenhagen</v>
      </c>
      <c r="G18" s="1">
        <f>SUMIFS(Calc2!$H$4:$H$147,Calc2!$F$4:$F$147,$F18)+SUMIFS(Calc2!$I$4:$I$147,Calc2!$G$4:$G$147,$F18)</f>
        <v>4</v>
      </c>
      <c r="H18" s="1">
        <f>SUMIFS(Calc2!$I$4:$I$147,Calc2!$F$4:$F$147,$F18)+SUMIFS(Calc2!$H$4:$H$147,Calc2!$G$4:$G$147,$F18)</f>
        <v>12</v>
      </c>
      <c r="I18" s="111">
        <f t="shared" si="6"/>
        <v>-8</v>
      </c>
      <c r="J18" s="12">
        <f t="shared" si="4"/>
        <v>1</v>
      </c>
      <c r="K18" s="1">
        <f t="array" ref="K18">SUMPRODUCT((Calc2!$F$4:$F$147=F18)*(Calc2!$H$4:$H$147&lt;&gt;""))+SUMPRODUCT((Calc2!$G$4:$G$147=F18)*(Calc2!$I$4:$I$147&lt;&gt;""))</f>
        <v>4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3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1492040</v>
      </c>
      <c r="U18" s="111">
        <f>Tie_Break!$D20</f>
        <v>0</v>
      </c>
      <c r="V18" s="9">
        <f t="shared" si="5"/>
        <v>33.000900000000001</v>
      </c>
      <c r="X18" s="111"/>
    </row>
    <row r="19" spans="2:24" s="2" customFormat="1" x14ac:dyDescent="0.2">
      <c r="B19" s="1">
        <v>16</v>
      </c>
      <c r="C19" s="9">
        <f t="shared" si="1"/>
        <v>21</v>
      </c>
      <c r="D19" s="111">
        <f t="shared" si="2"/>
        <v>21.018999999999998</v>
      </c>
      <c r="E19" s="111">
        <f t="shared" si="3"/>
        <v>21</v>
      </c>
      <c r="F19" s="136" t="str">
        <f>Calc2!$C19</f>
        <v>Bayer 04 Leverkusen</v>
      </c>
      <c r="G19" s="1">
        <f>SUMIFS(Calc2!$H$4:$H$147,Calc2!$F$4:$F$147,$F19)+SUMIFS(Calc2!$I$4:$I$147,Calc2!$G$4:$G$147,$F19)</f>
        <v>6</v>
      </c>
      <c r="H19" s="1">
        <f>SUMIFS(Calc2!$I$4:$I$147,Calc2!$F$4:$F$147,$F19)+SUMIFS(Calc2!$H$4:$H$147,Calc2!$G$4:$G$147,$F19)</f>
        <v>10</v>
      </c>
      <c r="I19" s="111">
        <f t="shared" si="6"/>
        <v>-4</v>
      </c>
      <c r="J19" s="12">
        <f t="shared" si="4"/>
        <v>5</v>
      </c>
      <c r="K19" s="1">
        <f t="array" ref="K19">SUMPRODUCT((Calc2!$F$4:$F$147=F19)*(Calc2!$H$4:$H$147&lt;&gt;""))+SUMPRODUCT((Calc2!$G$4:$G$147=F19)*(Calc2!$I$4:$I$147&lt;&gt;""))</f>
        <v>4</v>
      </c>
      <c r="L19" s="1">
        <f t="array" ref="L19">SUMPRODUCT((Calc2!$F$4:$F$147=F19)*(Calc2!$H$4:$H$147&gt;Calc2!$I$4:$I$147))+SUMPRODUCT((Calc2!$G$4:$G$147=F19)*(Calc2!$H$4:$H$147&lt;Calc2!$I$4:$I$147))</f>
        <v>1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1</v>
      </c>
      <c r="O19" s="1">
        <f>SUMIFS(Calc2!$I$4:$I$147,Calc2!$G$4:$G$147,$F19)</f>
        <v>3</v>
      </c>
      <c r="P19" s="1">
        <f t="array" ref="P19">SUMPRODUCT((Calc2!$G$4:$G$147=F19)*(Calc2!$H$4:$H$147&lt;Calc2!$I$4:$I$147))</f>
        <v>1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5496060.3109999998</v>
      </c>
      <c r="U19" s="111">
        <f>Tie_Break!$D21</f>
        <v>0</v>
      </c>
      <c r="V19" s="9">
        <f t="shared" si="5"/>
        <v>21.000900000000001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6" t="str">
        <f>Calc2!$C20</f>
        <v>Benfica Lissabon</v>
      </c>
      <c r="G20" s="1">
        <f>SUMIFS(Calc2!$H$4:$H$147,Calc2!$F$4:$F$147,$F20)+SUMIFS(Calc2!$I$4:$I$147,Calc2!$G$4:$G$147,$F20)</f>
        <v>2</v>
      </c>
      <c r="H20" s="1">
        <f>SUMIFS(Calc2!$I$4:$I$147,Calc2!$F$4:$F$147,$F20)+SUMIFS(Calc2!$H$4:$H$147,Calc2!$G$4:$G$147,$F20)</f>
        <v>8</v>
      </c>
      <c r="I20" s="111">
        <f t="shared" si="6"/>
        <v>-6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4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4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494020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13</v>
      </c>
      <c r="D21" s="111">
        <f t="shared" si="2"/>
        <v>13.021000000000001</v>
      </c>
      <c r="E21" s="111">
        <f t="shared" si="3"/>
        <v>13</v>
      </c>
      <c r="F21" s="136" t="str">
        <f>Calc2!$C21</f>
        <v>Sporting Lissabon</v>
      </c>
      <c r="G21" s="1">
        <f>SUMIFS(Calc2!$H$4:$H$147,Calc2!$F$4:$F$147,$F21)+SUMIFS(Calc2!$I$4:$I$147,Calc2!$G$4:$G$147,$F21)</f>
        <v>8</v>
      </c>
      <c r="H21" s="1">
        <f>SUMIFS(Calc2!$I$4:$I$147,Calc2!$F$4:$F$147,$F21)+SUMIFS(Calc2!$H$4:$H$147,Calc2!$G$4:$G$147,$F21)</f>
        <v>5</v>
      </c>
      <c r="I21" s="111">
        <f t="shared" si="6"/>
        <v>3</v>
      </c>
      <c r="J21" s="12">
        <f t="shared" si="4"/>
        <v>7</v>
      </c>
      <c r="K21" s="1">
        <f t="array" ref="K21">SUMPRODUCT((Calc2!$F$4:$F$147=F21)*(Calc2!$H$4:$H$147&lt;&gt;""))+SUMPRODUCT((Calc2!$G$4:$G$147=F21)*(Calc2!$I$4:$I$147&lt;&gt;""))</f>
        <v>4</v>
      </c>
      <c r="L21" s="1">
        <f t="array" ref="L21">SUMPRODUCT((Calc2!$F$4:$F$147=F21)*(Calc2!$H$4:$H$147&gt;Calc2!$I$4:$I$147))+SUMPRODUCT((Calc2!$G$4:$G$147=F21)*(Calc2!$H$4:$H$147&lt;Calc2!$I$4:$I$147))</f>
        <v>2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1</v>
      </c>
      <c r="O21" s="1">
        <f>SUMIFS(Calc2!$I$4:$I$147,Calc2!$G$4:$G$147,$F21)</f>
        <v>2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7503080.2199999997</v>
      </c>
      <c r="U21" s="111">
        <f>Tie_Break!$D23</f>
        <v>0</v>
      </c>
      <c r="V21" s="9">
        <f t="shared" si="5"/>
        <v>13.0009</v>
      </c>
      <c r="X21" s="111"/>
    </row>
    <row r="22" spans="2:24" s="2" customFormat="1" x14ac:dyDescent="0.2">
      <c r="B22" s="1">
        <v>19</v>
      </c>
      <c r="C22" s="9">
        <f t="shared" si="1"/>
        <v>8</v>
      </c>
      <c r="D22" s="111">
        <f t="shared" si="2"/>
        <v>8.0220000000000002</v>
      </c>
      <c r="E22" s="111">
        <f t="shared" si="3"/>
        <v>8</v>
      </c>
      <c r="F22" s="136" t="str">
        <f>Calc2!$C22</f>
        <v>FC Liverpool</v>
      </c>
      <c r="G22" s="1">
        <f>SUMIFS(Calc2!$H$4:$H$147,Calc2!$F$4:$F$147,$F22)+SUMIFS(Calc2!$I$4:$I$147,Calc2!$G$4:$G$147,$F22)</f>
        <v>9</v>
      </c>
      <c r="H22" s="1">
        <f>SUMIFS(Calc2!$I$4:$I$147,Calc2!$F$4:$F$147,$F22)+SUMIFS(Calc2!$H$4:$H$147,Calc2!$G$4:$G$147,$F22)</f>
        <v>4</v>
      </c>
      <c r="I22" s="111">
        <f t="shared" si="6"/>
        <v>5</v>
      </c>
      <c r="J22" s="12">
        <f t="shared" si="4"/>
        <v>9</v>
      </c>
      <c r="K22" s="1">
        <f t="array" ref="K22">SUMPRODUCT((Calc2!$F$4:$F$147=F22)*(Calc2!$H$4:$H$147&lt;&gt;""))+SUMPRODUCT((Calc2!$G$4:$G$147=F22)*(Calc2!$I$4:$I$147&lt;&gt;""))</f>
        <v>4</v>
      </c>
      <c r="L22" s="1">
        <f t="array" ref="L22">SUMPRODUCT((Calc2!$F$4:$F$147=F22)*(Calc2!$H$4:$H$147&gt;Calc2!$I$4:$I$147))+SUMPRODUCT((Calc2!$G$4:$G$147=F22)*(Calc2!$H$4:$H$147&lt;Calc2!$I$4:$I$147))</f>
        <v>3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1</v>
      </c>
      <c r="O22" s="1">
        <f>SUMIFS(Calc2!$I$4:$I$147,Calc2!$G$4:$G$147,$F22)</f>
        <v>5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9505090.5309999995</v>
      </c>
      <c r="U22" s="111">
        <f>Tie_Break!$D24</f>
        <v>0</v>
      </c>
      <c r="V22" s="9">
        <f t="shared" si="5"/>
        <v>8.0008999999999997</v>
      </c>
      <c r="X22" s="111"/>
    </row>
    <row r="23" spans="2:24" s="2" customFormat="1" x14ac:dyDescent="0.2">
      <c r="B23" s="1">
        <v>20</v>
      </c>
      <c r="C23" s="9">
        <f t="shared" si="1"/>
        <v>17</v>
      </c>
      <c r="D23" s="111">
        <f t="shared" si="2"/>
        <v>17.023</v>
      </c>
      <c r="E23" s="111">
        <f t="shared" si="3"/>
        <v>17</v>
      </c>
      <c r="F23" s="136" t="str">
        <f>Calc2!$C23</f>
        <v>Atletico Madrid</v>
      </c>
      <c r="G23" s="1">
        <f>SUMIFS(Calc2!$H$4:$H$147,Calc2!$F$4:$F$147,$F23)+SUMIFS(Calc2!$I$4:$I$147,Calc2!$G$4:$G$147,$F23)</f>
        <v>10</v>
      </c>
      <c r="H23" s="1">
        <f>SUMIFS(Calc2!$I$4:$I$147,Calc2!$F$4:$F$147,$F23)+SUMIFS(Calc2!$H$4:$H$147,Calc2!$G$4:$G$147,$F23)</f>
        <v>9</v>
      </c>
      <c r="I23" s="111">
        <f t="shared" ref="I23:I34" si="7">G23-H23</f>
        <v>1</v>
      </c>
      <c r="J23" s="12">
        <f t="shared" si="4"/>
        <v>6</v>
      </c>
      <c r="K23" s="1">
        <f t="array" ref="K23">SUMPRODUCT((Calc2!$F$4:$F$147=F23)*(Calc2!$H$4:$H$147&lt;&gt;""))+SUMPRODUCT((Calc2!$G$4:$G$147=F23)*(Calc2!$I$4:$I$147&lt;&gt;""))</f>
        <v>4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2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6501100.2199999997</v>
      </c>
      <c r="U23" s="111">
        <f>Tie_Break!$D25</f>
        <v>0</v>
      </c>
      <c r="V23" s="9">
        <f t="shared" si="5"/>
        <v>17.000900000000001</v>
      </c>
      <c r="X23" s="111"/>
    </row>
    <row r="24" spans="2:24" s="2" customFormat="1" x14ac:dyDescent="0.2">
      <c r="B24" s="1">
        <v>21</v>
      </c>
      <c r="C24" s="9">
        <f t="shared" si="1"/>
        <v>7</v>
      </c>
      <c r="D24" s="111">
        <f t="shared" si="2"/>
        <v>7.024</v>
      </c>
      <c r="E24" s="111">
        <f t="shared" si="3"/>
        <v>7</v>
      </c>
      <c r="F24" s="136" t="str">
        <f>Calc2!$C24</f>
        <v>Real Madrid</v>
      </c>
      <c r="G24" s="1">
        <f>SUMIFS(Calc2!$H$4:$H$147,Calc2!$F$4:$F$147,$F24)+SUMIFS(Calc2!$I$4:$I$147,Calc2!$G$4:$G$147,$F24)</f>
        <v>8</v>
      </c>
      <c r="H24" s="1">
        <f>SUMIFS(Calc2!$I$4:$I$147,Calc2!$F$4:$F$147,$F24)+SUMIFS(Calc2!$H$4:$H$147,Calc2!$G$4:$G$147,$F24)</f>
        <v>2</v>
      </c>
      <c r="I24" s="111">
        <f t="shared" si="7"/>
        <v>6</v>
      </c>
      <c r="J24" s="12">
        <f t="shared" si="4"/>
        <v>9</v>
      </c>
      <c r="K24" s="1">
        <f t="array" ref="K24">SUMPRODUCT((Calc2!$F$4:$F$147=F24)*(Calc2!$H$4:$H$147&lt;&gt;""))+SUMPRODUCT((Calc2!$G$4:$G$147=F24)*(Calc2!$I$4:$I$147&lt;&gt;""))</f>
        <v>4</v>
      </c>
      <c r="L24" s="1">
        <f t="array" ref="L24">SUMPRODUCT((Calc2!$F$4:$F$147=F24)*(Calc2!$H$4:$H$147&gt;Calc2!$I$4:$I$147))+SUMPRODUCT((Calc2!$G$4:$G$147=F24)*(Calc2!$H$4:$H$147&lt;Calc2!$I$4:$I$147))</f>
        <v>3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1</v>
      </c>
      <c r="O24" s="1">
        <f>SUMIFS(Calc2!$I$4:$I$147,Calc2!$G$4:$G$147,$F24)</f>
        <v>5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9506080.5309999995</v>
      </c>
      <c r="U24" s="111">
        <f>Tie_Break!$D26</f>
        <v>0</v>
      </c>
      <c r="V24" s="9">
        <f t="shared" si="5"/>
        <v>7.0008999999999997</v>
      </c>
      <c r="X24" s="111"/>
    </row>
    <row r="25" spans="2:24" s="2" customFormat="1" x14ac:dyDescent="0.2">
      <c r="B25" s="1">
        <v>22</v>
      </c>
      <c r="C25" s="9">
        <f t="shared" si="1"/>
        <v>3</v>
      </c>
      <c r="D25" s="111">
        <f t="shared" si="2"/>
        <v>3.0249999999999999</v>
      </c>
      <c r="E25" s="111">
        <f t="shared" si="3"/>
        <v>3</v>
      </c>
      <c r="F25" s="136" t="str">
        <f>Calc2!$C25</f>
        <v>Inter Mailand</v>
      </c>
      <c r="G25" s="1">
        <f>SUMIFS(Calc2!$H$4:$H$147,Calc2!$F$4:$F$147,$F25)+SUMIFS(Calc2!$I$4:$I$147,Calc2!$G$4:$G$147,$F25)</f>
        <v>11</v>
      </c>
      <c r="H25" s="1">
        <f>SUMIFS(Calc2!$I$4:$I$147,Calc2!$F$4:$F$147,$F25)+SUMIFS(Calc2!$H$4:$H$147,Calc2!$G$4:$G$147,$F25)</f>
        <v>1</v>
      </c>
      <c r="I25" s="111">
        <f t="shared" si="7"/>
        <v>10</v>
      </c>
      <c r="J25" s="12">
        <f t="shared" si="4"/>
        <v>12</v>
      </c>
      <c r="K25" s="1">
        <f t="array" ref="K25">SUMPRODUCT((Calc2!$F$4:$F$147=F25)*(Calc2!$H$4:$H$147&lt;&gt;""))+SUMPRODUCT((Calc2!$G$4:$G$147=F25)*(Calc2!$I$4:$I$147&lt;&gt;""))</f>
        <v>4</v>
      </c>
      <c r="L25" s="1">
        <f t="array" ref="L25">SUMPRODUCT((Calc2!$F$4:$F$147=F25)*(Calc2!$H$4:$H$147&gt;Calc2!$I$4:$I$147))+SUMPRODUCT((Calc2!$G$4:$G$147=F25)*(Calc2!$H$4:$H$147&lt;Calc2!$I$4:$I$147))</f>
        <v>4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6</v>
      </c>
      <c r="P25" s="1">
        <f t="array" ref="P25">SUMPRODUCT((Calc2!$G$4:$G$147=F25)*(Calc2!$H$4:$H$147&lt;Calc2!$I$4:$I$147))</f>
        <v>2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12510110.641999999</v>
      </c>
      <c r="U25" s="111">
        <f>Tie_Break!$D27</f>
        <v>0</v>
      </c>
      <c r="V25" s="9">
        <f t="shared" si="5"/>
        <v>3.0009000000000001</v>
      </c>
      <c r="X25" s="111"/>
    </row>
    <row r="26" spans="2:24" s="2" customFormat="1" x14ac:dyDescent="0.2">
      <c r="B26" s="1">
        <v>23</v>
      </c>
      <c r="C26" s="9">
        <f t="shared" si="1"/>
        <v>4</v>
      </c>
      <c r="D26" s="111">
        <f t="shared" si="2"/>
        <v>4.0259999999999998</v>
      </c>
      <c r="E26" s="111">
        <f t="shared" si="3"/>
        <v>4</v>
      </c>
      <c r="F26" s="136" t="str">
        <f>Calc2!$C26</f>
        <v>Manchester City</v>
      </c>
      <c r="G26" s="1">
        <f>SUMIFS(Calc2!$H$4:$H$147,Calc2!$F$4:$F$147,$F26)+SUMIFS(Calc2!$I$4:$I$147,Calc2!$G$4:$G$147,$F26)</f>
        <v>10</v>
      </c>
      <c r="H26" s="1">
        <f>SUMIFS(Calc2!$I$4:$I$147,Calc2!$F$4:$F$147,$F26)+SUMIFS(Calc2!$H$4:$H$147,Calc2!$G$4:$G$147,$F26)</f>
        <v>3</v>
      </c>
      <c r="I26" s="111">
        <f t="shared" si="7"/>
        <v>7</v>
      </c>
      <c r="J26" s="12">
        <f t="shared" si="4"/>
        <v>10</v>
      </c>
      <c r="K26" s="1">
        <f t="array" ref="K26">SUMPRODUCT((Calc2!$F$4:$F$147=F26)*(Calc2!$H$4:$H$147&lt;&gt;""))+SUMPRODUCT((Calc2!$G$4:$G$147=F26)*(Calc2!$I$4:$I$147&lt;&gt;""))</f>
        <v>4</v>
      </c>
      <c r="L26" s="1">
        <f t="array" ref="L26">SUMPRODUCT((Calc2!$F$4:$F$147=F26)*(Calc2!$H$4:$H$147&gt;Calc2!$I$4:$I$147))+SUMPRODUCT((Calc2!$G$4:$G$147=F26)*(Calc2!$H$4:$H$147&lt;Calc2!$I$4:$I$147))</f>
        <v>3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4</v>
      </c>
      <c r="P26" s="1">
        <f t="array" ref="P26">SUMPRODUCT((Calc2!$G$4:$G$147=F26)*(Calc2!$H$4:$H$147&lt;Calc2!$I$4:$I$147))</f>
        <v>1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10507100.431</v>
      </c>
      <c r="U26" s="111">
        <f>Tie_Break!$D28</f>
        <v>0</v>
      </c>
      <c r="V26" s="9">
        <f t="shared" si="5"/>
        <v>4.0008999999999997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6</v>
      </c>
      <c r="H27" s="1">
        <f>SUMIFS(Calc2!$I$4:$I$147,Calc2!$F$4:$F$147,$F27)+SUMIFS(Calc2!$H$4:$H$147,Calc2!$G$4:$G$147,$F27)</f>
        <v>5</v>
      </c>
      <c r="I27" s="111">
        <f t="shared" si="7"/>
        <v>1</v>
      </c>
      <c r="J27" s="12">
        <f t="shared" si="4"/>
        <v>3</v>
      </c>
      <c r="K27" s="1">
        <f t="array" ref="K27">SUMPRODUCT((Calc2!$F$4:$F$147=F27)*(Calc2!$H$4:$H$147&lt;&gt;""))+SUMPRODUCT((Calc2!$G$4:$G$147=F27)*(Calc2!$I$4:$I$147&lt;&gt;""))</f>
        <v>4</v>
      </c>
      <c r="L27" s="1">
        <f t="array" ref="L27">SUMPRODUCT((Calc2!$F$4:$F$147=F27)*(Calc2!$H$4:$H$147&gt;Calc2!$I$4:$I$147))+SUMPRODUCT((Calc2!$G$4:$G$147=F27)*(Calc2!$H$4:$H$147&lt;Calc2!$I$4:$I$147))</f>
        <v>1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3</v>
      </c>
      <c r="O27" s="1">
        <f>SUMIFS(Calc2!$I$4:$I$147,Calc2!$G$4:$G$147,$F27)</f>
        <v>2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3501060.21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19</v>
      </c>
      <c r="D28" s="111">
        <f t="shared" si="2"/>
        <v>19.027999999999999</v>
      </c>
      <c r="E28" s="111">
        <f t="shared" si="3"/>
        <v>19</v>
      </c>
      <c r="F28" s="136" t="str">
        <f>Calc2!$C28</f>
        <v>AS Monaco</v>
      </c>
      <c r="G28" s="1">
        <f>SUMIFS(Calc2!$H$4:$H$147,Calc2!$F$4:$F$147,$F28)+SUMIFS(Calc2!$I$4:$I$147,Calc2!$G$4:$G$147,$F28)</f>
        <v>4</v>
      </c>
      <c r="H28" s="1">
        <f>SUMIFS(Calc2!$I$4:$I$147,Calc2!$F$4:$F$147,$F28)+SUMIFS(Calc2!$H$4:$H$147,Calc2!$G$4:$G$147,$F28)</f>
        <v>6</v>
      </c>
      <c r="I28" s="111">
        <f t="shared" si="7"/>
        <v>-2</v>
      </c>
      <c r="J28" s="12">
        <f t="shared" si="4"/>
        <v>5</v>
      </c>
      <c r="K28" s="1">
        <f t="array" ref="K28">SUMPRODUCT((Calc2!$F$4:$F$147=F28)*(Calc2!$H$4:$H$147&lt;&gt;""))+SUMPRODUCT((Calc2!$G$4:$G$147=F28)*(Calc2!$I$4:$I$147&lt;&gt;""))</f>
        <v>4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2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2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5498040.2110000001</v>
      </c>
      <c r="U28" s="111">
        <f>Tie_Break!$D30</f>
        <v>0</v>
      </c>
      <c r="V28" s="9">
        <f t="shared" si="5"/>
        <v>19.000900000000001</v>
      </c>
      <c r="X28" s="111"/>
    </row>
    <row r="29" spans="2:24" s="2" customFormat="1" x14ac:dyDescent="0.2">
      <c r="B29" s="1">
        <v>26</v>
      </c>
      <c r="C29" s="9">
        <f t="shared" si="1"/>
        <v>1</v>
      </c>
      <c r="D29" s="111">
        <f t="shared" si="2"/>
        <v>1.0289999999999999</v>
      </c>
      <c r="E29" s="111">
        <f t="shared" si="3"/>
        <v>1</v>
      </c>
      <c r="F29" s="136" t="str">
        <f>Calc2!$C29</f>
        <v>Bayern München</v>
      </c>
      <c r="G29" s="1">
        <f>SUMIFS(Calc2!$H$4:$H$147,Calc2!$F$4:$F$147,$F29)+SUMIFS(Calc2!$I$4:$I$147,Calc2!$G$4:$G$147,$F29)</f>
        <v>14</v>
      </c>
      <c r="H29" s="1">
        <f>SUMIFS(Calc2!$I$4:$I$147,Calc2!$F$4:$F$147,$F29)+SUMIFS(Calc2!$H$4:$H$147,Calc2!$G$4:$G$147,$F29)</f>
        <v>3</v>
      </c>
      <c r="I29" s="111">
        <f t="shared" si="7"/>
        <v>11</v>
      </c>
      <c r="J29" s="12">
        <f t="shared" si="4"/>
        <v>12</v>
      </c>
      <c r="K29" s="1">
        <f t="array" ref="K29">SUMPRODUCT((Calc2!$F$4:$F$147=F29)*(Calc2!$H$4:$H$147&lt;&gt;""))+SUMPRODUCT((Calc2!$G$4:$G$147=F29)*(Calc2!$I$4:$I$147&lt;&gt;""))</f>
        <v>4</v>
      </c>
      <c r="L29" s="1">
        <f t="array" ref="L29">SUMPRODUCT((Calc2!$F$4:$F$147=F29)*(Calc2!$H$4:$H$147&gt;Calc2!$I$4:$I$147))+SUMPRODUCT((Calc2!$G$4:$G$147=F29)*(Calc2!$H$4:$H$147&lt;Calc2!$I$4:$I$147))</f>
        <v>4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7</v>
      </c>
      <c r="P29" s="1">
        <f t="array" ref="P29">SUMPRODUCT((Calc2!$G$4:$G$147=F29)*(Calc2!$H$4:$H$147&lt;Calc2!$I$4:$I$147))</f>
        <v>2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12511140.741999999</v>
      </c>
      <c r="U29" s="111">
        <f>Tie_Break!$D31</f>
        <v>0</v>
      </c>
      <c r="V29" s="9">
        <f t="shared" si="5"/>
        <v>1.0008999999999999</v>
      </c>
      <c r="X29" s="111"/>
    </row>
    <row r="30" spans="2:24" s="2" customFormat="1" x14ac:dyDescent="0.2">
      <c r="B30" s="1">
        <v>27</v>
      </c>
      <c r="C30" s="9">
        <f t="shared" si="1"/>
        <v>24</v>
      </c>
      <c r="D30" s="111">
        <f t="shared" si="2"/>
        <v>24.03</v>
      </c>
      <c r="E30" s="111">
        <f t="shared" si="3"/>
        <v>24</v>
      </c>
      <c r="F30" s="136" t="str">
        <f>Calc2!$C30</f>
        <v>SSC Neapel</v>
      </c>
      <c r="G30" s="1">
        <f>SUMIFS(Calc2!$H$4:$H$147,Calc2!$F$4:$F$147,$F30)+SUMIFS(Calc2!$I$4:$I$147,Calc2!$G$4:$G$147,$F30)</f>
        <v>4</v>
      </c>
      <c r="H30" s="1">
        <f>SUMIFS(Calc2!$I$4:$I$147,Calc2!$F$4:$F$147,$F30)+SUMIFS(Calc2!$H$4:$H$147,Calc2!$G$4:$G$147,$F30)</f>
        <v>9</v>
      </c>
      <c r="I30" s="111">
        <f t="shared" si="7"/>
        <v>-5</v>
      </c>
      <c r="J30" s="12">
        <f t="shared" si="4"/>
        <v>4</v>
      </c>
      <c r="K30" s="1">
        <f t="array" ref="K30">SUMPRODUCT((Calc2!$F$4:$F$147=F30)*(Calc2!$H$4:$H$147&lt;&gt;""))+SUMPRODUCT((Calc2!$G$4:$G$147=F30)*(Calc2!$I$4:$I$147&lt;&gt;""))</f>
        <v>4</v>
      </c>
      <c r="L30" s="1">
        <f t="array" ref="L30">SUMPRODUCT((Calc2!$F$4:$F$147=F30)*(Calc2!$H$4:$H$147&gt;Calc2!$I$4:$I$147))+SUMPRODUCT((Calc2!$G$4:$G$147=F30)*(Calc2!$H$4:$H$147&lt;Calc2!$I$4:$I$147))</f>
        <v>1</v>
      </c>
      <c r="M30" s="1">
        <f t="array" ref="M30">SUMPRODUCT((Calc2!$F$4:$G$147=F30)*(Calc2!$H$4:$H$147=Calc2!$I$4:$I$147)*(Calc2!$H$4:$H$147&lt;&gt;"")*(Calc2!$I$4:$I$147&lt;&gt;""))</f>
        <v>1</v>
      </c>
      <c r="N30" s="1">
        <f t="array" ref="N30">SUMPRODUCT((Calc2!$F$4:$F$147=F30)*(Calc2!$H$4:$H$147&lt;Calc2!$I$4:$I$147))+SUMPRODUCT((Calc2!$G$4:$G$147=F30)*(Calc2!$H$4:$H$147&gt;Calc2!$I$4:$I$147))</f>
        <v>2</v>
      </c>
      <c r="O30" s="1">
        <f>SUMIFS(Calc2!$I$4:$I$147,Calc2!$G$4:$G$147,$F30)</f>
        <v>2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4495040.21</v>
      </c>
      <c r="U30" s="111">
        <f>Tie_Break!$D32</f>
        <v>0</v>
      </c>
      <c r="V30" s="9">
        <f t="shared" si="5"/>
        <v>24.000900000000001</v>
      </c>
      <c r="X30" s="111"/>
    </row>
    <row r="31" spans="2:24" s="2" customFormat="1" x14ac:dyDescent="0.2">
      <c r="B31" s="1">
        <v>28</v>
      </c>
      <c r="C31" s="9">
        <f t="shared" si="1"/>
        <v>6</v>
      </c>
      <c r="D31" s="111">
        <f t="shared" si="2"/>
        <v>6.0309999999999997</v>
      </c>
      <c r="E31" s="111">
        <f t="shared" si="3"/>
        <v>6</v>
      </c>
      <c r="F31" s="136" t="str">
        <f>Calc2!$C31</f>
        <v>Newcastle United</v>
      </c>
      <c r="G31" s="1">
        <f>SUMIFS(Calc2!$H$4:$H$147,Calc2!$F$4:$F$147,$F31)+SUMIFS(Calc2!$I$4:$I$147,Calc2!$G$4:$G$147,$F31)</f>
        <v>10</v>
      </c>
      <c r="H31" s="1">
        <f>SUMIFS(Calc2!$I$4:$I$147,Calc2!$F$4:$F$147,$F31)+SUMIFS(Calc2!$H$4:$H$147,Calc2!$G$4:$G$147,$F31)</f>
        <v>2</v>
      </c>
      <c r="I31" s="111">
        <f t="shared" si="7"/>
        <v>8</v>
      </c>
      <c r="J31" s="12">
        <f t="shared" si="4"/>
        <v>9</v>
      </c>
      <c r="K31" s="1">
        <f t="array" ref="K31">SUMPRODUCT((Calc2!$F$4:$F$147=F31)*(Calc2!$H$4:$H$147&lt;&gt;""))+SUMPRODUCT((Calc2!$G$4:$G$147=F31)*(Calc2!$I$4:$I$147&lt;&gt;""))</f>
        <v>4</v>
      </c>
      <c r="L31" s="1">
        <f t="array" ref="L31">SUMPRODUCT((Calc2!$F$4:$F$147=F31)*(Calc2!$H$4:$H$147&gt;Calc2!$I$4:$I$147))+SUMPRODUCT((Calc2!$G$4:$G$147=F31)*(Calc2!$H$4:$H$147&lt;Calc2!$I$4:$I$147))</f>
        <v>3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4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9508100.4309999999</v>
      </c>
      <c r="U31" s="111">
        <f>Tie_Break!$D33</f>
        <v>0</v>
      </c>
      <c r="V31" s="9">
        <f t="shared" si="5"/>
        <v>6.0008999999999997</v>
      </c>
      <c r="X31" s="111"/>
    </row>
    <row r="32" spans="2:24" s="2" customFormat="1" x14ac:dyDescent="0.2">
      <c r="B32" s="1">
        <v>29</v>
      </c>
      <c r="C32" s="9">
        <f t="shared" si="1"/>
        <v>20</v>
      </c>
      <c r="D32" s="111">
        <f t="shared" si="2"/>
        <v>20.032</v>
      </c>
      <c r="E32" s="111">
        <f t="shared" si="3"/>
        <v>20</v>
      </c>
      <c r="F32" s="136" t="str">
        <f>Calc2!$C32</f>
        <v>Pafos FC</v>
      </c>
      <c r="G32" s="1">
        <f>SUMIFS(Calc2!$H$4:$H$147,Calc2!$F$4:$F$147,$F32)+SUMIFS(Calc2!$I$4:$I$147,Calc2!$G$4:$G$147,$F32)</f>
        <v>2</v>
      </c>
      <c r="H32" s="1">
        <f>SUMIFS(Calc2!$I$4:$I$147,Calc2!$F$4:$F$147,$F32)+SUMIFS(Calc2!$H$4:$H$147,Calc2!$G$4:$G$147,$F32)</f>
        <v>5</v>
      </c>
      <c r="I32" s="111">
        <f t="shared" si="7"/>
        <v>-3</v>
      </c>
      <c r="J32" s="12">
        <f t="shared" si="4"/>
        <v>5</v>
      </c>
      <c r="K32" s="1">
        <f t="array" ref="K32">SUMPRODUCT((Calc2!$F$4:$F$147=F32)*(Calc2!$H$4:$H$147&lt;&gt;""))+SUMPRODUCT((Calc2!$G$4:$G$147=F32)*(Calc2!$I$4:$I$147&lt;&gt;""))</f>
        <v>4</v>
      </c>
      <c r="L32" s="1">
        <f t="array" ref="L32">SUMPRODUCT((Calc2!$F$4:$F$147=F32)*(Calc2!$H$4:$H$147&gt;Calc2!$I$4:$I$147))+SUMPRODUCT((Calc2!$G$4:$G$147=F32)*(Calc2!$H$4:$H$147&lt;Calc2!$I$4:$I$147))</f>
        <v>1</v>
      </c>
      <c r="M32" s="1">
        <f t="array" ref="M32">SUMPRODUCT((Calc2!$F$4:$G$147=F32)*(Calc2!$H$4:$H$147=Calc2!$I$4:$I$147)*(Calc2!$H$4:$H$147&lt;&gt;"")*(Calc2!$I$4:$I$147&lt;&gt;""))</f>
        <v>2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5497020.0099999998</v>
      </c>
      <c r="U32" s="111">
        <f>Tie_Break!$D34</f>
        <v>0</v>
      </c>
      <c r="V32" s="9">
        <f t="shared" si="5"/>
        <v>20.000900000000001</v>
      </c>
      <c r="X32" s="111"/>
    </row>
    <row r="33" spans="2:25" s="2" customFormat="1" x14ac:dyDescent="0.2">
      <c r="B33" s="1">
        <v>30</v>
      </c>
      <c r="C33" s="9">
        <f t="shared" si="1"/>
        <v>5</v>
      </c>
      <c r="D33" s="111">
        <f t="shared" si="2"/>
        <v>5.0330000000000004</v>
      </c>
      <c r="E33" s="111">
        <f t="shared" si="3"/>
        <v>5</v>
      </c>
      <c r="F33" s="136" t="str">
        <f>Calc2!$C33</f>
        <v>Paris St. Germain</v>
      </c>
      <c r="G33" s="1">
        <f>SUMIFS(Calc2!$H$4:$H$147,Calc2!$F$4:$F$147,$F33)+SUMIFS(Calc2!$I$4:$I$147,Calc2!$G$4:$G$147,$F33)</f>
        <v>14</v>
      </c>
      <c r="H33" s="1">
        <f>SUMIFS(Calc2!$I$4:$I$147,Calc2!$F$4:$F$147,$F33)+SUMIFS(Calc2!$H$4:$H$147,Calc2!$G$4:$G$147,$F33)</f>
        <v>5</v>
      </c>
      <c r="I33" s="111">
        <f t="shared" si="7"/>
        <v>9</v>
      </c>
      <c r="J33" s="12">
        <f t="shared" si="4"/>
        <v>9</v>
      </c>
      <c r="K33" s="1">
        <f t="array" ref="K33">SUMPRODUCT((Calc2!$F$4:$F$147=F33)*(Calc2!$H$4:$H$147&lt;&gt;""))+SUMPRODUCT((Calc2!$G$4:$G$147=F33)*(Calc2!$I$4:$I$147&lt;&gt;""))</f>
        <v>4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1</v>
      </c>
      <c r="O33" s="1">
        <f>SUMIFS(Calc2!$I$4:$I$147,Calc2!$G$4:$G$147,$F33)</f>
        <v>9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9509140.932</v>
      </c>
      <c r="U33" s="111">
        <f>Tie_Break!$D35</f>
        <v>0</v>
      </c>
      <c r="V33" s="9">
        <f t="shared" si="5"/>
        <v>5.0008999999999997</v>
      </c>
      <c r="X33" s="111"/>
    </row>
    <row r="34" spans="2:25" s="2" customFormat="1" x14ac:dyDescent="0.2">
      <c r="B34" s="1">
        <v>31</v>
      </c>
      <c r="C34" s="9">
        <f t="shared" si="1"/>
        <v>31</v>
      </c>
      <c r="D34" s="111">
        <f t="shared" si="2"/>
        <v>31.033999999999999</v>
      </c>
      <c r="E34" s="111">
        <f t="shared" si="3"/>
        <v>31</v>
      </c>
      <c r="F34" s="136" t="str">
        <f>Calc2!$C34</f>
        <v>Olympiakos Piräus</v>
      </c>
      <c r="G34" s="1">
        <f>SUMIFS(Calc2!$H$4:$H$147,Calc2!$F$4:$F$147,$F34)+SUMIFS(Calc2!$I$4:$I$147,Calc2!$G$4:$G$147,$F34)</f>
        <v>2</v>
      </c>
      <c r="H34" s="1">
        <f>SUMIFS(Calc2!$I$4:$I$147,Calc2!$F$4:$F$147,$F34)+SUMIFS(Calc2!$H$4:$H$147,Calc2!$G$4:$G$147,$F34)</f>
        <v>9</v>
      </c>
      <c r="I34" s="111">
        <f t="shared" si="7"/>
        <v>-7</v>
      </c>
      <c r="J34" s="12">
        <f t="shared" si="4"/>
        <v>2</v>
      </c>
      <c r="K34" s="1">
        <f t="array" ref="K34">SUMPRODUCT((Calc2!$F$4:$F$147=F34)*(Calc2!$H$4:$H$147&lt;&gt;""))+SUMPRODUCT((Calc2!$G$4:$G$147=F34)*(Calc2!$I$4:$I$147&lt;&gt;""))</f>
        <v>4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2</v>
      </c>
      <c r="O34" s="1">
        <f>SUMIFS(Calc2!$I$4:$I$147,Calc2!$G$4:$G$147,$F34)</f>
        <v>1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2493020.1</v>
      </c>
      <c r="U34" s="111">
        <f>Tie_Break!$D36</f>
        <v>0</v>
      </c>
      <c r="V34" s="9">
        <f t="shared" si="5"/>
        <v>31.000900000000001</v>
      </c>
      <c r="X34" s="111"/>
    </row>
    <row r="35" spans="2:25" s="2" customFormat="1" x14ac:dyDescent="0.2">
      <c r="B35" s="1">
        <v>32</v>
      </c>
      <c r="C35" s="9">
        <f t="shared" si="1"/>
        <v>30</v>
      </c>
      <c r="D35" s="111">
        <f t="shared" ref="D35:D39" si="8">E35+ROW()/1000</f>
        <v>30.035</v>
      </c>
      <c r="E35" s="111">
        <f t="shared" si="3"/>
        <v>30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8</v>
      </c>
      <c r="I35" s="111">
        <f t="shared" ref="I35:I39" si="9">G35-H35</f>
        <v>-6</v>
      </c>
      <c r="J35" s="12">
        <f t="shared" si="4"/>
        <v>2</v>
      </c>
      <c r="K35" s="1">
        <f t="array" ref="K35">SUMPRODUCT((Calc2!$F$4:$F$147=F35)*(Calc2!$H$4:$H$147&lt;&gt;""))+SUMPRODUCT((Calc2!$G$4:$G$147=F35)*(Calc2!$I$4:$I$147&lt;&gt;""))</f>
        <v>4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2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2494020</v>
      </c>
      <c r="U35" s="395">
        <f>Tie_Break!$D37</f>
        <v>0</v>
      </c>
      <c r="V35" s="9">
        <f t="shared" si="5"/>
        <v>30.000900000000001</v>
      </c>
      <c r="X35" s="111"/>
    </row>
    <row r="36" spans="2:25" s="2" customFormat="1" x14ac:dyDescent="0.2">
      <c r="B36" s="1">
        <v>33</v>
      </c>
      <c r="C36" s="9">
        <f t="shared" si="1"/>
        <v>28</v>
      </c>
      <c r="D36" s="111">
        <f t="shared" si="8"/>
        <v>28.036000000000001</v>
      </c>
      <c r="E36" s="111">
        <f t="shared" si="3"/>
        <v>28</v>
      </c>
      <c r="F36" s="136" t="str">
        <f>Calc2!$C36</f>
        <v>Union Saint-Gilloise</v>
      </c>
      <c r="G36" s="1">
        <f>SUMIFS(Calc2!$H$4:$H$147,Calc2!$F$4:$F$147,$F36)+SUMIFS(Calc2!$I$4:$I$147,Calc2!$G$4:$G$147,$F36)</f>
        <v>4</v>
      </c>
      <c r="H36" s="1">
        <f>SUMIFS(Calc2!$I$4:$I$147,Calc2!$F$4:$F$147,$F36)+SUMIFS(Calc2!$H$4:$H$147,Calc2!$G$4:$G$147,$F36)</f>
        <v>12</v>
      </c>
      <c r="I36" s="111">
        <f t="shared" si="9"/>
        <v>-8</v>
      </c>
      <c r="J36" s="12">
        <f t="shared" si="4"/>
        <v>3</v>
      </c>
      <c r="K36" s="1">
        <f t="array" ref="K36">SUMPRODUCT((Calc2!$F$4:$F$147=F36)*(Calc2!$H$4:$H$147&lt;&gt;""))+SUMPRODUCT((Calc2!$G$4:$G$147=F36)*(Calc2!$I$4:$I$147&lt;&gt;""))</f>
        <v>4</v>
      </c>
      <c r="L36" s="1">
        <f t="array" ref="L36">SUMPRODUCT((Calc2!$F$4:$F$147=F36)*(Calc2!$H$4:$H$147&gt;Calc2!$I$4:$I$147))+SUMPRODUCT((Calc2!$G$4:$G$147=F36)*(Calc2!$H$4:$H$147&lt;Calc2!$I$4:$I$147))</f>
        <v>1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3</v>
      </c>
      <c r="O36" s="1">
        <f>SUMIFS(Calc2!$I$4:$I$147,Calc2!$G$4:$G$147,$F36)</f>
        <v>4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3492040.4109999998</v>
      </c>
      <c r="U36" s="395">
        <f>Tie_Break!$D38</f>
        <v>0</v>
      </c>
      <c r="V36" s="9">
        <f t="shared" si="5"/>
        <v>28.000900000000001</v>
      </c>
      <c r="X36" s="111"/>
    </row>
    <row r="37" spans="2:25" s="2" customFormat="1" x14ac:dyDescent="0.2">
      <c r="B37" s="1">
        <v>34</v>
      </c>
      <c r="C37" s="9">
        <f t="shared" si="1"/>
        <v>10</v>
      </c>
      <c r="D37" s="111">
        <f t="shared" si="8"/>
        <v>10.037000000000001</v>
      </c>
      <c r="E37" s="111">
        <f t="shared" si="3"/>
        <v>10</v>
      </c>
      <c r="F37" s="136" t="str">
        <f>Calc2!$C37</f>
        <v>Tottenham Hotspur</v>
      </c>
      <c r="G37" s="1">
        <f>SUMIFS(Calc2!$H$4:$H$147,Calc2!$F$4:$F$147,$F37)+SUMIFS(Calc2!$I$4:$I$147,Calc2!$G$4:$G$147,$F37)</f>
        <v>7</v>
      </c>
      <c r="H37" s="1">
        <f>SUMIFS(Calc2!$I$4:$I$147,Calc2!$F$4:$F$147,$F37)+SUMIFS(Calc2!$H$4:$H$147,Calc2!$G$4:$G$147,$F37)</f>
        <v>2</v>
      </c>
      <c r="I37" s="111">
        <f t="shared" si="9"/>
        <v>5</v>
      </c>
      <c r="J37" s="12">
        <f t="shared" si="4"/>
        <v>8</v>
      </c>
      <c r="K37" s="1">
        <f t="array" ref="K37">SUMPRODUCT((Calc2!$F$4:$F$147=F37)*(Calc2!$H$4:$H$147&lt;&gt;""))+SUMPRODUCT((Calc2!$G$4:$G$147=F37)*(Calc2!$I$4:$I$147&lt;&gt;""))</f>
        <v>4</v>
      </c>
      <c r="L37" s="1">
        <f t="array" ref="L37">SUMPRODUCT((Calc2!$F$4:$F$147=F37)*(Calc2!$H$4:$H$147&gt;Calc2!$I$4:$I$147))+SUMPRODUCT((Calc2!$G$4:$G$147=F37)*(Calc2!$H$4:$H$147&lt;Calc2!$I$4:$I$147))</f>
        <v>2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2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8505070.2199999988</v>
      </c>
      <c r="U37" s="395">
        <f>Tie_Break!$D39</f>
        <v>0</v>
      </c>
      <c r="V37" s="9">
        <f t="shared" si="5"/>
        <v>10.0009</v>
      </c>
      <c r="X37" s="111"/>
    </row>
    <row r="38" spans="2:25" s="2" customFormat="1" x14ac:dyDescent="0.2">
      <c r="B38" s="1">
        <v>35</v>
      </c>
      <c r="C38" s="9">
        <f t="shared" si="1"/>
        <v>26</v>
      </c>
      <c r="D38" s="111">
        <f t="shared" si="8"/>
        <v>26.038</v>
      </c>
      <c r="E38" s="111">
        <f t="shared" si="3"/>
        <v>26</v>
      </c>
      <c r="F38" s="136" t="str">
        <f>Calc2!$C38</f>
        <v>Juventus Turin</v>
      </c>
      <c r="G38" s="1">
        <f>SUMIFS(Calc2!$H$4:$H$147,Calc2!$F$4:$F$147,$F38)+SUMIFS(Calc2!$I$4:$I$147,Calc2!$G$4:$G$147,$F38)</f>
        <v>7</v>
      </c>
      <c r="H38" s="1">
        <f>SUMIFS(Calc2!$I$4:$I$147,Calc2!$F$4:$F$147,$F38)+SUMIFS(Calc2!$H$4:$H$147,Calc2!$G$4:$G$147,$F38)</f>
        <v>8</v>
      </c>
      <c r="I38" s="111">
        <f t="shared" si="9"/>
        <v>-1</v>
      </c>
      <c r="J38" s="12">
        <f t="shared" si="4"/>
        <v>3</v>
      </c>
      <c r="K38" s="1">
        <f t="array" ref="K38">SUMPRODUCT((Calc2!$F$4:$F$147=F38)*(Calc2!$H$4:$H$147&lt;&gt;""))+SUMPRODUCT((Calc2!$G$4:$G$147=F38)*(Calc2!$I$4:$I$147&lt;&gt;""))</f>
        <v>4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3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2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3499070.2</v>
      </c>
      <c r="U38" s="395">
        <f>Tie_Break!$D40</f>
        <v>0</v>
      </c>
      <c r="V38" s="9">
        <f t="shared" si="5"/>
        <v>26.000900000000001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32</v>
      </c>
      <c r="D39" s="111">
        <f t="shared" si="8"/>
        <v>32.039000000000001</v>
      </c>
      <c r="E39" s="111">
        <f t="shared" si="3"/>
        <v>32</v>
      </c>
      <c r="F39" s="136" t="str">
        <f>Calc2!$C39</f>
        <v>FC Villarreal</v>
      </c>
      <c r="G39" s="1">
        <f>SUMIFS(Calc2!$H$4:$H$147,Calc2!$F$4:$F$147,$F39)+SUMIFS(Calc2!$I$4:$I$147,Calc2!$G$4:$G$147,$F39)</f>
        <v>2</v>
      </c>
      <c r="H39" s="1">
        <f>SUMIFS(Calc2!$I$4:$I$147,Calc2!$F$4:$F$147,$F39)+SUMIFS(Calc2!$H$4:$H$147,Calc2!$G$4:$G$147,$F39)</f>
        <v>6</v>
      </c>
      <c r="I39" s="111">
        <f t="shared" si="9"/>
        <v>-4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4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1496020</v>
      </c>
      <c r="U39" s="395">
        <f>Tie_Break!$D41</f>
        <v>0</v>
      </c>
      <c r="V39" s="10">
        <f t="shared" si="5"/>
        <v>32.000900000000001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72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Qarabag Agdam</v>
      </c>
      <c r="D4" s="2"/>
      <c r="E4" s="218">
        <v>1</v>
      </c>
      <c r="F4" s="137" t="str">
        <f>Plan!$Q7</f>
        <v>PSV Eindhoven</v>
      </c>
      <c r="G4" s="138" t="str">
        <f>Plan!$S7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1 :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Qairat Almaty</v>
      </c>
      <c r="D5" s="2"/>
      <c r="E5" s="219">
        <v>2</v>
      </c>
      <c r="F5" s="139" t="str">
        <f>Plan!$Q8</f>
        <v>Athletic Bilbao</v>
      </c>
      <c r="G5" s="140" t="str">
        <f>Plan!$S8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IF(Plan!$I8=0,F5&amp;G5,"")</f>
        <v>Athletic BilbaoFC Arsenal</v>
      </c>
      <c r="K5" s="7">
        <f t="shared" si="0"/>
        <v>1</v>
      </c>
      <c r="L5" s="7" t="str">
        <f>IF(AND(K5&gt;0,Plan!$I8=0),H5&amp;Language!$E$90&amp;I5,"")</f>
        <v>0 :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Ajax Amsterdam</v>
      </c>
      <c r="D6" s="2"/>
      <c r="E6" s="219">
        <v>3</v>
      </c>
      <c r="F6" s="139" t="str">
        <f>Plan!$Q9</f>
        <v>Real Madrid</v>
      </c>
      <c r="G6" s="140" t="str">
        <f>Plan!$S9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Real MadridOlympique Marseille</v>
      </c>
      <c r="K6" s="7">
        <f t="shared" si="0"/>
        <v>1</v>
      </c>
      <c r="L6" s="7" t="str">
        <f>IF(AND(K6&gt;0,Plan!$I9=0),H6&amp;Language!$E$90&amp;I6,"")</f>
        <v>2 :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FC Arsenal</v>
      </c>
      <c r="D7" s="2"/>
      <c r="E7" s="219">
        <v>4</v>
      </c>
      <c r="F7" s="139" t="str">
        <f>Plan!$Q10</f>
        <v>Benfica Lissabon</v>
      </c>
      <c r="G7" s="140" t="str">
        <f>Plan!$S10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IF(Plan!$I10=0,F7&amp;G7,"")</f>
        <v>Benfica LissabonQarabag Agdam</v>
      </c>
      <c r="K7" s="7">
        <f t="shared" si="0"/>
        <v>1</v>
      </c>
      <c r="L7" s="7" t="str">
        <f>IF(AND(K7&gt;0,Plan!$I10=0),H7&amp;Language!$E$90&amp;I7,"")</f>
        <v>2 :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FC Barcelona</v>
      </c>
      <c r="D8" s="2"/>
      <c r="E8" s="219">
        <v>5</v>
      </c>
      <c r="F8" s="139" t="str">
        <f>Plan!$Q11</f>
        <v>Juventus Turin</v>
      </c>
      <c r="G8" s="140" t="str">
        <f>Plan!$S11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IF(Plan!$I11=0,F8&amp;G8,"")</f>
        <v>Juventus TurinBorussia Dortmund</v>
      </c>
      <c r="K8" s="7">
        <f t="shared" si="0"/>
        <v>1</v>
      </c>
      <c r="L8" s="7" t="str">
        <f>IF(AND(K8&gt;0,Plan!$I11=0),H8&amp;Language!$E$90&amp;I8,"")</f>
        <v>4 :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Atalanta Bergamo</v>
      </c>
      <c r="D9" s="2"/>
      <c r="E9" s="219">
        <v>6</v>
      </c>
      <c r="F9" s="139" t="str">
        <f>Plan!$Q12</f>
        <v>Tottenham Hotspur</v>
      </c>
      <c r="G9" s="140" t="str">
        <f>Plan!$S12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Tottenham HotspurFC Villarreal</v>
      </c>
      <c r="K9" s="7">
        <f t="shared" si="0"/>
        <v>1</v>
      </c>
      <c r="L9" s="7" t="str">
        <f>IF(AND(K9&gt;0,Plan!$I12=0),H9&amp;Language!$E$90&amp;I9,"")</f>
        <v>1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Athletic Bilbao</v>
      </c>
      <c r="D10" s="2"/>
      <c r="E10" s="219">
        <v>7</v>
      </c>
      <c r="F10" s="139" t="str">
        <f>Plan!$Q13</f>
        <v>Olympiakos Piräus</v>
      </c>
      <c r="G10" s="140" t="str">
        <f>Plan!$S13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Olympiakos PiräusPafos FC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FK Bodö/Glimt</v>
      </c>
      <c r="D11" s="2"/>
      <c r="E11" s="219">
        <v>8</v>
      </c>
      <c r="F11" s="139" t="str">
        <f>Plan!$Q14</f>
        <v>Salva Prag</v>
      </c>
      <c r="G11" s="140" t="str">
        <f>Plan!$S14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IF(Plan!$I14=0,F11&amp;G11,"")</f>
        <v>Salva PragFK Bodö/Glimt</v>
      </c>
      <c r="K11" s="7">
        <f t="shared" si="0"/>
        <v>1</v>
      </c>
      <c r="L11" s="7" t="str">
        <f>IF(AND(K11&gt;0,Plan!$I14=0),H11&amp;Language!$E$90&amp;I11,"")</f>
        <v>2 :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Club Brügge</v>
      </c>
      <c r="D12" s="2"/>
      <c r="E12" s="219">
        <v>9</v>
      </c>
      <c r="F12" s="139" t="str">
        <f>Plan!$Q15</f>
        <v>Paris St. Germain</v>
      </c>
      <c r="G12" s="140" t="str">
        <f>Plan!$S15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Paris St. GermainAtalanta Bergamo</v>
      </c>
      <c r="K12" s="7">
        <f t="shared" si="0"/>
        <v>1</v>
      </c>
      <c r="L12" s="7" t="str">
        <f>IF(AND(K12&gt;0,Plan!$I15=0),H12&amp;Language!$E$90&amp;I12,"")</f>
        <v>4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FC Chelsea</v>
      </c>
      <c r="D13" s="2"/>
      <c r="E13" s="219">
        <v>10</v>
      </c>
      <c r="F13" s="139" t="str">
        <f>Plan!$Q16</f>
        <v>Bayern München</v>
      </c>
      <c r="G13" s="140" t="str">
        <f>Plan!$S16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Bayern MünchenFC Chelsea</v>
      </c>
      <c r="K13" s="7">
        <f t="shared" si="0"/>
        <v>1</v>
      </c>
      <c r="L13" s="7" t="str">
        <f>IF(AND(K13&gt;0,Plan!$I16=0),H13&amp;Language!$E$90&amp;I13,"")</f>
        <v>3 :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Borussia Dortmund</v>
      </c>
      <c r="D14" s="2"/>
      <c r="E14" s="219">
        <v>11</v>
      </c>
      <c r="F14" s="139" t="str">
        <f>Plan!$Q17</f>
        <v>FC Liverpool</v>
      </c>
      <c r="G14" s="140" t="str">
        <f>Plan!$S17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IF(Plan!$I17=0,F14&amp;G14,"")</f>
        <v>FC LiverpoolAtletico Madrid</v>
      </c>
      <c r="K14" s="7">
        <f t="shared" si="0"/>
        <v>1</v>
      </c>
      <c r="L14" s="7" t="str">
        <f>IF(AND(K14&gt;0,Plan!$I17=0),H14&amp;Language!$E$90&amp;I14,"")</f>
        <v>3 :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PSV Eindhoven</v>
      </c>
      <c r="D15" s="2"/>
      <c r="E15" s="219">
        <v>12</v>
      </c>
      <c r="F15" s="139" t="str">
        <f>Plan!$Q18</f>
        <v>Ajax Amsterdam</v>
      </c>
      <c r="G15" s="140" t="str">
        <f>Plan!$S18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IF(Plan!$I18=0,F15&amp;G15,"")</f>
        <v>Ajax AmsterdamInter Mailand</v>
      </c>
      <c r="K15" s="7">
        <f t="shared" si="0"/>
        <v>1</v>
      </c>
      <c r="L15" s="7" t="str">
        <f>IF(AND(K15&gt;0,Plan!$I18=0),H15&amp;Language!$E$90&amp;I15,"")</f>
        <v>0 :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Eintracht Frankfurt</v>
      </c>
      <c r="D16" s="2"/>
      <c r="E16" s="219">
        <v>13</v>
      </c>
      <c r="F16" s="139" t="str">
        <f>Plan!$Q19</f>
        <v>Club Brügge</v>
      </c>
      <c r="G16" s="140" t="str">
        <f>Plan!$S19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Club BrüggeAS Monaco</v>
      </c>
      <c r="K16" s="7">
        <f t="shared" si="0"/>
        <v>1</v>
      </c>
      <c r="L16" s="7" t="str">
        <f>IF(AND(K16&gt;0,Plan!$I19=0),H16&amp;Language!$E$90&amp;I16,"")</f>
        <v>4 :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Galatasaray SK</v>
      </c>
      <c r="D17" s="2"/>
      <c r="E17" s="219">
        <v>14</v>
      </c>
      <c r="F17" s="139" t="str">
        <f>Plan!$Q20</f>
        <v>FC Kopenhagen</v>
      </c>
      <c r="G17" s="140" t="str">
        <f>Plan!$S20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FC KopenhagenBayer 04 Leverkusen</v>
      </c>
      <c r="K17" s="7">
        <f t="shared" si="0"/>
        <v>1</v>
      </c>
      <c r="L17" s="7" t="str">
        <f>IF(AND(K17&gt;0,Plan!$I20=0),H17&amp;Language!$E$90&amp;I17,"")</f>
        <v>2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Kopenhagen</v>
      </c>
      <c r="D18" s="2"/>
      <c r="E18" s="219">
        <v>15</v>
      </c>
      <c r="F18" s="139" t="str">
        <f>Plan!$Q21</f>
        <v>Manchester City</v>
      </c>
      <c r="G18" s="140" t="str">
        <f>Plan!$S21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Manchester CitySSC Neapel</v>
      </c>
      <c r="K18" s="7">
        <f t="shared" si="0"/>
        <v>1</v>
      </c>
      <c r="L18" s="7" t="str">
        <f>IF(AND(K18&gt;0,Plan!$I21=0),H18&amp;Language!$E$90&amp;I18,"")</f>
        <v>2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Bayer 04 Leverkusen</v>
      </c>
      <c r="D19" s="2"/>
      <c r="E19" s="219">
        <v>16</v>
      </c>
      <c r="F19" s="139" t="str">
        <f>Plan!$Q22</f>
        <v>Eintracht Frankfurt</v>
      </c>
      <c r="G19" s="140" t="str">
        <f>Plan!$S22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Eintracht FrankfurtGalatasaray SK</v>
      </c>
      <c r="K19" s="7">
        <f t="shared" si="0"/>
        <v>1</v>
      </c>
      <c r="L19" s="7" t="str">
        <f>IF(AND(K19&gt;0,Plan!$I22=0),H19&amp;Language!$E$90&amp;I19,"")</f>
        <v>5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Benfica Lissabon</v>
      </c>
      <c r="D20" s="2"/>
      <c r="E20" s="219">
        <v>17</v>
      </c>
      <c r="F20" s="139" t="str">
        <f>Plan!$Q23</f>
        <v>Sporting Lissabon</v>
      </c>
      <c r="G20" s="140" t="str">
        <f>Plan!$S23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Sporting LissabonQairat Almaty</v>
      </c>
      <c r="K20" s="7">
        <f t="shared" si="0"/>
        <v>1</v>
      </c>
      <c r="L20" s="7" t="str">
        <f>IF(AND(K20&gt;0,Plan!$I23=0),H20&amp;Language!$E$90&amp;I20,"")</f>
        <v>4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Sporting Lissabon</v>
      </c>
      <c r="D21" s="2"/>
      <c r="E21" s="219">
        <v>18</v>
      </c>
      <c r="F21" s="139" t="str">
        <f>Plan!$Q24</f>
        <v>Newcastle United</v>
      </c>
      <c r="G21" s="140" t="str">
        <f>Plan!$S24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IF(Plan!$I24=0,F21&amp;G21,"")</f>
        <v>Newcastle UnitedFC Barcelona</v>
      </c>
      <c r="K21" s="7">
        <f t="shared" si="0"/>
        <v>1</v>
      </c>
      <c r="L21" s="7" t="str">
        <f>IF(AND(K21&gt;0,Plan!$I24=0),H21&amp;Language!$E$90&amp;I21,"")</f>
        <v>1 :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FC Liverpool</v>
      </c>
      <c r="D22" s="2"/>
      <c r="E22" s="219">
        <v>19</v>
      </c>
      <c r="F22" s="139" t="str">
        <f>Plan!$Q25</f>
        <v>Atalanta Bergamo</v>
      </c>
      <c r="G22" s="140" t="str">
        <f>Plan!$S25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IF(Plan!$I25=0,F22&amp;G22,"")</f>
        <v>Atalanta BergamoClub Brügge</v>
      </c>
      <c r="K22" s="7">
        <f t="shared" si="0"/>
        <v>1</v>
      </c>
      <c r="L22" s="7" t="str">
        <f>IF(AND(K22&gt;0,Plan!$I25=0),H22&amp;Language!$E$90&amp;I22,"")</f>
        <v>2 :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Atletico Madrid</v>
      </c>
      <c r="D23" s="2"/>
      <c r="E23" s="219">
        <v>20</v>
      </c>
      <c r="F23" s="139" t="str">
        <f>Plan!$Q26</f>
        <v>Qairat Almaty</v>
      </c>
      <c r="G23" s="140" t="str">
        <f>Plan!$S26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IF(Plan!$I26=0,F23&amp;G23,"")</f>
        <v>Qairat AlmatyReal Madrid</v>
      </c>
      <c r="K23" s="7">
        <f t="shared" si="0"/>
        <v>1</v>
      </c>
      <c r="L23" s="7" t="str">
        <f>IF(AND(K23&gt;0,Plan!$I26=0),H23&amp;Language!$E$90&amp;I23,"")</f>
        <v>0 :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Real Madrid</v>
      </c>
      <c r="D24" s="2"/>
      <c r="E24" s="219">
        <v>21</v>
      </c>
      <c r="F24" s="139" t="str">
        <f>Plan!$Q27</f>
        <v>Inter Mailand</v>
      </c>
      <c r="G24" s="140" t="str">
        <f>Plan!$S27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Inter MailandSalva Prag</v>
      </c>
      <c r="K24" s="7">
        <f t="shared" si="0"/>
        <v>1</v>
      </c>
      <c r="L24" s="7" t="str">
        <f>IF(AND(K24&gt;0,Plan!$I27=0),H24&amp;Language!$E$90&amp;I24,"")</f>
        <v>3 :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Inter Mailand</v>
      </c>
      <c r="D25" s="2"/>
      <c r="E25" s="219">
        <v>22</v>
      </c>
      <c r="F25" s="139" t="str">
        <f>Plan!$Q28</f>
        <v>FC Chelsea</v>
      </c>
      <c r="G25" s="140" t="str">
        <f>Plan!$S28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ChelseaBenfica Lissabon</v>
      </c>
      <c r="K25" s="7">
        <f t="shared" si="0"/>
        <v>1</v>
      </c>
      <c r="L25" s="7" t="str">
        <f>IF(AND(K25&gt;0,Plan!$I28=0),H25&amp;Language!$E$90&amp;I25,"")</f>
        <v>1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Atletico Madrid</v>
      </c>
      <c r="G26" s="140" t="str">
        <f>Plan!$S29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IF(Plan!$I29=0,F26&amp;G26,"")</f>
        <v>Atletico MadridEintracht Frankfurt</v>
      </c>
      <c r="K26" s="7">
        <f t="shared" si="0"/>
        <v>1</v>
      </c>
      <c r="L26" s="7" t="str">
        <f>IF(AND(K26&gt;0,Plan!$I29=0),H26&amp;Language!$E$90&amp;I26,"")</f>
        <v>5 :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Olympique Marseille</v>
      </c>
      <c r="D27" s="2"/>
      <c r="E27" s="219">
        <v>24</v>
      </c>
      <c r="F27" s="139" t="str">
        <f>Plan!$Q30</f>
        <v>FK Bodö/Glimt</v>
      </c>
      <c r="G27" s="140" t="str">
        <f>Plan!$S30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IF(Plan!$I30=0,F27&amp;G27,"")</f>
        <v>FK Bodö/GlimtTottenham Hotspur</v>
      </c>
      <c r="K27" s="7">
        <f t="shared" si="0"/>
        <v>1</v>
      </c>
      <c r="L27" s="7" t="str">
        <f>IF(AND(K27&gt;0,Plan!$I30=0),H27&amp;Language!$E$90&amp;I27,"")</f>
        <v>2 :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Olympique Marseille</v>
      </c>
      <c r="G28" s="140" t="str">
        <f>Plan!$S31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Olympique MarseilleAjax Amsterdam</v>
      </c>
      <c r="K28" s="7">
        <f t="shared" si="0"/>
        <v>1</v>
      </c>
      <c r="L28" s="7" t="str">
        <f>IF(AND(K28&gt;0,Plan!$I31=0),H28&amp;Language!$E$90&amp;I28,"")</f>
        <v>4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Bayern München</v>
      </c>
      <c r="D29" s="2"/>
      <c r="E29" s="219">
        <v>26</v>
      </c>
      <c r="F29" s="139" t="str">
        <f>Plan!$Q32</f>
        <v>Galatasaray SK</v>
      </c>
      <c r="G29" s="140" t="str">
        <f>Plan!$S32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Galatasaray SKFC Liverpool</v>
      </c>
      <c r="K29" s="7">
        <f t="shared" si="0"/>
        <v>1</v>
      </c>
      <c r="L29" s="7" t="str">
        <f>IF(AND(K29&gt;0,Plan!$I32=0),H29&amp;Language!$E$90&amp;I29,"")</f>
        <v>1 :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SSC Neapel</v>
      </c>
      <c r="D30" s="2"/>
      <c r="E30" s="219">
        <v>27</v>
      </c>
      <c r="F30" s="139" t="str">
        <f>Plan!$Q33</f>
        <v>Pafos FC</v>
      </c>
      <c r="G30" s="140" t="str">
        <f>Plan!$S33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IF(Plan!$I33=0,F30&amp;G30,"")</f>
        <v>Pafos FCBayern München</v>
      </c>
      <c r="K30" s="7">
        <f t="shared" si="0"/>
        <v>1</v>
      </c>
      <c r="L30" s="7" t="str">
        <f>IF(AND(K30&gt;0,Plan!$I33=0),H30&amp;Language!$E$90&amp;I30,"")</f>
        <v>1 :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Newcastle United</v>
      </c>
      <c r="D31" s="2"/>
      <c r="E31" s="219">
        <v>28</v>
      </c>
      <c r="F31" s="139" t="str">
        <f>Plan!$Q34</f>
        <v>Union Saint-Gilloise</v>
      </c>
      <c r="G31" s="140" t="str">
        <f>Plan!$S34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IF(Plan!$I34=0,F31&amp;G31,"")</f>
        <v>Union Saint-GilloiseNewcastle United</v>
      </c>
      <c r="K31" s="7">
        <f t="shared" si="0"/>
        <v>1</v>
      </c>
      <c r="L31" s="7" t="str">
        <f>IF(AND(K31&gt;0,Plan!$I34=0),H31&amp;Language!$E$90&amp;I31,"")</f>
        <v>0 :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Pafos FC</v>
      </c>
      <c r="D32" s="2"/>
      <c r="E32" s="219">
        <v>29</v>
      </c>
      <c r="F32" s="139" t="str">
        <f>Plan!$Q35</f>
        <v>Qarabag Agdam</v>
      </c>
      <c r="G32" s="140" t="str">
        <f>Plan!$S35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IF(Plan!$I35=0,F32&amp;G32,"")</f>
        <v>Qarabag AgdamFC Kopenhagen</v>
      </c>
      <c r="K32" s="7">
        <f t="shared" si="0"/>
        <v>1</v>
      </c>
      <c r="L32" s="7" t="str">
        <f>IF(AND(K32&gt;0,Plan!$I35=0),H32&amp;Language!$E$90&amp;I32,"")</f>
        <v>2 :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Paris St. Germain</v>
      </c>
      <c r="D33" s="2"/>
      <c r="E33" s="219">
        <v>30</v>
      </c>
      <c r="F33" s="139" t="str">
        <f>Plan!$Q36</f>
        <v>Borussia Dortmund</v>
      </c>
      <c r="G33" s="140" t="str">
        <f>Plan!$S36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IF(Plan!$I36=0,F33&amp;G33,"")</f>
        <v>Borussia DortmundAthletic Bilbao</v>
      </c>
      <c r="K33" s="7">
        <f t="shared" si="0"/>
        <v>1</v>
      </c>
      <c r="L33" s="7" t="str">
        <f>IF(AND(K33&gt;0,Plan!$I36=0),H33&amp;Language!$E$90&amp;I33,"")</f>
        <v>4 :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Olympiakos Piräus</v>
      </c>
      <c r="D34" s="2"/>
      <c r="E34" s="219">
        <v>31</v>
      </c>
      <c r="F34" s="139" t="str">
        <f>Plan!$Q37</f>
        <v>FC Barcelona</v>
      </c>
      <c r="G34" s="140" t="str">
        <f>Plan!$S37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IF(Plan!$I37=0,F34&amp;G34,"")</f>
        <v>FC BarcelonaParis St. Germain</v>
      </c>
      <c r="K34" s="7">
        <f t="shared" si="0"/>
        <v>1</v>
      </c>
      <c r="L34" s="7" t="str">
        <f>IF(AND(K34&gt;0,Plan!$I37=0),H34&amp;Language!$E$90&amp;I34,"")</f>
        <v>1 :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Salva Prag</v>
      </c>
      <c r="D35" s="2"/>
      <c r="E35" s="219">
        <v>32</v>
      </c>
      <c r="F35" s="139" t="str">
        <f>Plan!$Q38</f>
        <v>FC Arsenal</v>
      </c>
      <c r="G35" s="140" t="str">
        <f>Plan!$S38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ArsenalOlympiakos Piräus</v>
      </c>
      <c r="K35" s="7">
        <f t="shared" si="0"/>
        <v>1</v>
      </c>
      <c r="L35" s="7" t="str">
        <f>IF(AND(K35&gt;0,Plan!$I38=0),H35&amp;Language!$E$90&amp;I35,"")</f>
        <v>2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Union Saint-Gilloise</v>
      </c>
      <c r="D36" s="2"/>
      <c r="E36" s="219">
        <v>33</v>
      </c>
      <c r="F36" s="139" t="str">
        <f>Plan!$Q39</f>
        <v>Bayer 04 Leverkusen</v>
      </c>
      <c r="G36" s="140" t="str">
        <f>Plan!$S39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Tottenham Hotspur</v>
      </c>
      <c r="D37" s="2"/>
      <c r="E37" s="219">
        <v>34</v>
      </c>
      <c r="F37" s="139" t="str">
        <f>Plan!$Q40</f>
        <v>SSC Neapel</v>
      </c>
      <c r="G37" s="140" t="str">
        <f>Plan!$S40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SSC NeapelSporting Lissabon</v>
      </c>
      <c r="K37" s="7">
        <f t="shared" si="1"/>
        <v>1</v>
      </c>
      <c r="L37" s="7" t="str">
        <f>IF(AND(K37&gt;0,Plan!$I40=0),H37&amp;Language!$E$90&amp;I37,"")</f>
        <v>2 :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Juventus Turin</v>
      </c>
      <c r="D38" s="2"/>
      <c r="E38" s="219">
        <v>35</v>
      </c>
      <c r="F38" s="139" t="str">
        <f>Plan!$Q41</f>
        <v>FC Villarreal</v>
      </c>
      <c r="G38" s="140" t="str">
        <f>Plan!$S41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IF(Plan!$I41=0,F38&amp;G38,"")</f>
        <v>FC VillarrealJuventus Turin</v>
      </c>
      <c r="K38" s="7">
        <f t="shared" si="1"/>
        <v>1</v>
      </c>
      <c r="L38" s="7" t="str">
        <f>IF(AND(K38&gt;0,Plan!$I41=0),H38&amp;Language!$E$90&amp;I38,"")</f>
        <v>2 :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FC Villarreal</v>
      </c>
      <c r="D39" s="2"/>
      <c r="E39" s="219">
        <v>36</v>
      </c>
      <c r="F39" s="139" t="str">
        <f>Plan!$Q42</f>
        <v>AS Monaco</v>
      </c>
      <c r="G39" s="140" t="str">
        <f>Plan!$S42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IF(Plan!$I42=0,F39&amp;G39,"")</f>
        <v>AS MonacoManchester City</v>
      </c>
      <c r="K39" s="7">
        <f t="shared" si="1"/>
        <v>1</v>
      </c>
      <c r="L39" s="7" t="str">
        <f>IF(AND(K39&gt;0,Plan!$I42=0),H39&amp;Language!$E$90&amp;I39,"")</f>
        <v>2 :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FC Barcelona</v>
      </c>
      <c r="G40" s="140" t="str">
        <f>Plan!$S43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FC BarcelonaOlympiakos Piräus</v>
      </c>
      <c r="K40" s="7">
        <f t="shared" si="1"/>
        <v>1</v>
      </c>
      <c r="L40" s="7" t="str">
        <f>IF(AND(K40&gt;0,Plan!$I43=0),H40&amp;Language!$E$90&amp;I40,"")</f>
        <v>6 :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Qairat Almaty</v>
      </c>
      <c r="G41" s="140" t="str">
        <f>Plan!$S44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Qairat AlmatyPafos FC</v>
      </c>
      <c r="K41" s="7">
        <f t="shared" si="1"/>
        <v>1</v>
      </c>
      <c r="L41" s="7" t="str">
        <f>IF(AND(K41&gt;0,Plan!$I44=0),H41&amp;Language!$E$90&amp;I41,"")</f>
        <v>0 :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FC Arsenal</v>
      </c>
      <c r="G42" s="140" t="str">
        <f>Plan!$S45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FC ArsenalAtletico Madrid</v>
      </c>
      <c r="K42" s="7">
        <f t="shared" si="1"/>
        <v>1</v>
      </c>
      <c r="L42" s="7" t="str">
        <f>IF(AND(K42&gt;0,Plan!$I45=0),H42&amp;Language!$E$90&amp;I42,"")</f>
        <v>4 :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Bayer 04 Leverkusen</v>
      </c>
      <c r="G43" s="140" t="str">
        <f>Plan!$S46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IF(Plan!$I46=0,F43&amp;G43,"")</f>
        <v>Bayer 04 LeverkusenParis St. Germain</v>
      </c>
      <c r="K43" s="7">
        <f t="shared" si="1"/>
        <v>1</v>
      </c>
      <c r="L43" s="7" t="str">
        <f>IF(AND(K43&gt;0,Plan!$I46=0),H43&amp;Language!$E$90&amp;I43,"")</f>
        <v>2 :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PSV Eindhoven</v>
      </c>
      <c r="G44" s="140" t="str">
        <f>Plan!$S47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IF(Plan!$I47=0,F44&amp;G44,"")</f>
        <v>PSV EindhovenSSC Neapel</v>
      </c>
      <c r="K44" s="7">
        <f t="shared" si="1"/>
        <v>1</v>
      </c>
      <c r="L44" s="7" t="str">
        <f>IF(AND(K44&gt;0,Plan!$I47=0),H44&amp;Language!$E$90&amp;I44,"")</f>
        <v>6 :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 Villarreal</v>
      </c>
      <c r="G45" s="140" t="str">
        <f>Plan!$S48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 VillarrealManchester City</v>
      </c>
      <c r="K45" s="7">
        <f t="shared" si="1"/>
        <v>1</v>
      </c>
      <c r="L45" s="7" t="str">
        <f>IF(AND(K45&gt;0,Plan!$I48=0),H45&amp;Language!$E$90&amp;I45,"")</f>
        <v>0 :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FC Kopenhagen</v>
      </c>
      <c r="G46" s="140" t="str">
        <f>Plan!$S49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IF(Plan!$I49=0,F46&amp;G46,"")</f>
        <v>FC KopenhagenBorussia Dortmund</v>
      </c>
      <c r="K46" s="7">
        <f t="shared" si="1"/>
        <v>1</v>
      </c>
      <c r="L46" s="7" t="str">
        <f>IF(AND(K46&gt;0,Plan!$I49=0),H46&amp;Language!$E$90&amp;I46,"")</f>
        <v>2 :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Union Saint-Gilloise</v>
      </c>
      <c r="G47" s="140" t="str">
        <f>Plan!$S50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IF(Plan!$I50=0,F47&amp;G47,"")</f>
        <v>Union Saint-GilloiseInter Mailand</v>
      </c>
      <c r="K47" s="7">
        <f t="shared" si="1"/>
        <v>1</v>
      </c>
      <c r="L47" s="7" t="str">
        <f>IF(AND(K47&gt;0,Plan!$I50=0),H47&amp;Language!$E$90&amp;I47,"")</f>
        <v>0 :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Newcastle United</v>
      </c>
      <c r="G48" s="140" t="str">
        <f>Plan!$S51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Newcastle UnitedBenfica Lissabon</v>
      </c>
      <c r="K48" s="7">
        <f t="shared" si="1"/>
        <v>1</v>
      </c>
      <c r="L48" s="7" t="str">
        <f>IF(AND(K48&gt;0,Plan!$I51=0),H48&amp;Language!$E$90&amp;I48,"")</f>
        <v>3 :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Galatasaray SK</v>
      </c>
      <c r="G49" s="140" t="str">
        <f>Plan!$S52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Galatasaray SKFK Bodö/Glimt</v>
      </c>
      <c r="K49" s="7">
        <f t="shared" si="1"/>
        <v>1</v>
      </c>
      <c r="L49" s="7" t="str">
        <f>IF(AND(K49&gt;0,Plan!$I52=0),H49&amp;Language!$E$90&amp;I49,"")</f>
        <v>3 :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Athletic Bilbao</v>
      </c>
      <c r="G50" s="140" t="str">
        <f>Plan!$S53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Athletic BilbaoQarabag Agdam</v>
      </c>
      <c r="K50" s="7">
        <f t="shared" si="1"/>
        <v>1</v>
      </c>
      <c r="L50" s="7" t="str">
        <f>IF(AND(K50&gt;0,Plan!$I53=0),H50&amp;Language!$E$90&amp;I50,"")</f>
        <v>3 :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Bayern München</v>
      </c>
      <c r="G51" s="140" t="str">
        <f>Plan!$S54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Bayern MünchenClub Brügge</v>
      </c>
      <c r="K51" s="7">
        <f t="shared" si="1"/>
        <v>1</v>
      </c>
      <c r="L51" s="7" t="str">
        <f>IF(AND(K51&gt;0,Plan!$I54=0),H51&amp;Language!$E$90&amp;I51,"")</f>
        <v>4 :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Real Madrid</v>
      </c>
      <c r="G52" s="140" t="str">
        <f>Plan!$S55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IF(Plan!$I55=0,F52&amp;G52,"")</f>
        <v>Real MadridJuventus Turin</v>
      </c>
      <c r="K52" s="7">
        <f t="shared" si="1"/>
        <v>1</v>
      </c>
      <c r="L52" s="7" t="str">
        <f>IF(AND(K52&gt;0,Plan!$I55=0),H52&amp;Language!$E$90&amp;I52,"")</f>
        <v>1 :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FC Chelsea</v>
      </c>
      <c r="G53" s="140" t="str">
        <f>Plan!$S56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FC ChelseaAjax Amsterdam</v>
      </c>
      <c r="K53" s="7">
        <f t="shared" si="1"/>
        <v>1</v>
      </c>
      <c r="L53" s="7" t="str">
        <f>IF(AND(K53&gt;0,Plan!$I56=0),H53&amp;Language!$E$90&amp;I53,"")</f>
        <v>5 :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Atalanta Bergamo</v>
      </c>
      <c r="G54" s="140" t="str">
        <f>Plan!$S57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Atalanta BergamoSalva Prag</v>
      </c>
      <c r="K54" s="7">
        <f t="shared" si="1"/>
        <v>1</v>
      </c>
      <c r="L54" s="7" t="str">
        <f>IF(AND(K54&gt;0,Plan!$I57=0),H54&amp;Language!$E$90&amp;I54,"")</f>
        <v>0 :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Eintracht Frankfurt</v>
      </c>
      <c r="G55" s="140" t="str">
        <f>Plan!$S58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IF(Plan!$I58=0,F55&amp;G55,"")</f>
        <v>Eintracht FrankfurtFC Liverpool</v>
      </c>
      <c r="K55" s="7">
        <f t="shared" si="1"/>
        <v>1</v>
      </c>
      <c r="L55" s="7" t="str">
        <f>IF(AND(K55&gt;0,Plan!$I58=0),H55&amp;Language!$E$90&amp;I55,"")</f>
        <v>1 :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Sporting Lissabon</v>
      </c>
      <c r="G56" s="140" t="str">
        <f>Plan!$S59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Sporting LissabonOlympique Marseille</v>
      </c>
      <c r="K56" s="7">
        <f t="shared" si="1"/>
        <v>1</v>
      </c>
      <c r="L56" s="7" t="str">
        <f>IF(AND(K56&gt;0,Plan!$I59=0),H56&amp;Language!$E$90&amp;I56,"")</f>
        <v>2 :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AS Monaco</v>
      </c>
      <c r="G57" s="140" t="str">
        <f>Plan!$S60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IF(Plan!$I60=0,F57&amp;G57,"")</f>
        <v>AS MonacoTottenham Hotspur</v>
      </c>
      <c r="K57" s="7">
        <f t="shared" si="1"/>
        <v>1</v>
      </c>
      <c r="L57" s="7" t="str">
        <f>IF(AND(K57&gt;0,Plan!$I60=0),H57&amp;Language!$E$90&amp;I57,"")</f>
        <v>0 :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SSC Neapel</v>
      </c>
      <c r="G58" s="140" t="str">
        <f>Plan!$S61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IF(Plan!$I61=0,F58&amp;G58,"")</f>
        <v>SSC NeapelEintracht Frankfurt</v>
      </c>
      <c r="K58" s="7">
        <f t="shared" si="1"/>
        <v>1</v>
      </c>
      <c r="L58" s="7" t="str">
        <f>IF(AND(K58&gt;0,Plan!$I61=0),H58&amp;Language!$E$90&amp;I58,"")</f>
        <v>0 :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Salva Prag</v>
      </c>
      <c r="G59" s="140" t="str">
        <f>Plan!$S62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IF(Plan!$I62=0,F59&amp;G59,"")</f>
        <v>Salva PragFC Arsenal</v>
      </c>
      <c r="K59" s="7">
        <f t="shared" si="1"/>
        <v>1</v>
      </c>
      <c r="L59" s="7" t="str">
        <f>IF(AND(K59&gt;0,Plan!$I62=0),H59&amp;Language!$E$90&amp;I59,"")</f>
        <v>0 :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Paris St. Germain</v>
      </c>
      <c r="G60" s="140" t="str">
        <f>Plan!$S63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IF(Plan!$I63=0,F60&amp;G60,"")</f>
        <v>Paris St. GermainBayern München</v>
      </c>
      <c r="K60" s="7">
        <f t="shared" si="1"/>
        <v>1</v>
      </c>
      <c r="L60" s="7" t="str">
        <f>IF(AND(K60&gt;0,Plan!$I63=0),H60&amp;Language!$E$90&amp;I60,"")</f>
        <v>1 :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IF(Plan!$I64=0,F61&amp;G61,"")</f>
        <v>FC LiverpoolReal Madrid</v>
      </c>
      <c r="K61" s="7">
        <f t="shared" si="1"/>
        <v>1</v>
      </c>
      <c r="L61" s="7" t="str">
        <f>IF(AND(K61&gt;0,Plan!$I64=0),H61&amp;Language!$E$90&amp;I61,"")</f>
        <v>1 :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Juventus Turin</v>
      </c>
      <c r="G62" s="140" t="str">
        <f>Plan!$S65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Juventus TurinSporting Lissabon</v>
      </c>
      <c r="K62" s="7">
        <f t="shared" si="1"/>
        <v>1</v>
      </c>
      <c r="L62" s="7" t="str">
        <f>IF(AND(K62&gt;0,Plan!$I65=0),H62&amp;Language!$E$90&amp;I62,"")</f>
        <v>1 :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Atletico Madrid</v>
      </c>
      <c r="G63" s="140" t="str">
        <f>Plan!$S66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Atletico MadridUnion Saint-Gilloise</v>
      </c>
      <c r="K63" s="7">
        <f t="shared" si="1"/>
        <v>1</v>
      </c>
      <c r="L63" s="7" t="str">
        <f>IF(AND(K63&gt;0,Plan!$I66=0),H63&amp;Language!$E$90&amp;I63,"")</f>
        <v>3 :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Tottenham Hotspur</v>
      </c>
      <c r="G64" s="140" t="str">
        <f>Plan!$S67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Tottenham HotspurFC Kopenhagen</v>
      </c>
      <c r="K64" s="7">
        <f t="shared" si="1"/>
        <v>1</v>
      </c>
      <c r="L64" s="7" t="str">
        <f>IF(AND(K64&gt;0,Plan!$I67=0),H64&amp;Language!$E$90&amp;I64,"")</f>
        <v>4 :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FK Bodö/Glimt</v>
      </c>
      <c r="G65" s="140" t="str">
        <f>Plan!$S68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FK Bodö/GlimtAS Monaco</v>
      </c>
      <c r="K65" s="7">
        <f t="shared" si="1"/>
        <v>1</v>
      </c>
      <c r="L65" s="7" t="str">
        <f>IF(AND(K65&gt;0,Plan!$I68=0),H65&amp;Language!$E$90&amp;I65,"")</f>
        <v>0 :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Olympiakos Piräus</v>
      </c>
      <c r="G66" s="140" t="str">
        <f>Plan!$S69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Olympiakos PiräusPSV Eindhoven</v>
      </c>
      <c r="K66" s="7">
        <f t="shared" si="1"/>
        <v>1</v>
      </c>
      <c r="L66" s="7" t="str">
        <f>IF(AND(K66&gt;0,Plan!$I69=0),H66&amp;Language!$E$90&amp;I66,"")</f>
        <v>1 :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Qarabag Agdam</v>
      </c>
      <c r="G67" s="140" t="str">
        <f>Plan!$S70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IF(Plan!$I70=0,F67&amp;G67,"")</f>
        <v>Qarabag AgdamFC Chelsea</v>
      </c>
      <c r="K67" s="7">
        <f t="shared" si="1"/>
        <v>1</v>
      </c>
      <c r="L67" s="7" t="str">
        <f>IF(AND(K67&gt;0,Plan!$I70=0),H67&amp;Language!$E$90&amp;I67,"")</f>
        <v>2 :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Pafos FC</v>
      </c>
      <c r="G68" s="140" t="str">
        <f>Plan!$S71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1 :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Manchester City</v>
      </c>
      <c r="G69" s="140" t="str">
        <f>Plan!$S72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IF(Plan!$I72=0,F69&amp;G69,"")</f>
        <v>Manchester CityBorussia Dortmund</v>
      </c>
      <c r="K69" s="7">
        <f t="shared" si="2"/>
        <v>1</v>
      </c>
      <c r="L69" s="7" t="str">
        <f>IF(AND(K69&gt;0,Plan!$I72=0),H69&amp;Language!$E$90&amp;I69,"")</f>
        <v>4 :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Inter MailandQairat Almaty</v>
      </c>
      <c r="K70" s="7">
        <f t="shared" si="2"/>
        <v>1</v>
      </c>
      <c r="L70" s="7" t="str">
        <f>IF(AND(K70&gt;0,Plan!$I73=0),H70&amp;Language!$E$90&amp;I70,"")</f>
        <v>2 :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Ajax Amsterdam</v>
      </c>
      <c r="G71" s="140" t="str">
        <f>Plan!$S74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IF(Plan!$I74=0,F71&amp;G71,"")</f>
        <v>Ajax AmsterdamGalatasaray SK</v>
      </c>
      <c r="K71" s="7">
        <f t="shared" si="2"/>
        <v>1</v>
      </c>
      <c r="L71" s="7" t="str">
        <f>IF(AND(K71&gt;0,Plan!$I74=0),H71&amp;Language!$E$90&amp;I71,"")</f>
        <v>0 :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Benfica Lissabon</v>
      </c>
      <c r="G72" s="140" t="str">
        <f>Plan!$S75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IF(Plan!$I75=0,F72&amp;G72,"")</f>
        <v>Benfica LissabonBayer 04 Leverkusen</v>
      </c>
      <c r="K72" s="7">
        <f t="shared" si="2"/>
        <v>1</v>
      </c>
      <c r="L72" s="7" t="str">
        <f>IF(AND(K72&gt;0,Plan!$I75=0),H72&amp;Language!$E$90&amp;I72,"")</f>
        <v>0 :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Club Brügge</v>
      </c>
      <c r="G73" s="140" t="str">
        <f>Plan!$S76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IF(Plan!$I76=0,F73&amp;G73,"")</f>
        <v>Club BrüggeFC Barcelona</v>
      </c>
      <c r="K73" s="7">
        <f t="shared" si="2"/>
        <v>1</v>
      </c>
      <c r="L73" s="7" t="str">
        <f>IF(AND(K73&gt;0,Plan!$I76=0),H73&amp;Language!$E$90&amp;I73,"")</f>
        <v>3 :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Olympique Marseille</v>
      </c>
      <c r="G74" s="140" t="str">
        <f>Plan!$S77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Olympique MarseilleAtalanta Bergamo</v>
      </c>
      <c r="K74" s="7">
        <f t="shared" si="2"/>
        <v>1</v>
      </c>
      <c r="L74" s="7" t="str">
        <f>IF(AND(K74&gt;0,Plan!$I77=0),H74&amp;Language!$E$90&amp;I74,"")</f>
        <v>0 :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Newcastle United</v>
      </c>
      <c r="G75" s="140" t="str">
        <f>Plan!$S78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Ajax Amsterdam</v>
      </c>
      <c r="G76" s="140" t="str">
        <f>Plan!$S79</f>
        <v>Benfica Lissabon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IF(Plan!$I79=0,F76&amp;G76,"")</f>
        <v>Ajax AmsterdamBenfica Lissabon</v>
      </c>
      <c r="K76" s="111">
        <f t="shared" si="3"/>
        <v>0</v>
      </c>
      <c r="L76" s="111" t="str">
        <f>IF(AND(K76&gt;0,Plan!$I79=0),H76&amp;Language!$E$90&amp;I76,"")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Galatasaray SK</v>
      </c>
      <c r="G77" s="140" t="str">
        <f>Plan!$S80</f>
        <v>Union Saint-Gilloise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IF(Plan!$I80=0,F77&amp;G77,"")</f>
        <v>Galatasaray SKUnion Saint-Gilloise</v>
      </c>
      <c r="K77" s="111">
        <f t="shared" si="3"/>
        <v>0</v>
      </c>
      <c r="L77" s="111" t="str">
        <f>IF(AND(K77&gt;0,Plan!$I80=0),H77&amp;Language!$E$90&amp;I77,"")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Manchester City</v>
      </c>
      <c r="G78" s="140" t="str">
        <f>Plan!$S81</f>
        <v>Bayer 04 Leverkusen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IF(Plan!$I81=0,F78&amp;G78,"")</f>
        <v>Manchester CityBayer 04 Leverkusen</v>
      </c>
      <c r="K78" s="111">
        <f t="shared" si="3"/>
        <v>0</v>
      </c>
      <c r="L78" s="111" t="str">
        <f>IF(AND(K78&gt;0,Plan!$I81=0),H78&amp;Language!$E$90&amp;I78,"")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Chelsea</v>
      </c>
      <c r="G79" s="140" t="str">
        <f>Plan!$S82</f>
        <v>FC Barcelona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IF(Plan!$I82=0,F79&amp;G79,"")</f>
        <v>FC ChelseaFC Barcelona</v>
      </c>
      <c r="K79" s="111">
        <f t="shared" si="3"/>
        <v>0</v>
      </c>
      <c r="L79" s="111" t="str">
        <f>IF(AND(K79&gt;0,Plan!$I82=0),H79&amp;Language!$E$90&amp;I79,"")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Borussia Dortmund</v>
      </c>
      <c r="G80" s="140" t="str">
        <f>Plan!$S83</f>
        <v>FC Villarreal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IF(Plan!$I83=0,F80&amp;G80,"")</f>
        <v>Borussia DortmundFC Villarreal</v>
      </c>
      <c r="K80" s="111">
        <f t="shared" si="3"/>
        <v>0</v>
      </c>
      <c r="L80" s="111" t="str">
        <f>IF(AND(K80&gt;0,Plan!$I83=0),H80&amp;Language!$E$90&amp;I80,"")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SSC Neapel</v>
      </c>
      <c r="G81" s="140" t="str">
        <f>Plan!$S84</f>
        <v>Qarabag Agdam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IF(Plan!$I84=0,F81&amp;G81,"")</f>
        <v>SSC NeapelQarabag Agdam</v>
      </c>
      <c r="K81" s="111">
        <f t="shared" si="3"/>
        <v>0</v>
      </c>
      <c r="L81" s="111" t="str">
        <f>IF(AND(K81&gt;0,Plan!$I84=0),H81&amp;Language!$E$90&amp;I81,"")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FK Bodö/Glimt</v>
      </c>
      <c r="G82" s="140" t="str">
        <f>Plan!$S85</f>
        <v>Juventus Turin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IF(Plan!$I85=0,F82&amp;G82,"")</f>
        <v>FK Bodö/GlimtJuventus Turin</v>
      </c>
      <c r="K82" s="111">
        <f t="shared" si="3"/>
        <v>0</v>
      </c>
      <c r="L82" s="111" t="str">
        <f>IF(AND(K82&gt;0,Plan!$I85=0),H82&amp;Language!$E$90&amp;I82,"")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Olympique Marseille</v>
      </c>
      <c r="G83" s="140" t="str">
        <f>Plan!$S86</f>
        <v>Newcastle United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IF(Plan!$I86=0,F83&amp;G83,"")</f>
        <v>Olympique MarseilleNewcastle United</v>
      </c>
      <c r="K83" s="111">
        <f t="shared" si="3"/>
        <v>0</v>
      </c>
      <c r="L83" s="111" t="str">
        <f>IF(AND(K83&gt;0,Plan!$I86=0),H83&amp;Language!$E$90&amp;I83,"")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Salva Prag</v>
      </c>
      <c r="G84" s="140" t="str">
        <f>Plan!$S87</f>
        <v>Athletic Bilbao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IF(Plan!$I87=0,F84&amp;G84,"")</f>
        <v>Salva PragAthletic Bilbao</v>
      </c>
      <c r="K84" s="111">
        <f t="shared" si="3"/>
        <v>0</v>
      </c>
      <c r="L84" s="111" t="str">
        <f>IF(AND(K84&gt;0,Plan!$I87=0),H84&amp;Language!$E$90&amp;I84,"")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FC Kopenhagen</v>
      </c>
      <c r="G85" s="140" t="str">
        <f>Plan!$S88</f>
        <v>Qairat Almaty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IF(Plan!$I88=0,F85&amp;G85,"")</f>
        <v>FC KopenhagenQairat Almaty</v>
      </c>
      <c r="K85" s="111">
        <f t="shared" si="3"/>
        <v>0</v>
      </c>
      <c r="L85" s="111" t="str">
        <f>IF(AND(K85&gt;0,Plan!$I88=0),H85&amp;Language!$E$90&amp;I85,"")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Pafos FC</v>
      </c>
      <c r="G86" s="140" t="str">
        <f>Plan!$S89</f>
        <v>AS Monaco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IF(Plan!$I89=0,F86&amp;G86,"")</f>
        <v>Pafos FCAS Monaco</v>
      </c>
      <c r="K86" s="111">
        <f t="shared" si="3"/>
        <v>0</v>
      </c>
      <c r="L86" s="111" t="str">
        <f>IF(AND(K86&gt;0,Plan!$I89=0),H86&amp;Language!$E$90&amp;I86,"")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Paris St. Germain</v>
      </c>
      <c r="G87" s="140" t="str">
        <f>Plan!$S90</f>
        <v>Tottenham Hotspur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IF(Plan!$I90=0,F87&amp;G87,"")</f>
        <v>Paris St. GermainTottenham Hotspur</v>
      </c>
      <c r="K87" s="111">
        <f t="shared" si="3"/>
        <v>0</v>
      </c>
      <c r="L87" s="111" t="str">
        <f>IF(AND(K87&gt;0,Plan!$I90=0),H87&amp;Language!$E$90&amp;I87,"")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FC Liverpool</v>
      </c>
      <c r="G88" s="140" t="str">
        <f>Plan!$S91</f>
        <v>PSV Eindhoven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IF(Plan!$I91=0,F88&amp;G88,"")</f>
        <v>FC LiverpoolPSV Eindhoven</v>
      </c>
      <c r="K88" s="111">
        <f t="shared" si="3"/>
        <v>0</v>
      </c>
      <c r="L88" s="111" t="str">
        <f>IF(AND(K88&gt;0,Plan!$I91=0),H88&amp;Language!$E$90&amp;I88,"")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FC Arsenal</v>
      </c>
      <c r="G89" s="140" t="str">
        <f>Plan!$S92</f>
        <v>Bayern München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IF(Plan!$I92=0,F89&amp;G89,"")</f>
        <v>FC ArsenalBayern München</v>
      </c>
      <c r="K89" s="111">
        <f t="shared" si="3"/>
        <v>0</v>
      </c>
      <c r="L89" s="111" t="str">
        <f>IF(AND(K89&gt;0,Plan!$I92=0),H89&amp;Language!$E$90&amp;I89,"")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Atletico Madrid</v>
      </c>
      <c r="G90" s="140" t="str">
        <f>Plan!$S93</f>
        <v>Inter Mailand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IF(Plan!$I93=0,F90&amp;G90,"")</f>
        <v>Atletico MadridInter Mailand</v>
      </c>
      <c r="K90" s="111">
        <f t="shared" si="3"/>
        <v>0</v>
      </c>
      <c r="L90" s="111" t="str">
        <f>IF(AND(K90&gt;0,Plan!$I93=0),H90&amp;Language!$E$90&amp;I90,"")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Eintracht Frankfurt</v>
      </c>
      <c r="G91" s="140" t="str">
        <f>Plan!$S94</f>
        <v>Atalanta Bergamo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IF(Plan!$I94=0,F91&amp;G91,"")</f>
        <v>Eintracht FrankfurtAtalanta Bergamo</v>
      </c>
      <c r="K91" s="111">
        <f t="shared" si="3"/>
        <v>0</v>
      </c>
      <c r="L91" s="111" t="str">
        <f>IF(AND(K91&gt;0,Plan!$I94=0),H91&amp;Language!$E$90&amp;I91,"")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Sporting Lissabon</v>
      </c>
      <c r="G92" s="140" t="str">
        <f>Plan!$S95</f>
        <v>Club Brügge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IF(Plan!$I95=0,F92&amp;G92,"")</f>
        <v>Sporting LissabonClub Brügge</v>
      </c>
      <c r="K92" s="111">
        <f t="shared" si="3"/>
        <v>0</v>
      </c>
      <c r="L92" s="111" t="str">
        <f>IF(AND(K92&gt;0,Plan!$I95=0),H92&amp;Language!$E$90&amp;I92,"")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Olympiakos Piräus</v>
      </c>
      <c r="G93" s="140" t="str">
        <f>Plan!$S96</f>
        <v>Real Madrid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IF(Plan!$I96=0,F93&amp;G93,"")</f>
        <v>Olympiakos PiräusReal Madrid</v>
      </c>
      <c r="K93" s="111">
        <f t="shared" si="3"/>
        <v>0</v>
      </c>
      <c r="L93" s="111" t="str">
        <f>IF(AND(K93&gt;0,Plan!$I96=0),H93&amp;Language!$E$90&amp;I93,"")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Qairat Almaty</v>
      </c>
      <c r="G94" s="140" t="str">
        <f>Plan!$S97</f>
        <v>Olympiakos Piräus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IF(Plan!$I97=0,F94&amp;G94,"")</f>
        <v>Qairat AlmatyOlympiakos Piräus</v>
      </c>
      <c r="K94" s="111">
        <f t="shared" si="3"/>
        <v>0</v>
      </c>
      <c r="L94" s="111" t="str">
        <f>IF(AND(K94&gt;0,Plan!$I97=0),H94&amp;Language!$E$90&amp;I94,"")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Bayern München</v>
      </c>
      <c r="G95" s="140" t="str">
        <f>Plan!$S98</f>
        <v>Sporting Lissabon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IF(Plan!$I98=0,F95&amp;G95,"")</f>
        <v>Bayern MünchenSporting Lissabon</v>
      </c>
      <c r="K95" s="111">
        <f t="shared" si="3"/>
        <v>0</v>
      </c>
      <c r="L95" s="111" t="str">
        <f>IF(AND(K95&gt;0,Plan!$I98=0),H95&amp;Language!$E$90&amp;I95,"")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Inter Mailand</v>
      </c>
      <c r="G96" s="140" t="str">
        <f>Plan!$S99</f>
        <v>FC Liverpool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IF(Plan!$I99=0,F96&amp;G96,"")</f>
        <v>Inter MailandFC Liverpool</v>
      </c>
      <c r="K96" s="111">
        <f t="shared" si="3"/>
        <v>0</v>
      </c>
      <c r="L96" s="111" t="str">
        <f>IF(AND(K96&gt;0,Plan!$I99=0),H96&amp;Language!$E$90&amp;I96,"")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FC Barcelona</v>
      </c>
      <c r="G97" s="140" t="str">
        <f>Plan!$S100</f>
        <v>Eintracht Frankfurt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IF(Plan!$I100=0,F97&amp;G97,"")</f>
        <v>FC BarcelonaEintracht Frankfurt</v>
      </c>
      <c r="K97" s="111">
        <f t="shared" si="3"/>
        <v>0</v>
      </c>
      <c r="L97" s="111" t="str">
        <f>IF(AND(K97&gt;0,Plan!$I100=0),H97&amp;Language!$E$90&amp;I97,"")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Atalanta Bergamo</v>
      </c>
      <c r="G98" s="140" t="str">
        <f>Plan!$S101</f>
        <v>FC Chelsea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IF(Plan!$I101=0,F98&amp;G98,"")</f>
        <v>Atalanta BergamoFC Chelsea</v>
      </c>
      <c r="K98" s="111">
        <f t="shared" si="3"/>
        <v>0</v>
      </c>
      <c r="L98" s="111" t="str">
        <f>IF(AND(K98&gt;0,Plan!$I101=0),H98&amp;Language!$E$90&amp;I98,"")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Tottenham Hotspur</v>
      </c>
      <c r="G99" s="140" t="str">
        <f>Plan!$S102</f>
        <v>Salva Prag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IF(Plan!$I102=0,F99&amp;G99,"")</f>
        <v>Tottenham HotspurSalva Prag</v>
      </c>
      <c r="K99" s="111">
        <f t="shared" si="3"/>
        <v>0</v>
      </c>
      <c r="L99" s="111" t="str">
        <f>IF(AND(K99&gt;0,Plan!$I102=0),H99&amp;Language!$E$90&amp;I99,"")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PSV Eindhoven</v>
      </c>
      <c r="G100" s="140" t="str">
        <f>Plan!$S103</f>
        <v>Atletico Madrid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IF(Plan!$I103=0,F100&amp;G100,"")</f>
        <v>PSV EindhovenAtletico Madrid</v>
      </c>
      <c r="K100" s="111">
        <f t="shared" si="3"/>
        <v>0</v>
      </c>
      <c r="L100" s="111" t="str">
        <f>IF(AND(K100&gt;0,Plan!$I103=0),H100&amp;Language!$E$90&amp;I100,"")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AS Monaco</v>
      </c>
      <c r="G101" s="140" t="str">
        <f>Plan!$S104</f>
        <v>Galatasaray SK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IF(Plan!$I104=0,F101&amp;G101,"")</f>
        <v>AS MonacoGalatasaray SK</v>
      </c>
      <c r="K101" s="111">
        <f t="shared" si="3"/>
        <v>0</v>
      </c>
      <c r="L101" s="111" t="str">
        <f>IF(AND(K101&gt;0,Plan!$I104=0),H101&amp;Language!$E$90&amp;I101,"")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Union Saint-Gilloise</v>
      </c>
      <c r="G102" s="140" t="str">
        <f>Plan!$S105</f>
        <v>Olympique Marseille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IF(Plan!$I105=0,F102&amp;G102,"")</f>
        <v>Union Saint-GilloiseOlympique Marseille</v>
      </c>
      <c r="K102" s="111">
        <f t="shared" si="3"/>
        <v>0</v>
      </c>
      <c r="L102" s="111" t="str">
        <f>IF(AND(K102&gt;0,Plan!$I105=0),H102&amp;Language!$E$90&amp;I102,"")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Villarreal</v>
      </c>
      <c r="G103" s="140" t="str">
        <f>Plan!$S106</f>
        <v>FC Kopenhagen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IF(Plan!$I106=0,F103&amp;G103,"")</f>
        <v>FC VillarrealFC Kopenhagen</v>
      </c>
      <c r="K103" s="111">
        <f t="shared" si="3"/>
        <v>0</v>
      </c>
      <c r="L103" s="111" t="str">
        <f>IF(AND(K103&gt;0,Plan!$I106=0),H103&amp;Language!$E$90&amp;I103,"")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Qarabag Agdam</v>
      </c>
      <c r="G104" s="140" t="str">
        <f>Plan!$S107</f>
        <v>Ajax Amsterdam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IF(Plan!$I107=0,F104&amp;G104,"")</f>
        <v>Qarabag AgdamAjax Amsterdam</v>
      </c>
      <c r="K104" s="111">
        <f t="shared" si="3"/>
        <v>0</v>
      </c>
      <c r="L104" s="111" t="str">
        <f>IF(AND(K104&gt;0,Plan!$I107=0),H104&amp;Language!$E$90&amp;I104,"")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Real Madrid</v>
      </c>
      <c r="G105" s="140" t="str">
        <f>Plan!$S108</f>
        <v>Manchester City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IF(Plan!$I108=0,F105&amp;G105,"")</f>
        <v>Real MadridManchester City</v>
      </c>
      <c r="K105" s="111">
        <f t="shared" si="3"/>
        <v>0</v>
      </c>
      <c r="L105" s="111" t="str">
        <f>IF(AND(K105&gt;0,Plan!$I108=0),H105&amp;Language!$E$90&amp;I105,"")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Borussia Dortmund</v>
      </c>
      <c r="G106" s="140" t="str">
        <f>Plan!$S109</f>
        <v>FK Bodö/Glimt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IF(Plan!$I109=0,F106&amp;G106,"")</f>
        <v>Borussia DortmundFK Bodö/Glimt</v>
      </c>
      <c r="K106" s="111">
        <f t="shared" si="3"/>
        <v>0</v>
      </c>
      <c r="L106" s="111" t="str">
        <f>IF(AND(K106&gt;0,Plan!$I109=0),H106&amp;Language!$E$90&amp;I106,"")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Juventus Turin</v>
      </c>
      <c r="G107" s="140" t="str">
        <f>Plan!$S110</f>
        <v>Pafos FC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IF(Plan!$I110=0,F107&amp;G107,"")</f>
        <v>Juventus TurinPafos FC</v>
      </c>
      <c r="K107" s="111">
        <f t="shared" si="3"/>
        <v>0</v>
      </c>
      <c r="L107" s="111" t="str">
        <f>IF(AND(K107&gt;0,Plan!$I110=0),H107&amp;Language!$E$90&amp;I107,"")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Bayer 04 Leverkusen</v>
      </c>
      <c r="G108" s="140" t="str">
        <f>Plan!$S111</f>
        <v>Newcastle United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IF(Plan!$I111=0,F108&amp;G108,"")</f>
        <v>Bayer 04 LeverkusenNewcastle United</v>
      </c>
      <c r="K108" s="111">
        <f t="shared" si="3"/>
        <v>0</v>
      </c>
      <c r="L108" s="111" t="str">
        <f>IF(AND(K108&gt;0,Plan!$I111=0),H108&amp;Language!$E$90&amp;I108,"")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Benfica Lissabon</v>
      </c>
      <c r="G109" s="140" t="str">
        <f>Plan!$S112</f>
        <v>SSC Neapel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IF(Plan!$I112=0,F109&amp;G109,"")</f>
        <v>Benfica LissabonSSC Neapel</v>
      </c>
      <c r="K109" s="111">
        <f t="shared" si="3"/>
        <v>0</v>
      </c>
      <c r="L109" s="111" t="str">
        <f>IF(AND(K109&gt;0,Plan!$I112=0),H109&amp;Language!$E$90&amp;I109,"")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Club Brügge</v>
      </c>
      <c r="G110" s="140" t="str">
        <f>Plan!$S113</f>
        <v>FC Arsenal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IF(Plan!$I113=0,F110&amp;G110,"")</f>
        <v>Club BrüggeFC Arsenal</v>
      </c>
      <c r="K110" s="111">
        <f t="shared" si="3"/>
        <v>0</v>
      </c>
      <c r="L110" s="111" t="str">
        <f>IF(AND(K110&gt;0,Plan!$I113=0),H110&amp;Language!$E$90&amp;I110,"")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Athletic Bilbao</v>
      </c>
      <c r="G111" s="140" t="str">
        <f>Plan!$S114</f>
        <v>Paris St. Germain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IF(Plan!$I114=0,F111&amp;G111,"")</f>
        <v>Athletic BilbaoParis St. Germain</v>
      </c>
      <c r="K111" s="111">
        <f t="shared" si="3"/>
        <v>0</v>
      </c>
      <c r="L111" s="111" t="str">
        <f>IF(AND(K111&gt;0,Plan!$I114=0),H111&amp;Language!$E$90&amp;I111,"")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Qairat Almaty</v>
      </c>
      <c r="G112" s="140" t="str">
        <f>Plan!$S115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IF(Plan!$I115=0,F112&amp;G112,"")</f>
        <v>Qairat AlmatyClub Brügge</v>
      </c>
      <c r="K112" s="111">
        <f t="shared" si="3"/>
        <v>0</v>
      </c>
      <c r="L112" s="111" t="str">
        <f>IF(AND(K112&gt;0,Plan!$I115=0),H112&amp;Language!$E$90&amp;I112,"")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FK Bodö/Glimt</v>
      </c>
      <c r="G113" s="140" t="str">
        <f>Plan!$S116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IF(Plan!$I116=0,F113&amp;G113,"")</f>
        <v>FK Bodö/GlimtManchester City</v>
      </c>
      <c r="K113" s="111">
        <f t="shared" si="3"/>
        <v>0</v>
      </c>
      <c r="L113" s="111" t="str">
        <f>IF(AND(K113&gt;0,Plan!$I116=0),H113&amp;Language!$E$90&amp;I113,"")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Real Madrid</v>
      </c>
      <c r="G114" s="140" t="str">
        <f>Plan!$S117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IF(Plan!$I117=0,F114&amp;G114,"")</f>
        <v>Real MadridAS Monaco</v>
      </c>
      <c r="K114" s="111">
        <f t="shared" si="3"/>
        <v>0</v>
      </c>
      <c r="L114" s="111" t="str">
        <f>IF(AND(K114&gt;0,Plan!$I117=0),H114&amp;Language!$E$90&amp;I114,"")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Inter Mailand</v>
      </c>
      <c r="G115" s="140" t="str">
        <f>Plan!$S118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IF(Plan!$I118=0,F115&amp;G115,"")</f>
        <v>Inter MailandFC Arsenal</v>
      </c>
      <c r="K115" s="111">
        <f t="shared" si="3"/>
        <v>0</v>
      </c>
      <c r="L115" s="111" t="str">
        <f>IF(AND(K115&gt;0,Plan!$I118=0),H115&amp;Language!$E$90&amp;I115,"")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Tottenham Hotspur</v>
      </c>
      <c r="G116" s="140" t="str">
        <f>Plan!$S119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IF(Plan!$I119=0,F116&amp;G116,"")</f>
        <v>Tottenham HotspurBorussia Dortmund</v>
      </c>
      <c r="K116" s="111">
        <f t="shared" si="3"/>
        <v>0</v>
      </c>
      <c r="L116" s="111" t="str">
        <f>IF(AND(K116&gt;0,Plan!$I119=0),H116&amp;Language!$E$90&amp;I116,"")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Sporting Lissabon</v>
      </c>
      <c r="G117" s="140" t="str">
        <f>Plan!$S120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IF(Plan!$I120=0,F117&amp;G117,"")</f>
        <v>Sporting LissabonParis St. Germain</v>
      </c>
      <c r="K117" s="111">
        <f t="shared" si="3"/>
        <v>0</v>
      </c>
      <c r="L117" s="111" t="str">
        <f>IF(AND(K117&gt;0,Plan!$I120=0),H117&amp;Language!$E$90&amp;I117,"")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Olympiakos Piräus</v>
      </c>
      <c r="G118" s="140" t="str">
        <f>Plan!$S121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IF(Plan!$I121=0,F118&amp;G118,"")</f>
        <v>Olympiakos PiräusBayer 04 Leverkusen</v>
      </c>
      <c r="K118" s="111">
        <f t="shared" si="3"/>
        <v>0</v>
      </c>
      <c r="L118" s="111" t="str">
        <f>IF(AND(K118&gt;0,Plan!$I121=0),H118&amp;Language!$E$90&amp;I118,"")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Villarreal</v>
      </c>
      <c r="G119" s="140" t="str">
        <f>Plan!$S122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IF(Plan!$I122=0,F119&amp;G119,"")</f>
        <v>FC VillarrealAjax Amsterdam</v>
      </c>
      <c r="K119" s="111">
        <f t="shared" si="3"/>
        <v>0</v>
      </c>
      <c r="L119" s="111" t="str">
        <f>IF(AND(K119&gt;0,Plan!$I122=0),H119&amp;Language!$E$90&amp;I119,"")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FC Kopenhagen</v>
      </c>
      <c r="G120" s="140" t="str">
        <f>Plan!$S123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IF(Plan!$I123=0,F120&amp;G120,"")</f>
        <v>FC KopenhagenSSC Neapel</v>
      </c>
      <c r="K120" s="111">
        <f t="shared" si="3"/>
        <v>0</v>
      </c>
      <c r="L120" s="111" t="str">
        <f>IF(AND(K120&gt;0,Plan!$I123=0),H120&amp;Language!$E$90&amp;I120,"")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Galatasaray SK</v>
      </c>
      <c r="G121" s="140" t="str">
        <f>Plan!$S124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IF(Plan!$I124=0,F121&amp;G121,"")</f>
        <v>Galatasaray SKAtletico Madrid</v>
      </c>
      <c r="K121" s="111">
        <f t="shared" si="3"/>
        <v>0</v>
      </c>
      <c r="L121" s="111" t="str">
        <f>IF(AND(K121&gt;0,Plan!$I124=0),H121&amp;Language!$E$90&amp;I121,"")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Qarabag Agdam</v>
      </c>
      <c r="G122" s="140" t="str">
        <f>Plan!$S125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IF(Plan!$I125=0,F122&amp;G122,"")</f>
        <v>Qarabag AgdamEintracht Frankfurt</v>
      </c>
      <c r="K122" s="111">
        <f t="shared" si="3"/>
        <v>0</v>
      </c>
      <c r="L122" s="111" t="str">
        <f>IF(AND(K122&gt;0,Plan!$I125=0),H122&amp;Language!$E$90&amp;I122,"")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Bayern München</v>
      </c>
      <c r="G123" s="140" t="str">
        <f>Plan!$S126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IF(Plan!$I126=0,F123&amp;G123,"")</f>
        <v>Bayern MünchenUnion Saint-Gilloise</v>
      </c>
      <c r="K123" s="111">
        <f t="shared" si="3"/>
        <v>0</v>
      </c>
      <c r="L123" s="111" t="str">
        <f>IF(AND(K123&gt;0,Plan!$I126=0),H123&amp;Language!$E$90&amp;I123,"")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FC Chelsea</v>
      </c>
      <c r="G124" s="140" t="str">
        <f>Plan!$S127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IF(Plan!$I127=0,F124&amp;G124,"")</f>
        <v>FC ChelseaPafos FC</v>
      </c>
      <c r="K124" s="111">
        <f t="shared" si="3"/>
        <v>0</v>
      </c>
      <c r="L124" s="111" t="str">
        <f>IF(AND(K124&gt;0,Plan!$I127=0),H124&amp;Language!$E$90&amp;I124,"")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Atalanta Bergamo</v>
      </c>
      <c r="G125" s="140" t="str">
        <f>Plan!$S128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IF(Plan!$I128=0,F125&amp;G125,"")</f>
        <v>Atalanta BergamoAthletic Bilbao</v>
      </c>
      <c r="K125" s="111">
        <f t="shared" si="3"/>
        <v>0</v>
      </c>
      <c r="L125" s="111" t="str">
        <f>IF(AND(K125&gt;0,Plan!$I128=0),H125&amp;Language!$E$90&amp;I125,"")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Juventus Turin</v>
      </c>
      <c r="G126" s="140" t="str">
        <f>Plan!$S129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IF(Plan!$I129=0,F126&amp;G126,"")</f>
        <v>Juventus TurinBenfica Lissabon</v>
      </c>
      <c r="K126" s="111">
        <f t="shared" si="3"/>
        <v>0</v>
      </c>
      <c r="L126" s="111" t="str">
        <f>IF(AND(K126&gt;0,Plan!$I129=0),H126&amp;Language!$E$90&amp;I126,"")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Olympique Marseille</v>
      </c>
      <c r="G127" s="140" t="str">
        <f>Plan!$S130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IF(Plan!$I130=0,F127&amp;G127,"")</f>
        <v>Olympique MarseilleFC Liverpool</v>
      </c>
      <c r="K127" s="111">
        <f t="shared" si="3"/>
        <v>0</v>
      </c>
      <c r="L127" s="111" t="str">
        <f>IF(AND(K127&gt;0,Plan!$I130=0),H127&amp;Language!$E$90&amp;I127,"")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Salva Prag</v>
      </c>
      <c r="G128" s="140" t="str">
        <f>Plan!$S131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IF(Plan!$I131=0,F128&amp;G128,"")</f>
        <v>Salva PragFC Barcelona</v>
      </c>
      <c r="K128" s="111">
        <f t="shared" si="3"/>
        <v>0</v>
      </c>
      <c r="L128" s="111" t="str">
        <f>IF(AND(K128&gt;0,Plan!$I131=0),H128&amp;Language!$E$90&amp;I128,"")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Newcastle United</v>
      </c>
      <c r="G129" s="140" t="str">
        <f>Plan!$S132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IF(Plan!$I132=0,F129&amp;G129,"")</f>
        <v>Newcastle UnitedPSV Eindhoven</v>
      </c>
      <c r="K129" s="111">
        <f t="shared" si="3"/>
        <v>0</v>
      </c>
      <c r="L129" s="111" t="str">
        <f>IF(AND(K129&gt;0,Plan!$I132=0),H129&amp;Language!$E$90&amp;I129,"")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Paris St. Germain</v>
      </c>
      <c r="G130" s="140" t="str">
        <f>Plan!$S133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IF(Plan!$I133=0,F130&amp;G130,"")</f>
        <v>Paris St. GermainNewcastle United</v>
      </c>
      <c r="K130" s="111">
        <f t="shared" si="3"/>
        <v>0</v>
      </c>
      <c r="L130" s="111" t="str">
        <f>IF(AND(K130&gt;0,Plan!$I133=0),H130&amp;Language!$E$90&amp;I130,"")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Manchester City</v>
      </c>
      <c r="G131" s="140" t="str">
        <f>Plan!$S134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IF(Plan!$I134=0,F131&amp;G131,"")</f>
        <v>Manchester CityGalatasaray SK</v>
      </c>
      <c r="K131" s="111">
        <f t="shared" si="3"/>
        <v>0</v>
      </c>
      <c r="L131" s="111" t="str">
        <f>IF(AND(K131&gt;0,Plan!$I134=0),H131&amp;Language!$E$90&amp;I131,"")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Liverpool</v>
      </c>
      <c r="G132" s="140" t="str">
        <f>Plan!$S135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IF(Plan!$I135=0,F132&amp;G132,"")</f>
        <v>FC LiverpoolQarabag Agdam</v>
      </c>
      <c r="K132" s="111">
        <f t="shared" si="3"/>
        <v>0</v>
      </c>
      <c r="L132" s="111" t="str">
        <f>IF(AND(K132&gt;0,Plan!$I135=0),H132&amp;Language!$E$90&amp;I132,"")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Borussia Dortmund</v>
      </c>
      <c r="G133" s="140" t="str">
        <f>Plan!$S136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IF(Plan!$I136=0,F133&amp;G133,"")</f>
        <v>Borussia DortmundInter Mailand</v>
      </c>
      <c r="K133" s="111">
        <f t="shared" si="3"/>
        <v>0</v>
      </c>
      <c r="L133" s="111" t="str">
        <f>IF(AND(K133&gt;0,Plan!$I136=0),H133&amp;Language!$E$90&amp;I133,"")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FC Barcelona</v>
      </c>
      <c r="G134" s="140" t="str">
        <f>Plan!$S137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IF(Plan!$I137=0,F134&amp;G134,"")</f>
        <v>FC BarcelonaFC Kopenhagen</v>
      </c>
      <c r="K134" s="111">
        <f t="shared" si="3"/>
        <v>0</v>
      </c>
      <c r="L134" s="111" t="str">
        <f>IF(AND(K134&gt;0,Plan!$I137=0),H134&amp;Language!$E$90&amp;I134,"")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Ajax Amsterdam</v>
      </c>
      <c r="G135" s="140" t="str">
        <f>Plan!$S138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IF(Plan!$I138=0,F135&amp;G135,"")</f>
        <v>Ajax AmsterdamOlympiakos Piräus</v>
      </c>
      <c r="K135" s="111">
        <f t="shared" si="3"/>
        <v>0</v>
      </c>
      <c r="L135" s="111" t="str">
        <f>IF(AND(K135&gt;0,Plan!$I138=0),H135&amp;Language!$E$90&amp;I135,"")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FC Arsenal</v>
      </c>
      <c r="G136" s="140" t="str">
        <f>Plan!$S139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IF(Plan!$I139=0,F136&amp;G136,"")</f>
        <v>FC ArsenalQairat Almaty</v>
      </c>
      <c r="K136" s="111">
        <f t="shared" si="3"/>
        <v>0</v>
      </c>
      <c r="L136" s="111" t="str">
        <f>IF(AND(K136&gt;0,Plan!$I139=0),H136&amp;Language!$E$90&amp;I136,"")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Atletico Madrid</v>
      </c>
      <c r="G137" s="140" t="str">
        <f>Plan!$S140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IF(Plan!$I140=0,F137&amp;G137,"")</f>
        <v>Atletico MadridFK Bodö/Glimt</v>
      </c>
      <c r="K137" s="111">
        <f t="shared" si="3"/>
        <v>0</v>
      </c>
      <c r="L137" s="111" t="str">
        <f>IF(AND(K137&gt;0,Plan!$I140=0),H137&amp;Language!$E$90&amp;I137,"")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Bayer 04 Leverkusen</v>
      </c>
      <c r="G138" s="140" t="str">
        <f>Plan!$S141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IF(Plan!$I141=0,F138&amp;G138,"")</f>
        <v>Bayer 04 LeverkusenFC Villarreal</v>
      </c>
      <c r="K138" s="111">
        <f t="shared" si="3"/>
        <v>0</v>
      </c>
      <c r="L138" s="111" t="str">
        <f>IF(AND(K138&gt;0,Plan!$I141=0),H138&amp;Language!$E$90&amp;I138,"")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Benfica Lissabon</v>
      </c>
      <c r="G139" s="140" t="str">
        <f>Plan!$S142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Club Brügge</v>
      </c>
      <c r="G140" s="140" t="str">
        <f>Plan!$S143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IF(Plan!$I143=0,F140&amp;G140,"")</f>
        <v>Club BrüggeOlympique Marseille</v>
      </c>
      <c r="K140" s="111">
        <f t="shared" si="4"/>
        <v>0</v>
      </c>
      <c r="L140" s="111" t="str">
        <f>IF(AND(K140&gt;0,Plan!$I143=0),H140&amp;Language!$E$90&amp;I140,"")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Eintracht Frankfurt</v>
      </c>
      <c r="G141" s="140" t="str">
        <f>Plan!$S144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IF(Plan!$I144=0,F141&amp;G141,"")</f>
        <v>Eintracht FrankfurtTottenham Hotspur</v>
      </c>
      <c r="K141" s="111">
        <f t="shared" si="4"/>
        <v>0</v>
      </c>
      <c r="L141" s="111" t="str">
        <f>IF(AND(K141&gt;0,Plan!$I144=0),H141&amp;Language!$E$90&amp;I141,"")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PSV Eindhoven</v>
      </c>
      <c r="G142" s="140" t="str">
        <f>Plan!$S145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IF(Plan!$I145=0,F142&amp;G142,"")</f>
        <v>PSV EindhovenBayern München</v>
      </c>
      <c r="K142" s="111">
        <f t="shared" si="4"/>
        <v>0</v>
      </c>
      <c r="L142" s="111" t="str">
        <f>IF(AND(K142&gt;0,Plan!$I145=0),H142&amp;Language!$E$90&amp;I142,"")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SSC Neapel</v>
      </c>
      <c r="G143" s="140" t="str">
        <f>Plan!$S146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IF(Plan!$I146=0,F143&amp;G143,"")</f>
        <v>SSC NeapelFC Chelsea</v>
      </c>
      <c r="K143" s="111">
        <f t="shared" si="4"/>
        <v>0</v>
      </c>
      <c r="L143" s="111" t="str">
        <f>IF(AND(K143&gt;0,Plan!$I146=0),H143&amp;Language!$E$90&amp;I143,"")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AS Monaco</v>
      </c>
      <c r="G144" s="140" t="str">
        <f>Plan!$S147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IF(Plan!$I147=0,F144&amp;G144,"")</f>
        <v>AS MonacoJuventus Turin</v>
      </c>
      <c r="K144" s="111">
        <f t="shared" si="4"/>
        <v>0</v>
      </c>
      <c r="L144" s="111" t="str">
        <f>IF(AND(K144&gt;0,Plan!$I147=0),H144&amp;Language!$E$90&amp;I144,"")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Union Saint-Gilloise</v>
      </c>
      <c r="G145" s="140" t="str">
        <f>Plan!$S148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IF(Plan!$I148=0,F145&amp;G145,"")</f>
        <v>Union Saint-GilloiseAtalanta Bergamo</v>
      </c>
      <c r="K145" s="111">
        <f t="shared" si="4"/>
        <v>0</v>
      </c>
      <c r="L145" s="111" t="str">
        <f>IF(AND(K145&gt;0,Plan!$I148=0),H145&amp;Language!$E$90&amp;I145,"")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Athletic Bilbao</v>
      </c>
      <c r="G146" s="140" t="str">
        <f>Plan!$S149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IF(Plan!$I149=0,F146&amp;G146,"")</f>
        <v>Athletic BilbaoSporting Lissabon</v>
      </c>
      <c r="K146" s="111">
        <f t="shared" si="4"/>
        <v>0</v>
      </c>
      <c r="L146" s="111" t="str">
        <f>IF(AND(K146&gt;0,Plan!$I149=0),H146&amp;Language!$E$90&amp;I146,"")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Pafos FC</v>
      </c>
      <c r="G147" s="140" t="str">
        <f>Plan!$S150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IF(Plan!$I150=0,F147&amp;G147,"")</f>
        <v>Pafos FCSalva Prag</v>
      </c>
      <c r="K147" s="111">
        <f t="shared" si="4"/>
        <v>0</v>
      </c>
      <c r="L147" s="111" t="str">
        <f>IF(AND(K147&gt;0,Plan!$I150=0),H147&amp;Language!$E$90&amp;I147,"")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Union Saint-GilloisePSV Eindhoven</v>
      </c>
      <c r="K148" s="240">
        <f t="shared" ref="K148:K179" si="5">K4</f>
        <v>1</v>
      </c>
      <c r="L148" s="305" t="str">
        <f>IF(AND(K148&gt;0,Plan!$I7=0),I4&amp;Language!$E$90&amp;H4,"")</f>
        <v>3 : 1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FC ArsenalAthletic Bilbao</v>
      </c>
      <c r="K149" s="259">
        <f t="shared" si="5"/>
        <v>1</v>
      </c>
      <c r="L149" s="306" t="str">
        <f>IF(AND(K149&gt;0,Plan!$I8=0),I5&amp;Language!$E$90&amp;H5,"")</f>
        <v>2 : 0</v>
      </c>
    </row>
    <row r="150" spans="2:14" x14ac:dyDescent="0.2">
      <c r="I150" s="243">
        <v>3</v>
      </c>
      <c r="J150" s="244" t="str">
        <f>IF(Plan!$I9=0,G6&amp;F6,"")</f>
        <v>Olympique MarseilleReal Madrid</v>
      </c>
      <c r="K150" s="259">
        <f t="shared" si="5"/>
        <v>1</v>
      </c>
      <c r="L150" s="306" t="str">
        <f>IF(AND(K150&gt;0,Plan!$I9=0),I6&amp;Language!$E$90&amp;H6,"")</f>
        <v>1 : 2</v>
      </c>
    </row>
    <row r="151" spans="2:14" x14ac:dyDescent="0.2">
      <c r="I151" s="243">
        <v>4</v>
      </c>
      <c r="J151" s="244" t="str">
        <f>IF(Plan!$I10=0,G7&amp;F7,"")</f>
        <v>Qarabag AgdamBenfica Lissabon</v>
      </c>
      <c r="K151" s="259">
        <f t="shared" si="5"/>
        <v>1</v>
      </c>
      <c r="L151" s="306" t="str">
        <f>IF(AND(K151&gt;0,Plan!$I10=0),I7&amp;Language!$E$90&amp;H7,"")</f>
        <v>3 : 2</v>
      </c>
    </row>
    <row r="152" spans="2:14" x14ac:dyDescent="0.2">
      <c r="I152" s="243">
        <v>5</v>
      </c>
      <c r="J152" s="244" t="str">
        <f>IF(Plan!$I11=0,G8&amp;F8,"")</f>
        <v>Borussia DortmundJuventus Turin</v>
      </c>
      <c r="K152" s="259">
        <f t="shared" si="5"/>
        <v>1</v>
      </c>
      <c r="L152" s="306" t="str">
        <f>IF(AND(K152&gt;0,Plan!$I11=0),I8&amp;Language!$E$90&amp;H8,"")</f>
        <v>4 : 4</v>
      </c>
    </row>
    <row r="153" spans="2:14" x14ac:dyDescent="0.2">
      <c r="I153" s="243">
        <v>6</v>
      </c>
      <c r="J153" s="244" t="str">
        <f>IF(Plan!$I12=0,G9&amp;F9,"")</f>
        <v>FC VillarrealTottenham Hotspur</v>
      </c>
      <c r="K153" s="259">
        <f t="shared" si="5"/>
        <v>1</v>
      </c>
      <c r="L153" s="306" t="str">
        <f>IF(AND(K153&gt;0,Plan!$I12=0),I9&amp;Language!$E$90&amp;H9,"")</f>
        <v>0 : 1</v>
      </c>
    </row>
    <row r="154" spans="2:14" x14ac:dyDescent="0.2">
      <c r="I154" s="243">
        <v>7</v>
      </c>
      <c r="J154" s="244" t="str">
        <f>IF(Plan!$I13=0,G10&amp;F10,"")</f>
        <v>Pafos FCOlympiakos Piräus</v>
      </c>
      <c r="K154" s="259">
        <f t="shared" si="5"/>
        <v>1</v>
      </c>
      <c r="L154" s="306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FK Bodö/GlimtSalva Prag</v>
      </c>
      <c r="K155" s="259">
        <f t="shared" si="5"/>
        <v>1</v>
      </c>
      <c r="L155" s="306" t="str">
        <f>IF(AND(K155&gt;0,Plan!$I14=0),I11&amp;Language!$E$90&amp;H11,"")</f>
        <v>2 : 2</v>
      </c>
    </row>
    <row r="156" spans="2:14" x14ac:dyDescent="0.2">
      <c r="I156" s="243">
        <v>9</v>
      </c>
      <c r="J156" s="244" t="str">
        <f>IF(Plan!$I15=0,G12&amp;F12,"")</f>
        <v>Atalanta BergamoParis St. Germain</v>
      </c>
      <c r="K156" s="259">
        <f t="shared" si="5"/>
        <v>1</v>
      </c>
      <c r="L156" s="306" t="str">
        <f>IF(AND(K156&gt;0,Plan!$I15=0),I12&amp;Language!$E$90&amp;H12,"")</f>
        <v>0 : 4</v>
      </c>
    </row>
    <row r="157" spans="2:14" x14ac:dyDescent="0.2">
      <c r="I157" s="243">
        <v>10</v>
      </c>
      <c r="J157" s="244" t="str">
        <f>IF(Plan!$I16=0,G13&amp;F13,"")</f>
        <v>FC ChelseaBayern München</v>
      </c>
      <c r="K157" s="259">
        <f t="shared" si="5"/>
        <v>1</v>
      </c>
      <c r="L157" s="306" t="str">
        <f>IF(AND(K157&gt;0,Plan!$I16=0),I13&amp;Language!$E$90&amp;H13,"")</f>
        <v>1 : 3</v>
      </c>
    </row>
    <row r="158" spans="2:14" x14ac:dyDescent="0.2">
      <c r="I158" s="243">
        <v>11</v>
      </c>
      <c r="J158" s="244" t="str">
        <f>IF(Plan!$I17=0,G14&amp;F14,"")</f>
        <v>Atletico MadridFC Liverpool</v>
      </c>
      <c r="K158" s="259">
        <f t="shared" si="5"/>
        <v>1</v>
      </c>
      <c r="L158" s="306" t="str">
        <f>IF(AND(K158&gt;0,Plan!$I17=0),I14&amp;Language!$E$90&amp;H14,"")</f>
        <v>2 : 3</v>
      </c>
    </row>
    <row r="159" spans="2:14" x14ac:dyDescent="0.2">
      <c r="I159" s="243">
        <v>12</v>
      </c>
      <c r="J159" s="244" t="str">
        <f>IF(Plan!$I18=0,G15&amp;F15,"")</f>
        <v>Inter MailandAjax Amsterdam</v>
      </c>
      <c r="K159" s="259">
        <f t="shared" si="5"/>
        <v>1</v>
      </c>
      <c r="L159" s="306" t="str">
        <f>IF(AND(K159&gt;0,Plan!$I18=0),I15&amp;Language!$E$90&amp;H15,"")</f>
        <v>2 : 0</v>
      </c>
    </row>
    <row r="160" spans="2:14" x14ac:dyDescent="0.2">
      <c r="I160" s="243">
        <v>13</v>
      </c>
      <c r="J160" s="244" t="str">
        <f>IF(Plan!$I19=0,G16&amp;F16,"")</f>
        <v>AS MonacoClub Brügge</v>
      </c>
      <c r="K160" s="259">
        <f t="shared" si="5"/>
        <v>1</v>
      </c>
      <c r="L160" s="306" t="str">
        <f>IF(AND(K160&gt;0,Plan!$I19=0),I16&amp;Language!$E$90&amp;H16,"")</f>
        <v>1 : 4</v>
      </c>
    </row>
    <row r="161" spans="9:12" x14ac:dyDescent="0.2">
      <c r="I161" s="243">
        <v>14</v>
      </c>
      <c r="J161" s="244" t="str">
        <f>IF(Plan!$I20=0,G17&amp;F17,"")</f>
        <v>Bayer 04 LeverkusenFC Kopenhagen</v>
      </c>
      <c r="K161" s="259">
        <f t="shared" si="5"/>
        <v>1</v>
      </c>
      <c r="L161" s="306" t="str">
        <f>IF(AND(K161&gt;0,Plan!$I20=0),I17&amp;Language!$E$90&amp;H17,"")</f>
        <v>2 : 2</v>
      </c>
    </row>
    <row r="162" spans="9:12" x14ac:dyDescent="0.2">
      <c r="I162" s="243">
        <v>15</v>
      </c>
      <c r="J162" s="244" t="str">
        <f>IF(Plan!$I21=0,G18&amp;F18,"")</f>
        <v>SSC NeapelManchester City</v>
      </c>
      <c r="K162" s="259">
        <f t="shared" si="5"/>
        <v>1</v>
      </c>
      <c r="L162" s="306" t="str">
        <f>IF(AND(K162&gt;0,Plan!$I21=0),I18&amp;Language!$E$90&amp;H18,"")</f>
        <v>0 : 2</v>
      </c>
    </row>
    <row r="163" spans="9:12" x14ac:dyDescent="0.2">
      <c r="I163" s="243">
        <v>16</v>
      </c>
      <c r="J163" s="244" t="str">
        <f>IF(Plan!$I22=0,G19&amp;F19,"")</f>
        <v>Galatasaray SKEintracht Frankfurt</v>
      </c>
      <c r="K163" s="259">
        <f t="shared" si="5"/>
        <v>1</v>
      </c>
      <c r="L163" s="306" t="str">
        <f>IF(AND(K163&gt;0,Plan!$I22=0),I19&amp;Language!$E$90&amp;H19,"")</f>
        <v>1 : 5</v>
      </c>
    </row>
    <row r="164" spans="9:12" x14ac:dyDescent="0.2">
      <c r="I164" s="243">
        <v>17</v>
      </c>
      <c r="J164" s="244" t="str">
        <f>IF(Plan!$I23=0,G20&amp;F20,"")</f>
        <v>Qairat AlmatySporting Lissabon</v>
      </c>
      <c r="K164" s="259">
        <f t="shared" si="5"/>
        <v>1</v>
      </c>
      <c r="L164" s="306" t="str">
        <f>IF(AND(K164&gt;0,Plan!$I23=0),I20&amp;Language!$E$90&amp;H20,"")</f>
        <v>1 : 4</v>
      </c>
    </row>
    <row r="165" spans="9:12" x14ac:dyDescent="0.2">
      <c r="I165" s="243">
        <v>18</v>
      </c>
      <c r="J165" s="244" t="str">
        <f>IF(Plan!$I24=0,G21&amp;F21,"")</f>
        <v>FC BarcelonaNewcastle United</v>
      </c>
      <c r="K165" s="259">
        <f t="shared" si="5"/>
        <v>1</v>
      </c>
      <c r="L165" s="306" t="str">
        <f>IF(AND(K165&gt;0,Plan!$I24=0),I21&amp;Language!$E$90&amp;H21,"")</f>
        <v>2 : 1</v>
      </c>
    </row>
    <row r="166" spans="9:12" x14ac:dyDescent="0.2">
      <c r="I166" s="243">
        <v>19</v>
      </c>
      <c r="J166" s="244" t="str">
        <f>IF(Plan!$I25=0,G22&amp;F22,"")</f>
        <v>Club BrüggeAtalanta Bergamo</v>
      </c>
      <c r="K166" s="259">
        <f t="shared" si="5"/>
        <v>1</v>
      </c>
      <c r="L166" s="306" t="str">
        <f>IF(AND(K166&gt;0,Plan!$I25=0),I22&amp;Language!$E$90&amp;H22,"")</f>
        <v>1 : 2</v>
      </c>
    </row>
    <row r="167" spans="9:12" x14ac:dyDescent="0.2">
      <c r="I167" s="243">
        <v>20</v>
      </c>
      <c r="J167" s="244" t="str">
        <f>IF(Plan!$I26=0,G23&amp;F23,"")</f>
        <v>Real MadridQairat Almaty</v>
      </c>
      <c r="K167" s="259">
        <f t="shared" si="5"/>
        <v>1</v>
      </c>
      <c r="L167" s="306" t="str">
        <f>IF(AND(K167&gt;0,Plan!$I26=0),I23&amp;Language!$E$90&amp;H23,"")</f>
        <v>5 : 0</v>
      </c>
    </row>
    <row r="168" spans="9:12" x14ac:dyDescent="0.2">
      <c r="I168" s="243">
        <v>21</v>
      </c>
      <c r="J168" s="244" t="str">
        <f>IF(Plan!$I27=0,G24&amp;F24,"")</f>
        <v>Salva PragInter Mailand</v>
      </c>
      <c r="K168" s="259">
        <f t="shared" si="5"/>
        <v>1</v>
      </c>
      <c r="L168" s="306" t="str">
        <f>IF(AND(K168&gt;0,Plan!$I27=0),I24&amp;Language!$E$90&amp;H24,"")</f>
        <v>0 : 3</v>
      </c>
    </row>
    <row r="169" spans="9:12" x14ac:dyDescent="0.2">
      <c r="I169" s="243">
        <v>22</v>
      </c>
      <c r="J169" s="244" t="str">
        <f>IF(Plan!$I28=0,G25&amp;F25,"")</f>
        <v>Benfica LissabonFC Chelsea</v>
      </c>
      <c r="K169" s="259">
        <f t="shared" si="5"/>
        <v>1</v>
      </c>
      <c r="L169" s="306" t="str">
        <f>IF(AND(K169&gt;0,Plan!$I28=0),I25&amp;Language!$E$90&amp;H25,"")</f>
        <v>0 : 1</v>
      </c>
    </row>
    <row r="170" spans="9:12" x14ac:dyDescent="0.2">
      <c r="I170" s="243">
        <v>23</v>
      </c>
      <c r="J170" s="244" t="str">
        <f>IF(Plan!$I29=0,G26&amp;F26,"")</f>
        <v>Eintracht FrankfurtAtletico Madrid</v>
      </c>
      <c r="K170" s="259">
        <f t="shared" si="5"/>
        <v>1</v>
      </c>
      <c r="L170" s="306" t="str">
        <f>IF(AND(K170&gt;0,Plan!$I29=0),I26&amp;Language!$E$90&amp;H26,"")</f>
        <v>1 : 5</v>
      </c>
    </row>
    <row r="171" spans="9:12" x14ac:dyDescent="0.2">
      <c r="I171" s="243">
        <v>24</v>
      </c>
      <c r="J171" s="244" t="str">
        <f>IF(Plan!$I30=0,G27&amp;F27,"")</f>
        <v>Tottenham HotspurFK Bodö/Glimt</v>
      </c>
      <c r="K171" s="259">
        <f t="shared" si="5"/>
        <v>1</v>
      </c>
      <c r="L171" s="306" t="str">
        <f>IF(AND(K171&gt;0,Plan!$I30=0),I27&amp;Language!$E$90&amp;H27,"")</f>
        <v>2 : 2</v>
      </c>
    </row>
    <row r="172" spans="9:12" x14ac:dyDescent="0.2">
      <c r="I172" s="243">
        <v>25</v>
      </c>
      <c r="J172" s="244" t="str">
        <f>IF(Plan!$I31=0,G28&amp;F28,"")</f>
        <v>Ajax AmsterdamOlympique Marseille</v>
      </c>
      <c r="K172" s="259">
        <f t="shared" si="5"/>
        <v>1</v>
      </c>
      <c r="L172" s="306" t="str">
        <f>IF(AND(K172&gt;0,Plan!$I31=0),I28&amp;Language!$E$90&amp;H28,"")</f>
        <v>0 : 4</v>
      </c>
    </row>
    <row r="173" spans="9:12" x14ac:dyDescent="0.2">
      <c r="I173" s="243">
        <v>26</v>
      </c>
      <c r="J173" s="244" t="str">
        <f>IF(Plan!$I32=0,G29&amp;F29,"")</f>
        <v>FC LiverpoolGalatasaray SK</v>
      </c>
      <c r="K173" s="259">
        <f t="shared" si="5"/>
        <v>1</v>
      </c>
      <c r="L173" s="306" t="str">
        <f>IF(AND(K173&gt;0,Plan!$I32=0),I29&amp;Language!$E$90&amp;H29,"")</f>
        <v>0 : 1</v>
      </c>
    </row>
    <row r="174" spans="9:12" x14ac:dyDescent="0.2">
      <c r="I174" s="243">
        <v>27</v>
      </c>
      <c r="J174" s="244" t="str">
        <f>IF(Plan!$I33=0,G30&amp;F30,"")</f>
        <v>Bayern MünchenPafos FC</v>
      </c>
      <c r="K174" s="259">
        <f t="shared" si="5"/>
        <v>1</v>
      </c>
      <c r="L174" s="306" t="str">
        <f>IF(AND(K174&gt;0,Plan!$I33=0),I30&amp;Language!$E$90&amp;H30,"")</f>
        <v>5 : 1</v>
      </c>
    </row>
    <row r="175" spans="9:12" x14ac:dyDescent="0.2">
      <c r="I175" s="243">
        <v>28</v>
      </c>
      <c r="J175" s="244" t="str">
        <f>IF(Plan!$I34=0,G31&amp;F31,"")</f>
        <v>Newcastle UnitedUnion Saint-Gilloise</v>
      </c>
      <c r="K175" s="259">
        <f t="shared" si="5"/>
        <v>1</v>
      </c>
      <c r="L175" s="306" t="str">
        <f>IF(AND(K175&gt;0,Plan!$I34=0),I31&amp;Language!$E$90&amp;H31,"")</f>
        <v>4 : 0</v>
      </c>
    </row>
    <row r="176" spans="9:12" x14ac:dyDescent="0.2">
      <c r="I176" s="243">
        <v>29</v>
      </c>
      <c r="J176" s="244" t="str">
        <f>IF(Plan!$I35=0,G32&amp;F32,"")</f>
        <v>FC KopenhagenQarabag Agdam</v>
      </c>
      <c r="K176" s="259">
        <f t="shared" si="5"/>
        <v>1</v>
      </c>
      <c r="L176" s="306" t="str">
        <f>IF(AND(K176&gt;0,Plan!$I35=0),I32&amp;Language!$E$90&amp;H32,"")</f>
        <v>0 : 2</v>
      </c>
    </row>
    <row r="177" spans="9:12" x14ac:dyDescent="0.2">
      <c r="I177" s="243">
        <v>30</v>
      </c>
      <c r="J177" s="244" t="str">
        <f>IF(Plan!$I36=0,G33&amp;F33,"")</f>
        <v>Athletic BilbaoBorussia Dortmund</v>
      </c>
      <c r="K177" s="259">
        <f t="shared" si="5"/>
        <v>1</v>
      </c>
      <c r="L177" s="306" t="str">
        <f>IF(AND(K177&gt;0,Plan!$I36=0),I33&amp;Language!$E$90&amp;H33,"")</f>
        <v>1 : 4</v>
      </c>
    </row>
    <row r="178" spans="9:12" x14ac:dyDescent="0.2">
      <c r="I178" s="243">
        <v>31</v>
      </c>
      <c r="J178" s="244" t="str">
        <f>IF(Plan!$I37=0,G34&amp;F34,"")</f>
        <v>Paris St. GermainFC Barcelona</v>
      </c>
      <c r="K178" s="259">
        <f t="shared" si="5"/>
        <v>1</v>
      </c>
      <c r="L178" s="306" t="str">
        <f>IF(AND(K178&gt;0,Plan!$I37=0),I34&amp;Language!$E$90&amp;H34,"")</f>
        <v>2 : 1</v>
      </c>
    </row>
    <row r="179" spans="9:12" x14ac:dyDescent="0.2">
      <c r="I179" s="243">
        <v>32</v>
      </c>
      <c r="J179" s="244" t="str">
        <f>IF(Plan!$I38=0,G35&amp;F35,"")</f>
        <v>Olympiakos PiräusFC Arsenal</v>
      </c>
      <c r="K179" s="259">
        <f t="shared" si="5"/>
        <v>1</v>
      </c>
      <c r="L179" s="306" t="str">
        <f>IF(AND(K179&gt;0,Plan!$I38=0),I35&amp;Language!$E$90&amp;H35,"")</f>
        <v>0 : 2</v>
      </c>
    </row>
    <row r="180" spans="9:12" x14ac:dyDescent="0.2">
      <c r="I180" s="243">
        <v>33</v>
      </c>
      <c r="J180" s="244" t="str">
        <f>IF(Plan!$I39=0,G36&amp;F36,"")</f>
        <v>PSV EindhovenBayer 04 Leverkusen</v>
      </c>
      <c r="K180" s="259">
        <f t="shared" ref="K180:K211" si="6">K36</f>
        <v>1</v>
      </c>
      <c r="L180" s="306" t="str">
        <f>IF(AND(K180&gt;0,Plan!$I39=0),I36&amp;Language!$E$90&amp;H36,"")</f>
        <v>1 : 1</v>
      </c>
    </row>
    <row r="181" spans="9:12" x14ac:dyDescent="0.2">
      <c r="I181" s="243">
        <v>34</v>
      </c>
      <c r="J181" s="244" t="str">
        <f>IF(Plan!$I40=0,G37&amp;F37,"")</f>
        <v>Sporting LissabonSSC Neapel</v>
      </c>
      <c r="K181" s="259">
        <f t="shared" si="6"/>
        <v>1</v>
      </c>
      <c r="L181" s="306" t="str">
        <f>IF(AND(K181&gt;0,Plan!$I40=0),I37&amp;Language!$E$90&amp;H37,"")</f>
        <v>1 : 2</v>
      </c>
    </row>
    <row r="182" spans="9:12" x14ac:dyDescent="0.2">
      <c r="I182" s="243">
        <v>35</v>
      </c>
      <c r="J182" s="244" t="str">
        <f>IF(Plan!$I41=0,G38&amp;F38,"")</f>
        <v>Juventus TurinFC Villarreal</v>
      </c>
      <c r="K182" s="259">
        <f t="shared" si="6"/>
        <v>1</v>
      </c>
      <c r="L182" s="306" t="str">
        <f>IF(AND(K182&gt;0,Plan!$I41=0),I38&amp;Language!$E$90&amp;H38,"")</f>
        <v>2 : 2</v>
      </c>
    </row>
    <row r="183" spans="9:12" x14ac:dyDescent="0.2">
      <c r="I183" s="243">
        <v>36</v>
      </c>
      <c r="J183" s="244" t="str">
        <f>IF(Plan!$I42=0,G39&amp;F39,"")</f>
        <v>Manchester CityAS Monaco</v>
      </c>
      <c r="K183" s="259">
        <f t="shared" si="6"/>
        <v>1</v>
      </c>
      <c r="L183" s="306" t="str">
        <f>IF(AND(K183&gt;0,Plan!$I42=0),I39&amp;Language!$E$90&amp;H39,"")</f>
        <v>2 : 2</v>
      </c>
    </row>
    <row r="184" spans="9:12" x14ac:dyDescent="0.2">
      <c r="I184" s="243">
        <v>37</v>
      </c>
      <c r="J184" s="244" t="str">
        <f>IF(Plan!$I43=0,G40&amp;F40,"")</f>
        <v>Olympiakos PiräusFC Barcelona</v>
      </c>
      <c r="K184" s="259">
        <f t="shared" si="6"/>
        <v>1</v>
      </c>
      <c r="L184" s="306" t="str">
        <f>IF(AND(K184&gt;0,Plan!$I43=0),I40&amp;Language!$E$90&amp;H40,"")</f>
        <v>1 : 6</v>
      </c>
    </row>
    <row r="185" spans="9:12" x14ac:dyDescent="0.2">
      <c r="I185" s="243">
        <v>38</v>
      </c>
      <c r="J185" s="244" t="str">
        <f>IF(Plan!$I44=0,G41&amp;F41,"")</f>
        <v>Pafos FCQairat Almaty</v>
      </c>
      <c r="K185" s="259">
        <f t="shared" si="6"/>
        <v>1</v>
      </c>
      <c r="L185" s="306" t="str">
        <f>IF(AND(K185&gt;0,Plan!$I44=0),I41&amp;Language!$E$90&amp;H41,"")</f>
        <v>0 : 0</v>
      </c>
    </row>
    <row r="186" spans="9:12" x14ac:dyDescent="0.2">
      <c r="I186" s="243">
        <v>39</v>
      </c>
      <c r="J186" s="244" t="str">
        <f>IF(Plan!$I45=0,G42&amp;F42,"")</f>
        <v>Atletico MadridFC Arsenal</v>
      </c>
      <c r="K186" s="259">
        <f t="shared" si="6"/>
        <v>1</v>
      </c>
      <c r="L186" s="306" t="str">
        <f>IF(AND(K186&gt;0,Plan!$I45=0),I42&amp;Language!$E$90&amp;H42,"")</f>
        <v>0 : 4</v>
      </c>
    </row>
    <row r="187" spans="9:12" x14ac:dyDescent="0.2">
      <c r="I187" s="243">
        <v>40</v>
      </c>
      <c r="J187" s="244" t="str">
        <f>IF(Plan!$I46=0,G43&amp;F43,"")</f>
        <v>Paris St. GermainBayer 04 Leverkusen</v>
      </c>
      <c r="K187" s="259">
        <f t="shared" si="6"/>
        <v>1</v>
      </c>
      <c r="L187" s="306" t="str">
        <f>IF(AND(K187&gt;0,Plan!$I46=0),I43&amp;Language!$E$90&amp;H43,"")</f>
        <v>7 : 2</v>
      </c>
    </row>
    <row r="188" spans="9:12" x14ac:dyDescent="0.2">
      <c r="I188" s="243">
        <v>41</v>
      </c>
      <c r="J188" s="244" t="str">
        <f>IF(Plan!$I47=0,G44&amp;F44,"")</f>
        <v>SSC NeapelPSV Eindhoven</v>
      </c>
      <c r="K188" s="259">
        <f t="shared" si="6"/>
        <v>1</v>
      </c>
      <c r="L188" s="306" t="str">
        <f>IF(AND(K188&gt;0,Plan!$I47=0),I44&amp;Language!$E$90&amp;H44,"")</f>
        <v>2 : 6</v>
      </c>
    </row>
    <row r="189" spans="9:12" x14ac:dyDescent="0.2">
      <c r="I189" s="243">
        <v>42</v>
      </c>
      <c r="J189" s="244" t="str">
        <f>IF(Plan!$I48=0,G45&amp;F45,"")</f>
        <v>Manchester CityFC Villarreal</v>
      </c>
      <c r="K189" s="259">
        <f t="shared" si="6"/>
        <v>1</v>
      </c>
      <c r="L189" s="306" t="str">
        <f>IF(AND(K189&gt;0,Plan!$I48=0),I45&amp;Language!$E$90&amp;H45,"")</f>
        <v>2 : 0</v>
      </c>
    </row>
    <row r="190" spans="9:12" x14ac:dyDescent="0.2">
      <c r="I190" s="243">
        <v>43</v>
      </c>
      <c r="J190" s="244" t="str">
        <f>IF(Plan!$I49=0,G46&amp;F46,"")</f>
        <v>Borussia DortmundFC Kopenhagen</v>
      </c>
      <c r="K190" s="259">
        <f t="shared" si="6"/>
        <v>1</v>
      </c>
      <c r="L190" s="306" t="str">
        <f>IF(AND(K190&gt;0,Plan!$I49=0),I46&amp;Language!$E$90&amp;H46,"")</f>
        <v>4 : 2</v>
      </c>
    </row>
    <row r="191" spans="9:12" x14ac:dyDescent="0.2">
      <c r="I191" s="243">
        <v>44</v>
      </c>
      <c r="J191" s="244" t="str">
        <f>IF(Plan!$I50=0,G47&amp;F47,"")</f>
        <v>Inter MailandUnion Saint-Gilloise</v>
      </c>
      <c r="K191" s="259">
        <f t="shared" si="6"/>
        <v>1</v>
      </c>
      <c r="L191" s="306" t="str">
        <f>IF(AND(K191&gt;0,Plan!$I50=0),I47&amp;Language!$E$90&amp;H47,"")</f>
        <v>4 : 0</v>
      </c>
    </row>
    <row r="192" spans="9:12" x14ac:dyDescent="0.2">
      <c r="I192" s="243">
        <v>45</v>
      </c>
      <c r="J192" s="244" t="str">
        <f>IF(Plan!$I51=0,G48&amp;F48,"")</f>
        <v>Benfica LissabonNewcastle United</v>
      </c>
      <c r="K192" s="259">
        <f t="shared" si="6"/>
        <v>1</v>
      </c>
      <c r="L192" s="306" t="str">
        <f>IF(AND(K192&gt;0,Plan!$I51=0),I48&amp;Language!$E$90&amp;H48,"")</f>
        <v>0 : 3</v>
      </c>
    </row>
    <row r="193" spans="9:12" x14ac:dyDescent="0.2">
      <c r="I193" s="243">
        <v>46</v>
      </c>
      <c r="J193" s="244" t="str">
        <f>IF(Plan!$I52=0,G49&amp;F49,"")</f>
        <v>FK Bodö/GlimtGalatasaray SK</v>
      </c>
      <c r="K193" s="259">
        <f t="shared" si="6"/>
        <v>1</v>
      </c>
      <c r="L193" s="306" t="str">
        <f>IF(AND(K193&gt;0,Plan!$I52=0),I49&amp;Language!$E$90&amp;H49,"")</f>
        <v>1 : 3</v>
      </c>
    </row>
    <row r="194" spans="9:12" x14ac:dyDescent="0.2">
      <c r="I194" s="243">
        <v>47</v>
      </c>
      <c r="J194" s="244" t="str">
        <f>IF(Plan!$I53=0,G50&amp;F50,"")</f>
        <v>Qarabag AgdamAthletic Bilbao</v>
      </c>
      <c r="K194" s="259">
        <f t="shared" si="6"/>
        <v>1</v>
      </c>
      <c r="L194" s="306" t="str">
        <f>IF(AND(K194&gt;0,Plan!$I53=0),I50&amp;Language!$E$90&amp;H50,"")</f>
        <v>1 : 3</v>
      </c>
    </row>
    <row r="195" spans="9:12" x14ac:dyDescent="0.2">
      <c r="I195" s="243">
        <v>48</v>
      </c>
      <c r="J195" s="244" t="str">
        <f>IF(Plan!$I54=0,G51&amp;F51,"")</f>
        <v>Club BrüggeBayern München</v>
      </c>
      <c r="K195" s="259">
        <f t="shared" si="6"/>
        <v>1</v>
      </c>
      <c r="L195" s="306" t="str">
        <f>IF(AND(K195&gt;0,Plan!$I54=0),I51&amp;Language!$E$90&amp;H51,"")</f>
        <v>0 : 4</v>
      </c>
    </row>
    <row r="196" spans="9:12" x14ac:dyDescent="0.2">
      <c r="I196" s="243">
        <v>49</v>
      </c>
      <c r="J196" s="244" t="str">
        <f>IF(Plan!$I55=0,G52&amp;F52,"")</f>
        <v>Juventus TurinReal Madrid</v>
      </c>
      <c r="K196" s="259">
        <f t="shared" si="6"/>
        <v>1</v>
      </c>
      <c r="L196" s="306" t="str">
        <f>IF(AND(K196&gt;0,Plan!$I55=0),I52&amp;Language!$E$90&amp;H52,"")</f>
        <v>0 : 1</v>
      </c>
    </row>
    <row r="197" spans="9:12" x14ac:dyDescent="0.2">
      <c r="I197" s="243">
        <v>50</v>
      </c>
      <c r="J197" s="244" t="str">
        <f>IF(Plan!$I56=0,G53&amp;F53,"")</f>
        <v>Ajax AmsterdamFC Chelsea</v>
      </c>
      <c r="K197" s="259">
        <f t="shared" si="6"/>
        <v>1</v>
      </c>
      <c r="L197" s="306" t="str">
        <f>IF(AND(K197&gt;0,Plan!$I56=0),I53&amp;Language!$E$90&amp;H53,"")</f>
        <v>1 : 5</v>
      </c>
    </row>
    <row r="198" spans="9:12" x14ac:dyDescent="0.2">
      <c r="I198" s="243">
        <v>51</v>
      </c>
      <c r="J198" s="244" t="str">
        <f>IF(Plan!$I57=0,G54&amp;F54,"")</f>
        <v>Salva PragAtalanta Bergamo</v>
      </c>
      <c r="K198" s="259">
        <f t="shared" si="6"/>
        <v>1</v>
      </c>
      <c r="L198" s="306" t="str">
        <f>IF(AND(K198&gt;0,Plan!$I57=0),I54&amp;Language!$E$90&amp;H54,"")</f>
        <v>0 : 0</v>
      </c>
    </row>
    <row r="199" spans="9:12" x14ac:dyDescent="0.2">
      <c r="I199" s="243">
        <v>52</v>
      </c>
      <c r="J199" s="244" t="str">
        <f>IF(Plan!$I58=0,G55&amp;F55,"")</f>
        <v>FC LiverpoolEintracht Frankfurt</v>
      </c>
      <c r="K199" s="259">
        <f t="shared" si="6"/>
        <v>1</v>
      </c>
      <c r="L199" s="306" t="str">
        <f>IF(AND(K199&gt;0,Plan!$I58=0),I55&amp;Language!$E$90&amp;H55,"")</f>
        <v>5 : 1</v>
      </c>
    </row>
    <row r="200" spans="9:12" x14ac:dyDescent="0.2">
      <c r="I200" s="243">
        <v>53</v>
      </c>
      <c r="J200" s="244" t="str">
        <f>IF(Plan!$I59=0,G56&amp;F56,"")</f>
        <v>Olympique MarseilleSporting Lissabon</v>
      </c>
      <c r="K200" s="259">
        <f t="shared" si="6"/>
        <v>1</v>
      </c>
      <c r="L200" s="306" t="str">
        <f>IF(AND(K200&gt;0,Plan!$I59=0),I56&amp;Language!$E$90&amp;H56,"")</f>
        <v>1 : 2</v>
      </c>
    </row>
    <row r="201" spans="9:12" x14ac:dyDescent="0.2">
      <c r="I201" s="243">
        <v>54</v>
      </c>
      <c r="J201" s="244" t="str">
        <f>IF(Plan!$I60=0,G57&amp;F57,"")</f>
        <v>Tottenham HotspurAS Monaco</v>
      </c>
      <c r="K201" s="259">
        <f t="shared" si="6"/>
        <v>1</v>
      </c>
      <c r="L201" s="306" t="str">
        <f>IF(AND(K201&gt;0,Plan!$I60=0),I57&amp;Language!$E$90&amp;H57,"")</f>
        <v>0 : 0</v>
      </c>
    </row>
    <row r="202" spans="9:12" x14ac:dyDescent="0.2">
      <c r="I202" s="243">
        <v>55</v>
      </c>
      <c r="J202" s="244" t="str">
        <f>IF(Plan!$I61=0,G58&amp;F58,"")</f>
        <v>Eintracht FrankfurtSSC Neapel</v>
      </c>
      <c r="K202" s="259">
        <f t="shared" si="6"/>
        <v>1</v>
      </c>
      <c r="L202" s="306" t="str">
        <f>IF(AND(K202&gt;0,Plan!$I61=0),I58&amp;Language!$E$90&amp;H58,"")</f>
        <v>0 : 0</v>
      </c>
    </row>
    <row r="203" spans="9:12" x14ac:dyDescent="0.2">
      <c r="I203" s="243">
        <v>56</v>
      </c>
      <c r="J203" s="244" t="str">
        <f>IF(Plan!$I62=0,G59&amp;F59,"")</f>
        <v>FC ArsenalSalva Prag</v>
      </c>
      <c r="K203" s="259">
        <f t="shared" si="6"/>
        <v>1</v>
      </c>
      <c r="L203" s="306" t="str">
        <f>IF(AND(K203&gt;0,Plan!$I62=0),I59&amp;Language!$E$90&amp;H59,"")</f>
        <v>3 : 0</v>
      </c>
    </row>
    <row r="204" spans="9:12" x14ac:dyDescent="0.2">
      <c r="I204" s="243">
        <v>57</v>
      </c>
      <c r="J204" s="244" t="str">
        <f>IF(Plan!$I63=0,G60&amp;F60,"")</f>
        <v>Bayern MünchenParis St. Germain</v>
      </c>
      <c r="K204" s="259">
        <f t="shared" si="6"/>
        <v>1</v>
      </c>
      <c r="L204" s="306" t="str">
        <f>IF(AND(K204&gt;0,Plan!$I63=0),I60&amp;Language!$E$90&amp;H60,"")</f>
        <v>2 : 1</v>
      </c>
    </row>
    <row r="205" spans="9:12" x14ac:dyDescent="0.2">
      <c r="I205" s="243">
        <v>58</v>
      </c>
      <c r="J205" s="244" t="str">
        <f>IF(Plan!$I64=0,G61&amp;F61,"")</f>
        <v>Real MadridFC Liverpool</v>
      </c>
      <c r="K205" s="259">
        <f t="shared" si="6"/>
        <v>1</v>
      </c>
      <c r="L205" s="306" t="str">
        <f>IF(AND(K205&gt;0,Plan!$I64=0),I61&amp;Language!$E$90&amp;H61,"")</f>
        <v>0 : 1</v>
      </c>
    </row>
    <row r="206" spans="9:12" x14ac:dyDescent="0.2">
      <c r="I206" s="243">
        <v>59</v>
      </c>
      <c r="J206" s="244" t="str">
        <f>IF(Plan!$I65=0,G62&amp;F62,"")</f>
        <v>Sporting LissabonJuventus Turin</v>
      </c>
      <c r="K206" s="259">
        <f t="shared" si="6"/>
        <v>1</v>
      </c>
      <c r="L206" s="306" t="str">
        <f>IF(AND(K206&gt;0,Plan!$I65=0),I62&amp;Language!$E$90&amp;H62,"")</f>
        <v>1 : 1</v>
      </c>
    </row>
    <row r="207" spans="9:12" x14ac:dyDescent="0.2">
      <c r="I207" s="243">
        <v>60</v>
      </c>
      <c r="J207" s="244" t="str">
        <f>IF(Plan!$I66=0,G63&amp;F63,"")</f>
        <v>Union Saint-GilloiseAtletico Madrid</v>
      </c>
      <c r="K207" s="259">
        <f t="shared" si="6"/>
        <v>1</v>
      </c>
      <c r="L207" s="306" t="str">
        <f>IF(AND(K207&gt;0,Plan!$I66=0),I63&amp;Language!$E$90&amp;H63,"")</f>
        <v>1 : 3</v>
      </c>
    </row>
    <row r="208" spans="9:12" x14ac:dyDescent="0.2">
      <c r="I208" s="243">
        <v>61</v>
      </c>
      <c r="J208" s="244" t="str">
        <f>IF(Plan!$I67=0,G64&amp;F64,"")</f>
        <v>FC KopenhagenTottenham Hotspur</v>
      </c>
      <c r="K208" s="259">
        <f t="shared" si="6"/>
        <v>1</v>
      </c>
      <c r="L208" s="306" t="str">
        <f>IF(AND(K208&gt;0,Plan!$I67=0),I64&amp;Language!$E$90&amp;H64,"")</f>
        <v>0 : 4</v>
      </c>
    </row>
    <row r="209" spans="9:12" x14ac:dyDescent="0.2">
      <c r="I209" s="243">
        <v>62</v>
      </c>
      <c r="J209" s="244" t="str">
        <f>IF(Plan!$I68=0,G65&amp;F65,"")</f>
        <v>AS MonacoFK Bodö/Glimt</v>
      </c>
      <c r="K209" s="259">
        <f t="shared" si="6"/>
        <v>1</v>
      </c>
      <c r="L209" s="306" t="str">
        <f>IF(AND(K209&gt;0,Plan!$I68=0),I65&amp;Language!$E$90&amp;H65,"")</f>
        <v>1 : 0</v>
      </c>
    </row>
    <row r="210" spans="9:12" x14ac:dyDescent="0.2">
      <c r="I210" s="243">
        <v>63</v>
      </c>
      <c r="J210" s="244" t="str">
        <f>IF(Plan!$I69=0,G66&amp;F66,"")</f>
        <v>PSV EindhovenOlympiakos Piräus</v>
      </c>
      <c r="K210" s="259">
        <f t="shared" si="6"/>
        <v>1</v>
      </c>
      <c r="L210" s="306" t="str">
        <f>IF(AND(K210&gt;0,Plan!$I69=0),I66&amp;Language!$E$90&amp;H66,"")</f>
        <v>1 : 1</v>
      </c>
    </row>
    <row r="211" spans="9:12" x14ac:dyDescent="0.2">
      <c r="I211" s="243">
        <v>64</v>
      </c>
      <c r="J211" s="244" t="str">
        <f>IF(Plan!$I70=0,G67&amp;F67,"")</f>
        <v>FC ChelseaQarabag Agdam</v>
      </c>
      <c r="K211" s="259">
        <f t="shared" si="6"/>
        <v>1</v>
      </c>
      <c r="L211" s="306" t="str">
        <f>IF(AND(K211&gt;0,Plan!$I70=0),I67&amp;Language!$E$90&amp;H67,"")</f>
        <v>2 : 2</v>
      </c>
    </row>
    <row r="212" spans="9:12" x14ac:dyDescent="0.2">
      <c r="I212" s="243">
        <v>65</v>
      </c>
      <c r="J212" s="244" t="str">
        <f>IF(Plan!$I71=0,G68&amp;F68,"")</f>
        <v>FC VillarrealPafos FC</v>
      </c>
      <c r="K212" s="259">
        <f t="shared" ref="K212:K243" si="7">K68</f>
        <v>1</v>
      </c>
      <c r="L212" s="306" t="str">
        <f>IF(AND(K212&gt;0,Plan!$I71=0),I68&amp;Language!$E$90&amp;H68,"")</f>
        <v>0 : 1</v>
      </c>
    </row>
    <row r="213" spans="9:12" x14ac:dyDescent="0.2">
      <c r="I213" s="243">
        <v>66</v>
      </c>
      <c r="J213" s="244" t="str">
        <f>IF(Plan!$I72=0,G69&amp;F69,"")</f>
        <v>Borussia DortmundManchester City</v>
      </c>
      <c r="K213" s="259">
        <f t="shared" si="7"/>
        <v>1</v>
      </c>
      <c r="L213" s="306" t="str">
        <f>IF(AND(K213&gt;0,Plan!$I72=0),I69&amp;Language!$E$90&amp;H69,"")</f>
        <v>1 : 4</v>
      </c>
    </row>
    <row r="214" spans="9:12" x14ac:dyDescent="0.2">
      <c r="I214" s="243">
        <v>67</v>
      </c>
      <c r="J214" s="244" t="str">
        <f>IF(Plan!$I73=0,G70&amp;F70,"")</f>
        <v>Qairat AlmatyInter Mailand</v>
      </c>
      <c r="K214" s="259">
        <f t="shared" si="7"/>
        <v>1</v>
      </c>
      <c r="L214" s="306" t="str">
        <f>IF(AND(K214&gt;0,Plan!$I73=0),I70&amp;Language!$E$90&amp;H70,"")</f>
        <v>1 : 2</v>
      </c>
    </row>
    <row r="215" spans="9:12" x14ac:dyDescent="0.2">
      <c r="I215" s="243">
        <v>68</v>
      </c>
      <c r="J215" s="244" t="str">
        <f>IF(Plan!$I74=0,G71&amp;F71,"")</f>
        <v>Galatasaray SKAjax Amsterdam</v>
      </c>
      <c r="K215" s="259">
        <f t="shared" si="7"/>
        <v>1</v>
      </c>
      <c r="L215" s="306" t="str">
        <f>IF(AND(K215&gt;0,Plan!$I74=0),I71&amp;Language!$E$90&amp;H71,"")</f>
        <v>3 : 0</v>
      </c>
    </row>
    <row r="216" spans="9:12" x14ac:dyDescent="0.2">
      <c r="I216" s="243">
        <v>69</v>
      </c>
      <c r="J216" s="244" t="str">
        <f>IF(Plan!$I75=0,G72&amp;F72,"")</f>
        <v>Bayer 04 LeverkusenBenfica Lissabon</v>
      </c>
      <c r="K216" s="259">
        <f t="shared" si="7"/>
        <v>1</v>
      </c>
      <c r="L216" s="306" t="str">
        <f>IF(AND(K216&gt;0,Plan!$I75=0),I72&amp;Language!$E$90&amp;H72,"")</f>
        <v>1 : 0</v>
      </c>
    </row>
    <row r="217" spans="9:12" x14ac:dyDescent="0.2">
      <c r="I217" s="243">
        <v>70</v>
      </c>
      <c r="J217" s="244" t="str">
        <f>IF(Plan!$I76=0,G73&amp;F73,"")</f>
        <v>FC BarcelonaClub Brügge</v>
      </c>
      <c r="K217" s="259">
        <f t="shared" si="7"/>
        <v>1</v>
      </c>
      <c r="L217" s="306" t="str">
        <f>IF(AND(K217&gt;0,Plan!$I76=0),I73&amp;Language!$E$90&amp;H73,"")</f>
        <v>3 : 3</v>
      </c>
    </row>
    <row r="218" spans="9:12" x14ac:dyDescent="0.2">
      <c r="I218" s="243">
        <v>71</v>
      </c>
      <c r="J218" s="244" t="str">
        <f>IF(Plan!$I77=0,G74&amp;F74,"")</f>
        <v>Atalanta BergamoOlympique Marseille</v>
      </c>
      <c r="K218" s="259">
        <f t="shared" si="7"/>
        <v>1</v>
      </c>
      <c r="L218" s="306" t="str">
        <f>IF(AND(K218&gt;0,Plan!$I77=0),I74&amp;Language!$E$90&amp;H74,"")</f>
        <v>1 : 0</v>
      </c>
    </row>
    <row r="219" spans="9:12" x14ac:dyDescent="0.2">
      <c r="I219" s="243">
        <v>72</v>
      </c>
      <c r="J219" s="244" t="str">
        <f>IF(Plan!$I78=0,G75&amp;F75,"")</f>
        <v>Athletic BilbaoNewcastle United</v>
      </c>
      <c r="K219" s="259">
        <f t="shared" si="7"/>
        <v>1</v>
      </c>
      <c r="L219" s="306" t="str">
        <f>IF(AND(K219&gt;0,Plan!$I78=0),I75&amp;Language!$E$90&amp;H75,"")</f>
        <v>0 : 2</v>
      </c>
    </row>
    <row r="220" spans="9:12" x14ac:dyDescent="0.2">
      <c r="I220" s="243">
        <v>73</v>
      </c>
      <c r="J220" s="244" t="str">
        <f>IF(Plan!$I79=0,G76&amp;F76,"")</f>
        <v>Benfica LissabonAjax Amsterdam</v>
      </c>
      <c r="K220" s="259">
        <f t="shared" si="7"/>
        <v>0</v>
      </c>
      <c r="L220" s="306" t="str">
        <f>IF(AND(K220&gt;0,Plan!$I79=0),I76&amp;Language!$E$90&amp;H76,"")</f>
        <v/>
      </c>
    </row>
    <row r="221" spans="9:12" x14ac:dyDescent="0.2">
      <c r="I221" s="243">
        <v>74</v>
      </c>
      <c r="J221" s="244" t="str">
        <f>IF(Plan!$I80=0,G77&amp;F77,"")</f>
        <v>Union Saint-GilloiseGalatasaray SK</v>
      </c>
      <c r="K221" s="259">
        <f t="shared" si="7"/>
        <v>0</v>
      </c>
      <c r="L221" s="306" t="str">
        <f>IF(AND(K221&gt;0,Plan!$I80=0),I77&amp;Language!$E$90&amp;H77,"")</f>
        <v/>
      </c>
    </row>
    <row r="222" spans="9:12" x14ac:dyDescent="0.2">
      <c r="I222" s="243">
        <v>75</v>
      </c>
      <c r="J222" s="244" t="str">
        <f>IF(Plan!$I81=0,G78&amp;F78,"")</f>
        <v>Bayer 04 LeverkusenManchester City</v>
      </c>
      <c r="K222" s="259">
        <f t="shared" si="7"/>
        <v>0</v>
      </c>
      <c r="L222" s="306" t="str">
        <f>IF(AND(K222&gt;0,Plan!$I81=0),I78&amp;Language!$E$90&amp;H78,"")</f>
        <v/>
      </c>
    </row>
    <row r="223" spans="9:12" x14ac:dyDescent="0.2">
      <c r="I223" s="243">
        <v>76</v>
      </c>
      <c r="J223" s="244" t="str">
        <f>IF(Plan!$I82=0,G79&amp;F79,"")</f>
        <v>FC BarcelonaFC Chelsea</v>
      </c>
      <c r="K223" s="259">
        <f t="shared" si="7"/>
        <v>0</v>
      </c>
      <c r="L223" s="306" t="str">
        <f>IF(AND(K223&gt;0,Plan!$I82=0),I79&amp;Language!$E$90&amp;H79,"")</f>
        <v/>
      </c>
    </row>
    <row r="224" spans="9:12" x14ac:dyDescent="0.2">
      <c r="I224" s="243">
        <v>77</v>
      </c>
      <c r="J224" s="244" t="str">
        <f>IF(Plan!$I83=0,G80&amp;F80,"")</f>
        <v>FC VillarrealBorussia Dortmund</v>
      </c>
      <c r="K224" s="259">
        <f t="shared" si="7"/>
        <v>0</v>
      </c>
      <c r="L224" s="306" t="str">
        <f>IF(AND(K224&gt;0,Plan!$I83=0),I80&amp;Language!$E$90&amp;H80,"")</f>
        <v/>
      </c>
    </row>
    <row r="225" spans="9:12" x14ac:dyDescent="0.2">
      <c r="I225" s="243">
        <v>78</v>
      </c>
      <c r="J225" s="244" t="str">
        <f>IF(Plan!$I84=0,G81&amp;F81,"")</f>
        <v>Qarabag AgdamSSC Neapel</v>
      </c>
      <c r="K225" s="259">
        <f t="shared" si="7"/>
        <v>0</v>
      </c>
      <c r="L225" s="306" t="str">
        <f>IF(AND(K225&gt;0,Plan!$I84=0),I81&amp;Language!$E$90&amp;H81,"")</f>
        <v/>
      </c>
    </row>
    <row r="226" spans="9:12" x14ac:dyDescent="0.2">
      <c r="I226" s="243">
        <v>79</v>
      </c>
      <c r="J226" s="244" t="str">
        <f>IF(Plan!$I85=0,G82&amp;F82,"")</f>
        <v>Juventus TurinFK Bodö/Glimt</v>
      </c>
      <c r="K226" s="259">
        <f t="shared" si="7"/>
        <v>0</v>
      </c>
      <c r="L226" s="306" t="str">
        <f>IF(AND(K226&gt;0,Plan!$I85=0),I82&amp;Language!$E$90&amp;H82,"")</f>
        <v/>
      </c>
    </row>
    <row r="227" spans="9:12" x14ac:dyDescent="0.2">
      <c r="I227" s="243">
        <v>80</v>
      </c>
      <c r="J227" s="244" t="str">
        <f>IF(Plan!$I86=0,G83&amp;F83,"")</f>
        <v>Newcastle UnitedOlympique Marseille</v>
      </c>
      <c r="K227" s="259">
        <f t="shared" si="7"/>
        <v>0</v>
      </c>
      <c r="L227" s="306" t="str">
        <f>IF(AND(K227&gt;0,Plan!$I86=0),I83&amp;Language!$E$90&amp;H83,"")</f>
        <v/>
      </c>
    </row>
    <row r="228" spans="9:12" x14ac:dyDescent="0.2">
      <c r="I228" s="243">
        <v>81</v>
      </c>
      <c r="J228" s="244" t="str">
        <f>IF(Plan!$I87=0,G84&amp;F84,"")</f>
        <v>Athletic BilbaoSalva Prag</v>
      </c>
      <c r="K228" s="259">
        <f t="shared" si="7"/>
        <v>0</v>
      </c>
      <c r="L228" s="306" t="str">
        <f>IF(AND(K228&gt;0,Plan!$I87=0),I84&amp;Language!$E$90&amp;H84,"")</f>
        <v/>
      </c>
    </row>
    <row r="229" spans="9:12" x14ac:dyDescent="0.2">
      <c r="I229" s="243">
        <v>82</v>
      </c>
      <c r="J229" s="244" t="str">
        <f>IF(Plan!$I88=0,G85&amp;F85,"")</f>
        <v>Qairat AlmatyFC Kopenhagen</v>
      </c>
      <c r="K229" s="259">
        <f t="shared" si="7"/>
        <v>0</v>
      </c>
      <c r="L229" s="306" t="str">
        <f>IF(AND(K229&gt;0,Plan!$I88=0),I85&amp;Language!$E$90&amp;H85,"")</f>
        <v/>
      </c>
    </row>
    <row r="230" spans="9:12" x14ac:dyDescent="0.2">
      <c r="I230" s="243">
        <v>83</v>
      </c>
      <c r="J230" s="244" t="str">
        <f>IF(Plan!$I89=0,G86&amp;F86,"")</f>
        <v>AS MonacoPafos FC</v>
      </c>
      <c r="K230" s="259">
        <f t="shared" si="7"/>
        <v>0</v>
      </c>
      <c r="L230" s="306" t="str">
        <f>IF(AND(K230&gt;0,Plan!$I89=0),I86&amp;Language!$E$90&amp;H86,"")</f>
        <v/>
      </c>
    </row>
    <row r="231" spans="9:12" x14ac:dyDescent="0.2">
      <c r="I231" s="243">
        <v>84</v>
      </c>
      <c r="J231" s="244" t="str">
        <f>IF(Plan!$I90=0,G87&amp;F87,"")</f>
        <v>Tottenham HotspurParis St. Germain</v>
      </c>
      <c r="K231" s="259">
        <f t="shared" si="7"/>
        <v>0</v>
      </c>
      <c r="L231" s="306" t="str">
        <f>IF(AND(K231&gt;0,Plan!$I90=0),I87&amp;Language!$E$90&amp;H87,"")</f>
        <v/>
      </c>
    </row>
    <row r="232" spans="9:12" x14ac:dyDescent="0.2">
      <c r="I232" s="243">
        <v>85</v>
      </c>
      <c r="J232" s="244" t="str">
        <f>IF(Plan!$I91=0,G88&amp;F88,"")</f>
        <v>PSV EindhovenFC Liverpool</v>
      </c>
      <c r="K232" s="259">
        <f t="shared" si="7"/>
        <v>0</v>
      </c>
      <c r="L232" s="306" t="str">
        <f>IF(AND(K232&gt;0,Plan!$I91=0),I88&amp;Language!$E$90&amp;H88,"")</f>
        <v/>
      </c>
    </row>
    <row r="233" spans="9:12" x14ac:dyDescent="0.2">
      <c r="I233" s="243">
        <v>86</v>
      </c>
      <c r="J233" s="244" t="str">
        <f>IF(Plan!$I92=0,G89&amp;F89,"")</f>
        <v>Bayern MünchenFC Arsenal</v>
      </c>
      <c r="K233" s="259">
        <f t="shared" si="7"/>
        <v>0</v>
      </c>
      <c r="L233" s="306" t="str">
        <f>IF(AND(K233&gt;0,Plan!$I92=0),I89&amp;Language!$E$90&amp;H89,"")</f>
        <v/>
      </c>
    </row>
    <row r="234" spans="9:12" x14ac:dyDescent="0.2">
      <c r="I234" s="243">
        <v>87</v>
      </c>
      <c r="J234" s="244" t="str">
        <f>IF(Plan!$I93=0,G90&amp;F90,"")</f>
        <v>Inter MailandAtletico Madrid</v>
      </c>
      <c r="K234" s="259">
        <f t="shared" si="7"/>
        <v>0</v>
      </c>
      <c r="L234" s="306" t="str">
        <f>IF(AND(K234&gt;0,Plan!$I93=0),I90&amp;Language!$E$90&amp;H90,"")</f>
        <v/>
      </c>
    </row>
    <row r="235" spans="9:12" x14ac:dyDescent="0.2">
      <c r="I235" s="243">
        <v>88</v>
      </c>
      <c r="J235" s="244" t="str">
        <f>IF(Plan!$I94=0,G91&amp;F91,"")</f>
        <v>Atalanta BergamoEintracht Frankfurt</v>
      </c>
      <c r="K235" s="259">
        <f t="shared" si="7"/>
        <v>0</v>
      </c>
      <c r="L235" s="306" t="str">
        <f>IF(AND(K235&gt;0,Plan!$I94=0),I91&amp;Language!$E$90&amp;H91,"")</f>
        <v/>
      </c>
    </row>
    <row r="236" spans="9:12" x14ac:dyDescent="0.2">
      <c r="I236" s="243">
        <v>89</v>
      </c>
      <c r="J236" s="244" t="str">
        <f>IF(Plan!$I95=0,G92&amp;F92,"")</f>
        <v>Club BrüggeSporting Lissabon</v>
      </c>
      <c r="K236" s="259">
        <f t="shared" si="7"/>
        <v>0</v>
      </c>
      <c r="L236" s="306" t="str">
        <f>IF(AND(K236&gt;0,Plan!$I95=0),I92&amp;Language!$E$90&amp;H92,"")</f>
        <v/>
      </c>
    </row>
    <row r="237" spans="9:12" x14ac:dyDescent="0.2">
      <c r="I237" s="243">
        <v>90</v>
      </c>
      <c r="J237" s="244" t="str">
        <f>IF(Plan!$I96=0,G93&amp;F93,"")</f>
        <v>Real MadridOlympiakos Piräus</v>
      </c>
      <c r="K237" s="259">
        <f t="shared" si="7"/>
        <v>0</v>
      </c>
      <c r="L237" s="306" t="str">
        <f>IF(AND(K237&gt;0,Plan!$I96=0),I93&amp;Language!$E$90&amp;H93,"")</f>
        <v/>
      </c>
    </row>
    <row r="238" spans="9:12" x14ac:dyDescent="0.2">
      <c r="I238" s="243">
        <v>91</v>
      </c>
      <c r="J238" s="244" t="str">
        <f>IF(Plan!$I97=0,G94&amp;F94,"")</f>
        <v>Olympiakos PiräusQairat Almaty</v>
      </c>
      <c r="K238" s="259">
        <f t="shared" si="7"/>
        <v>0</v>
      </c>
      <c r="L238" s="306" t="str">
        <f>IF(AND(K238&gt;0,Plan!$I97=0),I94&amp;Language!$E$90&amp;H94,"")</f>
        <v/>
      </c>
    </row>
    <row r="239" spans="9:12" x14ac:dyDescent="0.2">
      <c r="I239" s="243">
        <v>92</v>
      </c>
      <c r="J239" s="244" t="str">
        <f>IF(Plan!$I98=0,G95&amp;F95,"")</f>
        <v>Sporting LissabonBayern München</v>
      </c>
      <c r="K239" s="259">
        <f t="shared" si="7"/>
        <v>0</v>
      </c>
      <c r="L239" s="306" t="str">
        <f>IF(AND(K239&gt;0,Plan!$I98=0),I95&amp;Language!$E$90&amp;H95,"")</f>
        <v/>
      </c>
    </row>
    <row r="240" spans="9:12" x14ac:dyDescent="0.2">
      <c r="I240" s="243">
        <v>93</v>
      </c>
      <c r="J240" s="244" t="str">
        <f>IF(Plan!$I99=0,G96&amp;F96,"")</f>
        <v>FC LiverpoolInter Mailand</v>
      </c>
      <c r="K240" s="259">
        <f t="shared" si="7"/>
        <v>0</v>
      </c>
      <c r="L240" s="306" t="str">
        <f>IF(AND(K240&gt;0,Plan!$I99=0),I96&amp;Language!$E$90&amp;H96,"")</f>
        <v/>
      </c>
    </row>
    <row r="241" spans="9:12" x14ac:dyDescent="0.2">
      <c r="I241" s="243">
        <v>94</v>
      </c>
      <c r="J241" s="244" t="str">
        <f>IF(Plan!$I100=0,G97&amp;F97,"")</f>
        <v>Eintracht FrankfurtFC Barcelona</v>
      </c>
      <c r="K241" s="259">
        <f t="shared" si="7"/>
        <v>0</v>
      </c>
      <c r="L241" s="306" t="str">
        <f>IF(AND(K241&gt;0,Plan!$I100=0),I97&amp;Language!$E$90&amp;H97,"")</f>
        <v/>
      </c>
    </row>
    <row r="242" spans="9:12" x14ac:dyDescent="0.2">
      <c r="I242" s="243">
        <v>95</v>
      </c>
      <c r="J242" s="244" t="str">
        <f>IF(Plan!$I101=0,G98&amp;F98,"")</f>
        <v>FC ChelseaAtalanta Bergamo</v>
      </c>
      <c r="K242" s="259">
        <f t="shared" si="7"/>
        <v>0</v>
      </c>
      <c r="L242" s="306" t="str">
        <f>IF(AND(K242&gt;0,Plan!$I101=0),I98&amp;Language!$E$90&amp;H98,"")</f>
        <v/>
      </c>
    </row>
    <row r="243" spans="9:12" x14ac:dyDescent="0.2">
      <c r="I243" s="243">
        <v>96</v>
      </c>
      <c r="J243" s="244" t="str">
        <f>IF(Plan!$I102=0,G99&amp;F99,"")</f>
        <v>Salva PragTottenham Hotspur</v>
      </c>
      <c r="K243" s="259">
        <f t="shared" si="7"/>
        <v>0</v>
      </c>
      <c r="L243" s="306" t="str">
        <f>IF(AND(K243&gt;0,Plan!$I102=0),I99&amp;Language!$E$90&amp;H99,"")</f>
        <v/>
      </c>
    </row>
    <row r="244" spans="9:12" x14ac:dyDescent="0.2">
      <c r="I244" s="243">
        <v>97</v>
      </c>
      <c r="J244" s="244" t="str">
        <f>IF(Plan!$I103=0,G100&amp;F100,"")</f>
        <v>Atletico MadridPSV Eindhoven</v>
      </c>
      <c r="K244" s="259">
        <f t="shared" ref="K244:K275" si="8">K100</f>
        <v>0</v>
      </c>
      <c r="L244" s="306" t="str">
        <f>IF(AND(K244&gt;0,Plan!$I103=0),I100&amp;Language!$E$90&amp;H100,"")</f>
        <v/>
      </c>
    </row>
    <row r="245" spans="9:12" x14ac:dyDescent="0.2">
      <c r="I245" s="243">
        <v>98</v>
      </c>
      <c r="J245" s="244" t="str">
        <f>IF(Plan!$I104=0,G101&amp;F101,"")</f>
        <v>Galatasaray SKAS Monaco</v>
      </c>
      <c r="K245" s="259">
        <f t="shared" si="8"/>
        <v>0</v>
      </c>
      <c r="L245" s="306" t="str">
        <f>IF(AND(K245&gt;0,Plan!$I104=0),I101&amp;Language!$E$90&amp;H101,"")</f>
        <v/>
      </c>
    </row>
    <row r="246" spans="9:12" x14ac:dyDescent="0.2">
      <c r="I246" s="243">
        <v>99</v>
      </c>
      <c r="J246" s="244" t="str">
        <f>IF(Plan!$I105=0,G102&amp;F102,"")</f>
        <v>Olympique MarseilleUnion Saint-Gilloise</v>
      </c>
      <c r="K246" s="259">
        <f t="shared" si="8"/>
        <v>0</v>
      </c>
      <c r="L246" s="306" t="str">
        <f>IF(AND(K246&gt;0,Plan!$I105=0),I102&amp;Language!$E$90&amp;H102,"")</f>
        <v/>
      </c>
    </row>
    <row r="247" spans="9:12" x14ac:dyDescent="0.2">
      <c r="I247" s="243">
        <v>100</v>
      </c>
      <c r="J247" s="244" t="str">
        <f>IF(Plan!$I106=0,G103&amp;F103,"")</f>
        <v>FC KopenhagenFC Villarreal</v>
      </c>
      <c r="K247" s="259">
        <f t="shared" si="8"/>
        <v>0</v>
      </c>
      <c r="L247" s="306" t="str">
        <f>IF(AND(K247&gt;0,Plan!$I106=0),I103&amp;Language!$E$90&amp;H103,"")</f>
        <v/>
      </c>
    </row>
    <row r="248" spans="9:12" x14ac:dyDescent="0.2">
      <c r="I248" s="243">
        <v>101</v>
      </c>
      <c r="J248" s="244" t="str">
        <f>IF(Plan!$I107=0,G104&amp;F104,"")</f>
        <v>Ajax AmsterdamQarabag Agdam</v>
      </c>
      <c r="K248" s="259">
        <f t="shared" si="8"/>
        <v>0</v>
      </c>
      <c r="L248" s="306" t="str">
        <f>IF(AND(K248&gt;0,Plan!$I107=0),I104&amp;Language!$E$90&amp;H104,"")</f>
        <v/>
      </c>
    </row>
    <row r="249" spans="9:12" x14ac:dyDescent="0.2">
      <c r="I249" s="243">
        <v>102</v>
      </c>
      <c r="J249" s="244" t="str">
        <f>IF(Plan!$I108=0,G105&amp;F105,"")</f>
        <v>Manchester CityReal Madrid</v>
      </c>
      <c r="K249" s="259">
        <f t="shared" si="8"/>
        <v>0</v>
      </c>
      <c r="L249" s="306" t="str">
        <f>IF(AND(K249&gt;0,Plan!$I108=0),I105&amp;Language!$E$90&amp;H105,"")</f>
        <v/>
      </c>
    </row>
    <row r="250" spans="9:12" x14ac:dyDescent="0.2">
      <c r="I250" s="243">
        <v>103</v>
      </c>
      <c r="J250" s="244" t="str">
        <f>IF(Plan!$I109=0,G106&amp;F106,"")</f>
        <v>FK Bodö/GlimtBorussia Dortmund</v>
      </c>
      <c r="K250" s="259">
        <f t="shared" si="8"/>
        <v>0</v>
      </c>
      <c r="L250" s="306" t="str">
        <f>IF(AND(K250&gt;0,Plan!$I109=0),I106&amp;Language!$E$90&amp;H106,"")</f>
        <v/>
      </c>
    </row>
    <row r="251" spans="9:12" x14ac:dyDescent="0.2">
      <c r="I251" s="243">
        <v>104</v>
      </c>
      <c r="J251" s="244" t="str">
        <f>IF(Plan!$I110=0,G107&amp;F107,"")</f>
        <v>Pafos FCJuventus Turin</v>
      </c>
      <c r="K251" s="259">
        <f t="shared" si="8"/>
        <v>0</v>
      </c>
      <c r="L251" s="306" t="str">
        <f>IF(AND(K251&gt;0,Plan!$I110=0),I107&amp;Language!$E$90&amp;H107,"")</f>
        <v/>
      </c>
    </row>
    <row r="252" spans="9:12" x14ac:dyDescent="0.2">
      <c r="I252" s="243">
        <v>105</v>
      </c>
      <c r="J252" s="244" t="str">
        <f>IF(Plan!$I111=0,G108&amp;F108,"")</f>
        <v>Newcastle UnitedBayer 04 Leverkusen</v>
      </c>
      <c r="K252" s="259">
        <f t="shared" si="8"/>
        <v>0</v>
      </c>
      <c r="L252" s="306" t="str">
        <f>IF(AND(K252&gt;0,Plan!$I111=0),I108&amp;Language!$E$90&amp;H108,"")</f>
        <v/>
      </c>
    </row>
    <row r="253" spans="9:12" x14ac:dyDescent="0.2">
      <c r="I253" s="243">
        <v>106</v>
      </c>
      <c r="J253" s="244" t="str">
        <f>IF(Plan!$I112=0,G109&amp;F109,"")</f>
        <v>SSC NeapelBenfica Lissabon</v>
      </c>
      <c r="K253" s="259">
        <f t="shared" si="8"/>
        <v>0</v>
      </c>
      <c r="L253" s="306" t="str">
        <f>IF(AND(K253&gt;0,Plan!$I112=0),I109&amp;Language!$E$90&amp;H109,"")</f>
        <v/>
      </c>
    </row>
    <row r="254" spans="9:12" x14ac:dyDescent="0.2">
      <c r="I254" s="243">
        <v>107</v>
      </c>
      <c r="J254" s="244" t="str">
        <f>IF(Plan!$I113=0,G110&amp;F110,"")</f>
        <v>FC ArsenalClub Brügge</v>
      </c>
      <c r="K254" s="259">
        <f t="shared" si="8"/>
        <v>0</v>
      </c>
      <c r="L254" s="306" t="str">
        <f>IF(AND(K254&gt;0,Plan!$I113=0),I110&amp;Language!$E$90&amp;H110,"")</f>
        <v/>
      </c>
    </row>
    <row r="255" spans="9:12" x14ac:dyDescent="0.2">
      <c r="I255" s="243">
        <v>108</v>
      </c>
      <c r="J255" s="244" t="str">
        <f>IF(Plan!$I114=0,G111&amp;F111,"")</f>
        <v>Paris St. GermainAthletic Bilbao</v>
      </c>
      <c r="K255" s="259">
        <f t="shared" si="8"/>
        <v>0</v>
      </c>
      <c r="L255" s="306" t="str">
        <f>IF(AND(K255&gt;0,Plan!$I114=0),I111&amp;Language!$E$90&amp;H111,"")</f>
        <v/>
      </c>
    </row>
    <row r="256" spans="9:12" x14ac:dyDescent="0.2">
      <c r="I256" s="243">
        <v>109</v>
      </c>
      <c r="J256" s="244" t="str">
        <f>IF(Plan!$I115=0,G112&amp;F112,"")</f>
        <v>Club BrüggeQairat Almaty</v>
      </c>
      <c r="K256" s="259">
        <f t="shared" si="8"/>
        <v>0</v>
      </c>
      <c r="L256" s="306" t="str">
        <f>IF(AND(K256&gt;0,Plan!$I115=0),I112&amp;Language!$E$90&amp;H112,"")</f>
        <v/>
      </c>
    </row>
    <row r="257" spans="9:12" x14ac:dyDescent="0.2">
      <c r="I257" s="243">
        <v>110</v>
      </c>
      <c r="J257" s="244" t="str">
        <f>IF(Plan!$I116=0,G113&amp;F113,"")</f>
        <v>Manchester CityFK Bodö/Glimt</v>
      </c>
      <c r="K257" s="259">
        <f t="shared" si="8"/>
        <v>0</v>
      </c>
      <c r="L257" s="306" t="str">
        <f>IF(AND(K257&gt;0,Plan!$I116=0),I113&amp;Language!$E$90&amp;H113,"")</f>
        <v/>
      </c>
    </row>
    <row r="258" spans="9:12" x14ac:dyDescent="0.2">
      <c r="I258" s="243">
        <v>111</v>
      </c>
      <c r="J258" s="244" t="str">
        <f>IF(Plan!$I117=0,G114&amp;F114,"")</f>
        <v>AS MonacoReal Madrid</v>
      </c>
      <c r="K258" s="259">
        <f t="shared" si="8"/>
        <v>0</v>
      </c>
      <c r="L258" s="306" t="str">
        <f>IF(AND(K258&gt;0,Plan!$I117=0),I114&amp;Language!$E$90&amp;H114,"")</f>
        <v/>
      </c>
    </row>
    <row r="259" spans="9:12" x14ac:dyDescent="0.2">
      <c r="I259" s="243">
        <v>112</v>
      </c>
      <c r="J259" s="244" t="str">
        <f>IF(Plan!$I118=0,G115&amp;F115,"")</f>
        <v>FC ArsenalInter Mailand</v>
      </c>
      <c r="K259" s="259">
        <f t="shared" si="8"/>
        <v>0</v>
      </c>
      <c r="L259" s="306" t="str">
        <f>IF(AND(K259&gt;0,Plan!$I118=0),I115&amp;Language!$E$90&amp;H115,"")</f>
        <v/>
      </c>
    </row>
    <row r="260" spans="9:12" x14ac:dyDescent="0.2">
      <c r="I260" s="243">
        <v>113</v>
      </c>
      <c r="J260" s="244" t="str">
        <f>IF(Plan!$I119=0,G116&amp;F116,"")</f>
        <v>Borussia DortmundTottenham Hotspur</v>
      </c>
      <c r="K260" s="259">
        <f t="shared" si="8"/>
        <v>0</v>
      </c>
      <c r="L260" s="306" t="str">
        <f>IF(AND(K260&gt;0,Plan!$I119=0),I116&amp;Language!$E$90&amp;H116,"")</f>
        <v/>
      </c>
    </row>
    <row r="261" spans="9:12" x14ac:dyDescent="0.2">
      <c r="I261" s="243">
        <v>114</v>
      </c>
      <c r="J261" s="244" t="str">
        <f>IF(Plan!$I120=0,G117&amp;F117,"")</f>
        <v>Paris St. GermainSporting Lissabon</v>
      </c>
      <c r="K261" s="259">
        <f t="shared" si="8"/>
        <v>0</v>
      </c>
      <c r="L261" s="306" t="str">
        <f>IF(AND(K261&gt;0,Plan!$I120=0),I117&amp;Language!$E$90&amp;H117,"")</f>
        <v/>
      </c>
    </row>
    <row r="262" spans="9:12" x14ac:dyDescent="0.2">
      <c r="I262" s="243">
        <v>115</v>
      </c>
      <c r="J262" s="244" t="str">
        <f>IF(Plan!$I121=0,G118&amp;F118,"")</f>
        <v>Bayer 04 LeverkusenOlympiakos Piräus</v>
      </c>
      <c r="K262" s="259">
        <f t="shared" si="8"/>
        <v>0</v>
      </c>
      <c r="L262" s="306" t="str">
        <f>IF(AND(K262&gt;0,Plan!$I121=0),I118&amp;Language!$E$90&amp;H118,"")</f>
        <v/>
      </c>
    </row>
    <row r="263" spans="9:12" x14ac:dyDescent="0.2">
      <c r="I263" s="243">
        <v>116</v>
      </c>
      <c r="J263" s="244" t="str">
        <f>IF(Plan!$I122=0,G119&amp;F119,"")</f>
        <v>Ajax AmsterdamFC Villarreal</v>
      </c>
      <c r="K263" s="259">
        <f t="shared" si="8"/>
        <v>0</v>
      </c>
      <c r="L263" s="306" t="str">
        <f>IF(AND(K263&gt;0,Plan!$I122=0),I119&amp;Language!$E$90&amp;H119,"")</f>
        <v/>
      </c>
    </row>
    <row r="264" spans="9:12" x14ac:dyDescent="0.2">
      <c r="I264" s="243">
        <v>117</v>
      </c>
      <c r="J264" s="244" t="str">
        <f>IF(Plan!$I123=0,G120&amp;F120,"")</f>
        <v>SSC NeapelFC Kopenhagen</v>
      </c>
      <c r="K264" s="259">
        <f t="shared" si="8"/>
        <v>0</v>
      </c>
      <c r="L264" s="306" t="str">
        <f>IF(AND(K264&gt;0,Plan!$I123=0),I120&amp;Language!$E$90&amp;H120,"")</f>
        <v/>
      </c>
    </row>
    <row r="265" spans="9:12" x14ac:dyDescent="0.2">
      <c r="I265" s="243">
        <v>118</v>
      </c>
      <c r="J265" s="244" t="str">
        <f>IF(Plan!$I124=0,G121&amp;F121,"")</f>
        <v>Atletico MadridGalatasaray SK</v>
      </c>
      <c r="K265" s="259">
        <f t="shared" si="8"/>
        <v>0</v>
      </c>
      <c r="L265" s="306" t="str">
        <f>IF(AND(K265&gt;0,Plan!$I124=0),I121&amp;Language!$E$90&amp;H121,"")</f>
        <v/>
      </c>
    </row>
    <row r="266" spans="9:12" x14ac:dyDescent="0.2">
      <c r="I266" s="243">
        <v>119</v>
      </c>
      <c r="J266" s="244" t="str">
        <f>IF(Plan!$I125=0,G122&amp;F122,"")</f>
        <v>Eintracht FrankfurtQarabag Agdam</v>
      </c>
      <c r="K266" s="259">
        <f t="shared" si="8"/>
        <v>0</v>
      </c>
      <c r="L266" s="306" t="str">
        <f>IF(AND(K266&gt;0,Plan!$I125=0),I122&amp;Language!$E$90&amp;H122,"")</f>
        <v/>
      </c>
    </row>
    <row r="267" spans="9:12" x14ac:dyDescent="0.2">
      <c r="I267" s="243">
        <v>120</v>
      </c>
      <c r="J267" s="244" t="str">
        <f>IF(Plan!$I126=0,G123&amp;F123,"")</f>
        <v>Union Saint-GilloiseBayern München</v>
      </c>
      <c r="K267" s="259">
        <f t="shared" si="8"/>
        <v>0</v>
      </c>
      <c r="L267" s="306" t="str">
        <f>IF(AND(K267&gt;0,Plan!$I126=0),I123&amp;Language!$E$90&amp;H123,"")</f>
        <v/>
      </c>
    </row>
    <row r="268" spans="9:12" x14ac:dyDescent="0.2">
      <c r="I268" s="243">
        <v>121</v>
      </c>
      <c r="J268" s="244" t="str">
        <f>IF(Plan!$I127=0,G124&amp;F124,"")</f>
        <v>Pafos FCFC Chelsea</v>
      </c>
      <c r="K268" s="259">
        <f t="shared" si="8"/>
        <v>0</v>
      </c>
      <c r="L268" s="306" t="str">
        <f>IF(AND(K268&gt;0,Plan!$I127=0),I124&amp;Language!$E$90&amp;H124,"")</f>
        <v/>
      </c>
    </row>
    <row r="269" spans="9:12" x14ac:dyDescent="0.2">
      <c r="I269" s="243">
        <v>122</v>
      </c>
      <c r="J269" s="244" t="str">
        <f>IF(Plan!$I128=0,G125&amp;F125,"")</f>
        <v>Athletic BilbaoAtalanta Bergamo</v>
      </c>
      <c r="K269" s="259">
        <f t="shared" si="8"/>
        <v>0</v>
      </c>
      <c r="L269" s="306" t="str">
        <f>IF(AND(K269&gt;0,Plan!$I128=0),I125&amp;Language!$E$90&amp;H125,"")</f>
        <v/>
      </c>
    </row>
    <row r="270" spans="9:12" x14ac:dyDescent="0.2">
      <c r="I270" s="243">
        <v>123</v>
      </c>
      <c r="J270" s="244" t="str">
        <f>IF(Plan!$I129=0,G126&amp;F126,"")</f>
        <v>Benfica LissabonJuventus Turin</v>
      </c>
      <c r="K270" s="259">
        <f t="shared" si="8"/>
        <v>0</v>
      </c>
      <c r="L270" s="306" t="str">
        <f>IF(AND(K270&gt;0,Plan!$I129=0),I126&amp;Language!$E$90&amp;H126,"")</f>
        <v/>
      </c>
    </row>
    <row r="271" spans="9:12" x14ac:dyDescent="0.2">
      <c r="I271" s="243">
        <v>124</v>
      </c>
      <c r="J271" s="244" t="str">
        <f>IF(Plan!$I130=0,G127&amp;F127,"")</f>
        <v>FC LiverpoolOlympique Marseille</v>
      </c>
      <c r="K271" s="259">
        <f t="shared" si="8"/>
        <v>0</v>
      </c>
      <c r="L271" s="306" t="str">
        <f>IF(AND(K271&gt;0,Plan!$I130=0),I127&amp;Language!$E$90&amp;H127,"")</f>
        <v/>
      </c>
    </row>
    <row r="272" spans="9:12" x14ac:dyDescent="0.2">
      <c r="I272" s="243">
        <v>125</v>
      </c>
      <c r="J272" s="244" t="str">
        <f>IF(Plan!$I131=0,G128&amp;F128,"")</f>
        <v>FC BarcelonaSalva Prag</v>
      </c>
      <c r="K272" s="259">
        <f t="shared" si="8"/>
        <v>0</v>
      </c>
      <c r="L272" s="306" t="str">
        <f>IF(AND(K272&gt;0,Plan!$I131=0),I128&amp;Language!$E$90&amp;H128,"")</f>
        <v/>
      </c>
    </row>
    <row r="273" spans="9:12" x14ac:dyDescent="0.2">
      <c r="I273" s="243">
        <v>126</v>
      </c>
      <c r="J273" s="244" t="str">
        <f>IF(Plan!$I132=0,G129&amp;F129,"")</f>
        <v>PSV EindhovenNewcastle United</v>
      </c>
      <c r="K273" s="259">
        <f t="shared" si="8"/>
        <v>0</v>
      </c>
      <c r="L273" s="306" t="str">
        <f>IF(AND(K273&gt;0,Plan!$I132=0),I129&amp;Language!$E$90&amp;H129,"")</f>
        <v/>
      </c>
    </row>
    <row r="274" spans="9:12" x14ac:dyDescent="0.2">
      <c r="I274" s="243">
        <v>127</v>
      </c>
      <c r="J274" s="244" t="str">
        <f>IF(Plan!$I133=0,G130&amp;F130,"")</f>
        <v>Newcastle UnitedParis St. Germain</v>
      </c>
      <c r="K274" s="259">
        <f t="shared" si="8"/>
        <v>0</v>
      </c>
      <c r="L274" s="306" t="str">
        <f>IF(AND(K274&gt;0,Plan!$I133=0),I130&amp;Language!$E$90&amp;H130,"")</f>
        <v/>
      </c>
    </row>
    <row r="275" spans="9:12" x14ac:dyDescent="0.2">
      <c r="I275" s="243">
        <v>128</v>
      </c>
      <c r="J275" s="244" t="str">
        <f>IF(Plan!$I134=0,G131&amp;F131,"")</f>
        <v>Galatasaray SKManchester City</v>
      </c>
      <c r="K275" s="259">
        <f t="shared" si="8"/>
        <v>0</v>
      </c>
      <c r="L275" s="306" t="str">
        <f>IF(AND(K275&gt;0,Plan!$I134=0),I131&amp;Language!$E$90&amp;H131,"")</f>
        <v/>
      </c>
    </row>
    <row r="276" spans="9:12" x14ac:dyDescent="0.2">
      <c r="I276" s="243">
        <v>129</v>
      </c>
      <c r="J276" s="244" t="str">
        <f>IF(Plan!$I135=0,G132&amp;F132,"")</f>
        <v>Qarabag AgdamFC Liverpool</v>
      </c>
      <c r="K276" s="259">
        <f t="shared" ref="K276:K291" si="9">K132</f>
        <v>0</v>
      </c>
      <c r="L276" s="306" t="str">
        <f>IF(AND(K276&gt;0,Plan!$I135=0),I132&amp;Language!$E$90&amp;H132,"")</f>
        <v/>
      </c>
    </row>
    <row r="277" spans="9:12" x14ac:dyDescent="0.2">
      <c r="I277" s="243">
        <v>130</v>
      </c>
      <c r="J277" s="244" t="str">
        <f>IF(Plan!$I136=0,G133&amp;F133,"")</f>
        <v>Inter MailandBorussia Dortmund</v>
      </c>
      <c r="K277" s="259">
        <f t="shared" si="9"/>
        <v>0</v>
      </c>
      <c r="L277" s="306" t="str">
        <f>IF(AND(K277&gt;0,Plan!$I136=0),I133&amp;Language!$E$90&amp;H133,"")</f>
        <v/>
      </c>
    </row>
    <row r="278" spans="9:12" x14ac:dyDescent="0.2">
      <c r="I278" s="243">
        <v>131</v>
      </c>
      <c r="J278" s="244" t="str">
        <f>IF(Plan!$I137=0,G134&amp;F134,"")</f>
        <v>FC KopenhagenFC Barcelona</v>
      </c>
      <c r="K278" s="259">
        <f t="shared" si="9"/>
        <v>0</v>
      </c>
      <c r="L278" s="306" t="str">
        <f>IF(AND(K278&gt;0,Plan!$I137=0),I134&amp;Language!$E$90&amp;H134,"")</f>
        <v/>
      </c>
    </row>
    <row r="279" spans="9:12" x14ac:dyDescent="0.2">
      <c r="I279" s="243">
        <v>132</v>
      </c>
      <c r="J279" s="244" t="str">
        <f>IF(Plan!$I138=0,G135&amp;F135,"")</f>
        <v>Olympiakos PiräusAjax Amsterdam</v>
      </c>
      <c r="K279" s="259">
        <f t="shared" si="9"/>
        <v>0</v>
      </c>
      <c r="L279" s="306" t="str">
        <f>IF(AND(K279&gt;0,Plan!$I138=0),I135&amp;Language!$E$90&amp;H135,"")</f>
        <v/>
      </c>
    </row>
    <row r="280" spans="9:12" x14ac:dyDescent="0.2">
      <c r="I280" s="243">
        <v>133</v>
      </c>
      <c r="J280" s="244" t="str">
        <f>IF(Plan!$I139=0,G136&amp;F136,"")</f>
        <v>Qairat AlmatyFC Arsenal</v>
      </c>
      <c r="K280" s="259">
        <f t="shared" si="9"/>
        <v>0</v>
      </c>
      <c r="L280" s="306" t="str">
        <f>IF(AND(K280&gt;0,Plan!$I139=0),I136&amp;Language!$E$90&amp;H136,"")</f>
        <v/>
      </c>
    </row>
    <row r="281" spans="9:12" x14ac:dyDescent="0.2">
      <c r="I281" s="243">
        <v>134</v>
      </c>
      <c r="J281" s="244" t="str">
        <f>IF(Plan!$I140=0,G137&amp;F137,"")</f>
        <v>FK Bodö/GlimtAtletico Madrid</v>
      </c>
      <c r="K281" s="259">
        <f t="shared" si="9"/>
        <v>0</v>
      </c>
      <c r="L281" s="306" t="str">
        <f>IF(AND(K281&gt;0,Plan!$I140=0),I137&amp;Language!$E$90&amp;H137,"")</f>
        <v/>
      </c>
    </row>
    <row r="282" spans="9:12" x14ac:dyDescent="0.2">
      <c r="I282" s="243">
        <v>135</v>
      </c>
      <c r="J282" s="244" t="str">
        <f>IF(Plan!$I141=0,G138&amp;F138,"")</f>
        <v>FC VillarrealBayer 04 Leverkusen</v>
      </c>
      <c r="K282" s="259">
        <f t="shared" si="9"/>
        <v>0</v>
      </c>
      <c r="L282" s="306" t="str">
        <f>IF(AND(K282&gt;0,Plan!$I141=0),I138&amp;Language!$E$90&amp;H138,"")</f>
        <v/>
      </c>
    </row>
    <row r="283" spans="9:12" x14ac:dyDescent="0.2">
      <c r="I283" s="243">
        <v>136</v>
      </c>
      <c r="J283" s="244" t="str">
        <f>IF(Plan!$I142=0,G139&amp;F139,"")</f>
        <v>Real MadridBenfica Lissabon</v>
      </c>
      <c r="K283" s="259">
        <f t="shared" si="9"/>
        <v>0</v>
      </c>
      <c r="L283" s="306" t="str">
        <f>IF(AND(K283&gt;0,Plan!$I142=0),I139&amp;Language!$E$90&amp;H139,"")</f>
        <v/>
      </c>
    </row>
    <row r="284" spans="9:12" x14ac:dyDescent="0.2">
      <c r="I284" s="243">
        <v>137</v>
      </c>
      <c r="J284" s="244" t="str">
        <f>IF(Plan!$I143=0,G140&amp;F140,"")</f>
        <v>Olympique MarseilleClub Brügge</v>
      </c>
      <c r="K284" s="259">
        <f t="shared" si="9"/>
        <v>0</v>
      </c>
      <c r="L284" s="306" t="str">
        <f>IF(AND(K284&gt;0,Plan!$I143=0),I140&amp;Language!$E$90&amp;H140,"")</f>
        <v/>
      </c>
    </row>
    <row r="285" spans="9:12" x14ac:dyDescent="0.2">
      <c r="I285" s="243">
        <v>138</v>
      </c>
      <c r="J285" s="244" t="str">
        <f>IF(Plan!$I144=0,G141&amp;F141,"")</f>
        <v>Tottenham HotspurEintracht Frankfurt</v>
      </c>
      <c r="K285" s="259">
        <f t="shared" si="9"/>
        <v>0</v>
      </c>
      <c r="L285" s="306" t="str">
        <f>IF(AND(K285&gt;0,Plan!$I144=0),I141&amp;Language!$E$90&amp;H141,"")</f>
        <v/>
      </c>
    </row>
    <row r="286" spans="9:12" x14ac:dyDescent="0.2">
      <c r="I286" s="243">
        <v>139</v>
      </c>
      <c r="J286" s="244" t="str">
        <f>IF(Plan!$I145=0,G142&amp;F142,"")</f>
        <v>Bayern MünchenPSV Eindhoven</v>
      </c>
      <c r="K286" s="259">
        <f t="shared" si="9"/>
        <v>0</v>
      </c>
      <c r="L286" s="306" t="str">
        <f>IF(AND(K286&gt;0,Plan!$I145=0),I142&amp;Language!$E$90&amp;H142,"")</f>
        <v/>
      </c>
    </row>
    <row r="287" spans="9:12" x14ac:dyDescent="0.2">
      <c r="I287" s="243">
        <v>140</v>
      </c>
      <c r="J287" s="244" t="str">
        <f>IF(Plan!$I146=0,G143&amp;F143,"")</f>
        <v>FC ChelseaSSC Neapel</v>
      </c>
      <c r="K287" s="259">
        <f t="shared" si="9"/>
        <v>0</v>
      </c>
      <c r="L287" s="306" t="str">
        <f>IF(AND(K287&gt;0,Plan!$I146=0),I143&amp;Language!$E$90&amp;H143,"")</f>
        <v/>
      </c>
    </row>
    <row r="288" spans="9:12" x14ac:dyDescent="0.2">
      <c r="I288" s="243">
        <v>141</v>
      </c>
      <c r="J288" s="244" t="str">
        <f>IF(Plan!$I147=0,G144&amp;F144,"")</f>
        <v>Juventus TurinAS Monaco</v>
      </c>
      <c r="K288" s="259">
        <f t="shared" si="9"/>
        <v>0</v>
      </c>
      <c r="L288" s="306" t="str">
        <f>IF(AND(K288&gt;0,Plan!$I147=0),I144&amp;Language!$E$90&amp;H144,"")</f>
        <v/>
      </c>
    </row>
    <row r="289" spans="9:12" x14ac:dyDescent="0.2">
      <c r="I289" s="243">
        <v>142</v>
      </c>
      <c r="J289" s="244" t="str">
        <f>IF(Plan!$I148=0,G145&amp;F145,"")</f>
        <v>Atalanta BergamoUnion Saint-Gilloise</v>
      </c>
      <c r="K289" s="259">
        <f t="shared" si="9"/>
        <v>0</v>
      </c>
      <c r="L289" s="306" t="str">
        <f>IF(AND(K289&gt;0,Plan!$I148=0),I145&amp;Language!$E$90&amp;H145,"")</f>
        <v/>
      </c>
    </row>
    <row r="290" spans="9:12" x14ac:dyDescent="0.2">
      <c r="I290" s="243">
        <v>143</v>
      </c>
      <c r="J290" s="244" t="str">
        <f>IF(Plan!$I149=0,G146&amp;F146,"")</f>
        <v>Sporting LissabonAthletic Bilbao</v>
      </c>
      <c r="K290" s="259">
        <f t="shared" si="9"/>
        <v>0</v>
      </c>
      <c r="L290" s="306" t="str">
        <f>IF(AND(K290&gt;0,Plan!$I149=0),I146&amp;Language!$E$90&amp;H146,"")</f>
        <v/>
      </c>
    </row>
    <row r="291" spans="9:12" ht="13.5" thickBot="1" x14ac:dyDescent="0.25">
      <c r="I291" s="245">
        <v>144</v>
      </c>
      <c r="J291" s="246" t="str">
        <f>IF(Plan!$I150=0,G147&amp;F147,"")</f>
        <v>Salva PragPafos FC</v>
      </c>
      <c r="K291" s="260">
        <f t="shared" si="9"/>
        <v>0</v>
      </c>
      <c r="L291" s="307" t="str">
        <f>IF(AND(K291&gt;0,Plan!$I150=0),I147&amp;Language!$E$90&amp;H147,"")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24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Qarabag Agdam</v>
      </c>
      <c r="D6" s="30"/>
    </row>
    <row r="7" spans="2:4" ht="24" customHeight="1" x14ac:dyDescent="0.2">
      <c r="B7" s="26" t="s">
        <v>6</v>
      </c>
      <c r="C7" s="34" t="str">
        <f>IF(Plan!$D8="","",Plan!$D8)</f>
        <v>Qairat Almaty</v>
      </c>
      <c r="D7" s="31"/>
    </row>
    <row r="8" spans="2:4" ht="24" customHeight="1" x14ac:dyDescent="0.2">
      <c r="B8" s="26" t="s">
        <v>7</v>
      </c>
      <c r="C8" s="34" t="str">
        <f>IF(Plan!$D9="","",Plan!$D9)</f>
        <v>Ajax Amsterdam</v>
      </c>
      <c r="D8" s="31"/>
    </row>
    <row r="9" spans="2:4" ht="24" customHeight="1" x14ac:dyDescent="0.2">
      <c r="B9" s="26" t="s">
        <v>8</v>
      </c>
      <c r="C9" s="34" t="str">
        <f>IF(Plan!$D10="","",Plan!$D10)</f>
        <v>FC Arsenal</v>
      </c>
      <c r="D9" s="31"/>
    </row>
    <row r="10" spans="2:4" ht="24" customHeight="1" x14ac:dyDescent="0.2">
      <c r="B10" s="26" t="s">
        <v>9</v>
      </c>
      <c r="C10" s="34" t="str">
        <f>IF(Plan!$D11="","",Plan!$D11)</f>
        <v>FC Barcelona</v>
      </c>
      <c r="D10" s="31"/>
    </row>
    <row r="11" spans="2:4" ht="24" customHeight="1" x14ac:dyDescent="0.2">
      <c r="B11" s="26" t="s">
        <v>10</v>
      </c>
      <c r="C11" s="34" t="str">
        <f>IF(Plan!$D12="","",Plan!$D12)</f>
        <v>Atalanta Bergamo</v>
      </c>
      <c r="D11" s="31"/>
    </row>
    <row r="12" spans="2:4" ht="24" customHeight="1" x14ac:dyDescent="0.2">
      <c r="B12" s="26" t="s">
        <v>13</v>
      </c>
      <c r="C12" s="34" t="str">
        <f>IF(Plan!$D13="","",Plan!$D13)</f>
        <v>Athletic Bilbao</v>
      </c>
      <c r="D12" s="31"/>
    </row>
    <row r="13" spans="2:4" ht="24" customHeight="1" x14ac:dyDescent="0.2">
      <c r="B13" s="26" t="s">
        <v>14</v>
      </c>
      <c r="C13" s="34" t="str">
        <f>IF(Plan!$D14="","",Plan!$D14)</f>
        <v>FK Bodö/Glimt</v>
      </c>
      <c r="D13" s="31"/>
    </row>
    <row r="14" spans="2:4" ht="24" customHeight="1" x14ac:dyDescent="0.2">
      <c r="B14" s="26" t="s">
        <v>15</v>
      </c>
      <c r="C14" s="34" t="str">
        <f>IF(Plan!$D15="","",Plan!$D15)</f>
        <v>Club Brügge</v>
      </c>
      <c r="D14" s="31"/>
    </row>
    <row r="15" spans="2:4" ht="24" customHeight="1" x14ac:dyDescent="0.2">
      <c r="B15" s="26" t="s">
        <v>21</v>
      </c>
      <c r="C15" s="34" t="str">
        <f>IF(Plan!$D16="","",Plan!$D16)</f>
        <v>FC Chelsea</v>
      </c>
      <c r="D15" s="31"/>
    </row>
    <row r="16" spans="2:4" ht="24" customHeight="1" x14ac:dyDescent="0.2">
      <c r="B16" s="26" t="s">
        <v>22</v>
      </c>
      <c r="C16" s="34" t="str">
        <f>IF(Plan!$D17="","",Plan!$D17)</f>
        <v>Borussia Dortmund</v>
      </c>
      <c r="D16" s="31"/>
    </row>
    <row r="17" spans="2:4" ht="24" customHeight="1" x14ac:dyDescent="0.2">
      <c r="B17" s="26" t="s">
        <v>23</v>
      </c>
      <c r="C17" s="34" t="str">
        <f>IF(Plan!$D18="","",Plan!$D18)</f>
        <v>PSV Eindhoven</v>
      </c>
      <c r="D17" s="31"/>
    </row>
    <row r="18" spans="2:4" ht="24" customHeight="1" x14ac:dyDescent="0.2">
      <c r="B18" s="26" t="s">
        <v>24</v>
      </c>
      <c r="C18" s="34" t="str">
        <f>IF(Plan!$D19="","",Plan!$D19)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IF(Plan!$D20="","",Plan!$D20)</f>
        <v>Galatasaray SK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Kopenhagen</v>
      </c>
      <c r="D20" s="31"/>
    </row>
    <row r="21" spans="2:4" ht="24" customHeight="1" x14ac:dyDescent="0.2">
      <c r="B21" s="26" t="s">
        <v>27</v>
      </c>
      <c r="C21" s="34" t="str">
        <f>IF(Plan!$D22="","",Plan!$D22)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IF(Plan!$D23="","",Plan!$D23)</f>
        <v>Benfica Lissabon</v>
      </c>
      <c r="D22" s="31"/>
    </row>
    <row r="23" spans="2:4" ht="24" customHeight="1" x14ac:dyDescent="0.2">
      <c r="B23" s="26" t="s">
        <v>29</v>
      </c>
      <c r="C23" s="175" t="str">
        <f>IF(Plan!$D24="","",Plan!$D24)</f>
        <v>Sporting Lissabon</v>
      </c>
      <c r="D23" s="31"/>
    </row>
    <row r="24" spans="2:4" ht="24" customHeight="1" x14ac:dyDescent="0.2">
      <c r="B24" s="26" t="s">
        <v>30</v>
      </c>
      <c r="C24" s="34" t="str">
        <f>IF(Plan!$D25="","",Plan!$D25)</f>
        <v>FC Liverpool</v>
      </c>
      <c r="D24" s="31"/>
    </row>
    <row r="25" spans="2:4" ht="24" customHeight="1" x14ac:dyDescent="0.2">
      <c r="B25" s="26" t="s">
        <v>31</v>
      </c>
      <c r="C25" s="34" t="str">
        <f>IF(Plan!$D26="","",Plan!$D26)</f>
        <v>Atletico Madrid</v>
      </c>
      <c r="D25" s="238"/>
    </row>
    <row r="26" spans="2:4" ht="24" customHeight="1" x14ac:dyDescent="0.2">
      <c r="B26" s="26" t="s">
        <v>32</v>
      </c>
      <c r="C26" s="34" t="str">
        <f>IF(Plan!$D27="","",Plan!$D27)</f>
        <v>Real Madrid</v>
      </c>
      <c r="D26" s="238"/>
    </row>
    <row r="27" spans="2:4" ht="24" customHeight="1" x14ac:dyDescent="0.2">
      <c r="B27" s="26" t="s">
        <v>33</v>
      </c>
      <c r="C27" s="34" t="str">
        <f>IF(Plan!$D28="","",Plan!$D28)</f>
        <v>Inter Mailand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Bayern München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SSC Neapel</v>
      </c>
      <c r="D32" s="238"/>
    </row>
    <row r="33" spans="2:4" ht="24" customHeight="1" x14ac:dyDescent="0.2">
      <c r="B33" s="26" t="s">
        <v>39</v>
      </c>
      <c r="C33" s="34" t="str">
        <f>IF(Plan!$D34="","",Plan!$D34)</f>
        <v>Newcastle United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Pafos FC</v>
      </c>
      <c r="D34" s="238"/>
    </row>
    <row r="35" spans="2:4" ht="24" customHeight="1" x14ac:dyDescent="0.2">
      <c r="B35" s="26" t="s">
        <v>41</v>
      </c>
      <c r="C35" s="34" t="str">
        <f>IF(Plan!$D36="","",Plan!$D36)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Salva Prag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6" sqref="F6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2025-11-05T22:17:08Z</dcterms:modified>
</cp:coreProperties>
</file>