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TT-Liga\download\"/>
    </mc:Choice>
  </mc:AlternateContent>
  <xr:revisionPtr revIDLastSave="0" documentId="13_ncr:1_{A01BCBCF-87CE-4B41-A848-6B51BA9D0137}" xr6:coauthVersionLast="36" xr6:coauthVersionMax="47" xr10:uidLastSave="{00000000-0000-0000-0000-000000000000}"/>
  <bookViews>
    <workbookView xWindow="-120" yWindow="-120" windowWidth="29040" windowHeight="15750" tabRatio="597" xr2:uid="{00000000-000D-0000-FFFF-FFFF00000000}"/>
  </bookViews>
  <sheets>
    <sheet name="Planung" sheetId="7" r:id="rId1"/>
    <sheet name="Spielplan" sheetId="6" r:id="rId2"/>
    <sheet name="Tabellen" sheetId="16" r:id="rId3"/>
    <sheet name="Calc" sheetId="3" state="hidden" r:id="rId4"/>
    <sheet name="Calc2" sheetId="13" state="hidden" r:id="rId5"/>
    <sheet name="Factors" sheetId="12" state="hidden" r:id="rId6"/>
    <sheet name="Tie_Break" sheetId="8" state="hidden" r:id="rId7"/>
    <sheet name="Matchups" sheetId="14" state="hidden" r:id="rId8"/>
  </sheets>
  <calcPr calcId="191029"/>
</workbook>
</file>

<file path=xl/calcChain.xml><?xml version="1.0" encoding="utf-8"?>
<calcChain xmlns="http://schemas.openxmlformats.org/spreadsheetml/2006/main">
  <c r="C23" i="13" l="1"/>
  <c r="C22" i="13"/>
  <c r="C21" i="13"/>
  <c r="C20" i="13"/>
  <c r="C19" i="13"/>
  <c r="C18" i="13"/>
  <c r="U189" i="7" l="1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187" i="7"/>
  <c r="U188" i="7"/>
  <c r="U18" i="7"/>
  <c r="U19" i="7"/>
  <c r="U20" i="7"/>
  <c r="U21" i="7"/>
  <c r="U22" i="7"/>
  <c r="U23" i="7"/>
  <c r="U24" i="7"/>
  <c r="U25" i="7"/>
  <c r="U26" i="7"/>
  <c r="U9" i="7"/>
  <c r="U10" i="7"/>
  <c r="U11" i="7"/>
  <c r="U12" i="7"/>
  <c r="U13" i="7"/>
  <c r="U14" i="7"/>
  <c r="U15" i="7"/>
  <c r="U16" i="7"/>
  <c r="U17" i="7"/>
  <c r="U8" i="7"/>
  <c r="B4" i="6" l="1"/>
  <c r="B3" i="6"/>
  <c r="B2" i="6"/>
  <c r="C14" i="13"/>
  <c r="F14" i="3" s="1"/>
  <c r="C15" i="13"/>
  <c r="F15" i="3"/>
  <c r="C4" i="13"/>
  <c r="F4" i="3"/>
  <c r="C5" i="13"/>
  <c r="F5" i="3" s="1"/>
  <c r="C6" i="13"/>
  <c r="F6" i="3" s="1"/>
  <c r="C7" i="13"/>
  <c r="F7" i="3" s="1"/>
  <c r="C8" i="13"/>
  <c r="F8" i="3" s="1"/>
  <c r="C9" i="13"/>
  <c r="F9" i="3" s="1"/>
  <c r="C10" i="13"/>
  <c r="F10" i="3"/>
  <c r="C11" i="13"/>
  <c r="F11" i="3" s="1"/>
  <c r="C12" i="13"/>
  <c r="F12" i="3"/>
  <c r="C13" i="13"/>
  <c r="F13" i="3" s="1"/>
  <c r="C16" i="13"/>
  <c r="F16" i="3"/>
  <c r="C17" i="13"/>
  <c r="F17" i="3"/>
  <c r="F18" i="3"/>
  <c r="F19" i="3"/>
  <c r="F20" i="3"/>
  <c r="F21" i="3"/>
  <c r="F22" i="3"/>
  <c r="F23" i="3"/>
  <c r="V14" i="7"/>
  <c r="V8" i="7"/>
  <c r="V9" i="7"/>
  <c r="V13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51" i="7"/>
  <c r="V152" i="7"/>
  <c r="V153" i="7"/>
  <c r="V154" i="7"/>
  <c r="V155" i="7"/>
  <c r="V156" i="7"/>
  <c r="V157" i="7"/>
  <c r="V158" i="7"/>
  <c r="V159" i="7"/>
  <c r="V160" i="7"/>
  <c r="V161" i="7"/>
  <c r="V162" i="7"/>
  <c r="V163" i="7"/>
  <c r="V164" i="7"/>
  <c r="V165" i="7"/>
  <c r="V166" i="7"/>
  <c r="V167" i="7"/>
  <c r="V168" i="7"/>
  <c r="V169" i="7"/>
  <c r="V170" i="7"/>
  <c r="V171" i="7"/>
  <c r="V172" i="7"/>
  <c r="V173" i="7"/>
  <c r="V174" i="7"/>
  <c r="V175" i="7"/>
  <c r="V176" i="7"/>
  <c r="V177" i="7"/>
  <c r="V178" i="7"/>
  <c r="V179" i="7"/>
  <c r="V180" i="7"/>
  <c r="V181" i="7"/>
  <c r="V182" i="7"/>
  <c r="V183" i="7"/>
  <c r="V184" i="7"/>
  <c r="V185" i="7"/>
  <c r="V186" i="7"/>
  <c r="V187" i="7"/>
  <c r="V188" i="7"/>
  <c r="V189" i="7"/>
  <c r="G98" i="7"/>
  <c r="G99" i="7"/>
  <c r="G100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5" i="7"/>
  <c r="G16" i="7"/>
  <c r="G14" i="7"/>
  <c r="G10" i="7"/>
  <c r="G13" i="7"/>
  <c r="G12" i="7"/>
  <c r="G11" i="7"/>
  <c r="G9" i="7"/>
  <c r="J186" i="13"/>
  <c r="K186" i="13"/>
  <c r="J187" i="13"/>
  <c r="K187" i="13"/>
  <c r="J188" i="13"/>
  <c r="K188" i="13"/>
  <c r="J189" i="13"/>
  <c r="K189" i="13"/>
  <c r="J190" i="13"/>
  <c r="K190" i="13"/>
  <c r="J191" i="13"/>
  <c r="K191" i="13"/>
  <c r="J192" i="13"/>
  <c r="K192" i="13"/>
  <c r="J193" i="13"/>
  <c r="K193" i="13"/>
  <c r="J194" i="13"/>
  <c r="K194" i="13"/>
  <c r="J195" i="13"/>
  <c r="K195" i="13"/>
  <c r="J196" i="13"/>
  <c r="K196" i="13"/>
  <c r="J197" i="13"/>
  <c r="K197" i="13"/>
  <c r="J198" i="13"/>
  <c r="K198" i="13"/>
  <c r="J199" i="13"/>
  <c r="K199" i="13"/>
  <c r="J200" i="13"/>
  <c r="K200" i="13"/>
  <c r="J201" i="13"/>
  <c r="K201" i="13"/>
  <c r="J202" i="13"/>
  <c r="K202" i="13"/>
  <c r="J203" i="13"/>
  <c r="K203" i="13"/>
  <c r="J204" i="13"/>
  <c r="K204" i="13"/>
  <c r="J205" i="13"/>
  <c r="K205" i="13"/>
  <c r="J206" i="13"/>
  <c r="K206" i="13"/>
  <c r="J207" i="13"/>
  <c r="K207" i="13"/>
  <c r="J208" i="13"/>
  <c r="K208" i="13"/>
  <c r="J209" i="13"/>
  <c r="K209" i="13"/>
  <c r="J210" i="13"/>
  <c r="K210" i="13"/>
  <c r="J211" i="13"/>
  <c r="K211" i="13"/>
  <c r="J212" i="13"/>
  <c r="K212" i="13"/>
  <c r="J213" i="13"/>
  <c r="K213" i="13"/>
  <c r="J214" i="13"/>
  <c r="K214" i="13"/>
  <c r="J215" i="13"/>
  <c r="K215" i="13"/>
  <c r="J216" i="13"/>
  <c r="K216" i="13"/>
  <c r="J217" i="13"/>
  <c r="K217" i="13"/>
  <c r="J218" i="13"/>
  <c r="K218" i="13"/>
  <c r="J219" i="13"/>
  <c r="K219" i="13"/>
  <c r="J220" i="13"/>
  <c r="K220" i="13"/>
  <c r="J221" i="13"/>
  <c r="K221" i="13"/>
  <c r="J222" i="13"/>
  <c r="K222" i="13"/>
  <c r="J223" i="13"/>
  <c r="K223" i="13"/>
  <c r="J224" i="13"/>
  <c r="K224" i="13"/>
  <c r="J225" i="13"/>
  <c r="K225" i="13"/>
  <c r="J226" i="13"/>
  <c r="K226" i="13"/>
  <c r="J227" i="13"/>
  <c r="K227" i="13"/>
  <c r="J228" i="13"/>
  <c r="K228" i="13"/>
  <c r="J229" i="13"/>
  <c r="K229" i="13"/>
  <c r="J230" i="13"/>
  <c r="K230" i="13"/>
  <c r="J231" i="13"/>
  <c r="K231" i="13"/>
  <c r="J232" i="13"/>
  <c r="K232" i="13"/>
  <c r="J233" i="13"/>
  <c r="K233" i="13"/>
  <c r="J234" i="13"/>
  <c r="K234" i="13"/>
  <c r="J235" i="13"/>
  <c r="K235" i="13"/>
  <c r="J236" i="13"/>
  <c r="K236" i="13"/>
  <c r="J237" i="13"/>
  <c r="K237" i="13"/>
  <c r="J238" i="13"/>
  <c r="K238" i="13"/>
  <c r="J239" i="13"/>
  <c r="K239" i="13"/>
  <c r="J240" i="13"/>
  <c r="K240" i="13"/>
  <c r="J241" i="13"/>
  <c r="K241" i="13"/>
  <c r="J242" i="13"/>
  <c r="K242" i="13"/>
  <c r="J243" i="13"/>
  <c r="K243" i="13"/>
  <c r="J244" i="13"/>
  <c r="K244" i="13"/>
  <c r="J245" i="13"/>
  <c r="K245" i="13"/>
  <c r="J246" i="13"/>
  <c r="K246" i="13"/>
  <c r="J247" i="13"/>
  <c r="K247" i="13"/>
  <c r="J248" i="13"/>
  <c r="K248" i="13"/>
  <c r="J249" i="13"/>
  <c r="K249" i="13"/>
  <c r="J250" i="13"/>
  <c r="K250" i="13"/>
  <c r="J251" i="13"/>
  <c r="K251" i="13"/>
  <c r="J252" i="13"/>
  <c r="K252" i="13"/>
  <c r="J253" i="13"/>
  <c r="K253" i="13"/>
  <c r="J254" i="13"/>
  <c r="K254" i="13"/>
  <c r="J255" i="13"/>
  <c r="K255" i="13"/>
  <c r="J256" i="13"/>
  <c r="K256" i="13"/>
  <c r="J257" i="13"/>
  <c r="K257" i="13"/>
  <c r="J258" i="13"/>
  <c r="K258" i="13"/>
  <c r="J259" i="13"/>
  <c r="K259" i="13"/>
  <c r="J260" i="13"/>
  <c r="K260" i="13"/>
  <c r="J261" i="13"/>
  <c r="K261" i="13"/>
  <c r="J262" i="13"/>
  <c r="K262" i="13"/>
  <c r="J263" i="13"/>
  <c r="K263" i="13"/>
  <c r="J264" i="13"/>
  <c r="K264" i="13"/>
  <c r="J265" i="13"/>
  <c r="K265" i="13"/>
  <c r="J266" i="13"/>
  <c r="K266" i="13"/>
  <c r="J267" i="13"/>
  <c r="K267" i="13"/>
  <c r="J268" i="13"/>
  <c r="K268" i="13"/>
  <c r="J269" i="13"/>
  <c r="K269" i="13"/>
  <c r="J270" i="13"/>
  <c r="K270" i="13"/>
  <c r="J271" i="13"/>
  <c r="K271" i="13"/>
  <c r="J272" i="13"/>
  <c r="K272" i="13"/>
  <c r="J273" i="13"/>
  <c r="K273" i="13"/>
  <c r="J274" i="13"/>
  <c r="K274" i="13"/>
  <c r="J275" i="13"/>
  <c r="K275" i="13"/>
  <c r="J276" i="13"/>
  <c r="K276" i="13"/>
  <c r="J277" i="13"/>
  <c r="K277" i="13"/>
  <c r="J278" i="13"/>
  <c r="K278" i="13"/>
  <c r="J279" i="13"/>
  <c r="K279" i="13"/>
  <c r="J280" i="13"/>
  <c r="K280" i="13"/>
  <c r="J281" i="13"/>
  <c r="K281" i="13"/>
  <c r="J282" i="13"/>
  <c r="K282" i="13"/>
  <c r="J283" i="13"/>
  <c r="K283" i="13"/>
  <c r="J284" i="13"/>
  <c r="K284" i="13"/>
  <c r="J285" i="13"/>
  <c r="K285" i="13"/>
  <c r="J286" i="13"/>
  <c r="K286" i="13"/>
  <c r="J287" i="13"/>
  <c r="K287" i="13"/>
  <c r="J288" i="13"/>
  <c r="K288" i="13"/>
  <c r="J289" i="13"/>
  <c r="K289" i="13"/>
  <c r="J290" i="13"/>
  <c r="K290" i="13"/>
  <c r="J291" i="13"/>
  <c r="K291" i="13"/>
  <c r="J292" i="13"/>
  <c r="K292" i="13"/>
  <c r="J293" i="13"/>
  <c r="K293" i="13"/>
  <c r="J294" i="13"/>
  <c r="K294" i="13"/>
  <c r="J295" i="13"/>
  <c r="K295" i="13"/>
  <c r="J296" i="13"/>
  <c r="K296" i="13"/>
  <c r="J297" i="13"/>
  <c r="K297" i="13"/>
  <c r="J298" i="13"/>
  <c r="K298" i="13"/>
  <c r="J299" i="13"/>
  <c r="K299" i="13"/>
  <c r="J300" i="13"/>
  <c r="K300" i="13"/>
  <c r="J301" i="13"/>
  <c r="K301" i="13"/>
  <c r="J302" i="13"/>
  <c r="K302" i="13"/>
  <c r="J303" i="13"/>
  <c r="K303" i="13"/>
  <c r="J304" i="13"/>
  <c r="K304" i="13"/>
  <c r="J305" i="13"/>
  <c r="K305" i="13"/>
  <c r="J306" i="13"/>
  <c r="K306" i="13"/>
  <c r="J307" i="13"/>
  <c r="K307" i="13"/>
  <c r="J308" i="13"/>
  <c r="K308" i="13"/>
  <c r="J309" i="13"/>
  <c r="K309" i="13"/>
  <c r="J310" i="13"/>
  <c r="K310" i="13"/>
  <c r="J311" i="13"/>
  <c r="K311" i="13"/>
  <c r="J312" i="13"/>
  <c r="K312" i="13"/>
  <c r="J313" i="13"/>
  <c r="K313" i="13"/>
  <c r="J314" i="13"/>
  <c r="K314" i="13"/>
  <c r="J315" i="13"/>
  <c r="K315" i="13"/>
  <c r="J316" i="13"/>
  <c r="K316" i="13"/>
  <c r="J317" i="13"/>
  <c r="K317" i="13"/>
  <c r="J318" i="13"/>
  <c r="K318" i="13"/>
  <c r="J319" i="13"/>
  <c r="K319" i="13"/>
  <c r="J320" i="13"/>
  <c r="K320" i="13"/>
  <c r="J321" i="13"/>
  <c r="K321" i="13"/>
  <c r="J322" i="13"/>
  <c r="K322" i="13"/>
  <c r="J323" i="13"/>
  <c r="K323" i="13"/>
  <c r="J324" i="13"/>
  <c r="K324" i="13"/>
  <c r="J325" i="13"/>
  <c r="K325" i="13"/>
  <c r="J326" i="13"/>
  <c r="K326" i="13"/>
  <c r="J327" i="13"/>
  <c r="K327" i="13"/>
  <c r="J328" i="13"/>
  <c r="K328" i="13"/>
  <c r="J329" i="13"/>
  <c r="K329" i="13"/>
  <c r="J330" i="13"/>
  <c r="K330" i="13"/>
  <c r="J331" i="13"/>
  <c r="K331" i="13"/>
  <c r="J332" i="13"/>
  <c r="K332" i="13"/>
  <c r="J333" i="13"/>
  <c r="K333" i="13"/>
  <c r="J334" i="13"/>
  <c r="K334" i="13"/>
  <c r="J335" i="13"/>
  <c r="K335" i="13"/>
  <c r="J336" i="13"/>
  <c r="K336" i="13"/>
  <c r="J337" i="13"/>
  <c r="K337" i="13"/>
  <c r="J338" i="13"/>
  <c r="K338" i="13"/>
  <c r="J339" i="13"/>
  <c r="K339" i="13"/>
  <c r="J340" i="13"/>
  <c r="K340" i="13"/>
  <c r="J341" i="13"/>
  <c r="K341" i="13"/>
  <c r="J342" i="13"/>
  <c r="K342" i="13"/>
  <c r="J343" i="13"/>
  <c r="K343" i="13"/>
  <c r="J344" i="13"/>
  <c r="K344" i="13"/>
  <c r="J345" i="13"/>
  <c r="K345" i="13"/>
  <c r="J346" i="13"/>
  <c r="K346" i="13"/>
  <c r="J347" i="13"/>
  <c r="K347" i="13"/>
  <c r="J348" i="13"/>
  <c r="K348" i="13"/>
  <c r="J349" i="13"/>
  <c r="K349" i="13"/>
  <c r="J350" i="13"/>
  <c r="K350" i="13"/>
  <c r="J351" i="13"/>
  <c r="K351" i="13"/>
  <c r="J352" i="13"/>
  <c r="K352" i="13"/>
  <c r="J353" i="13"/>
  <c r="K353" i="13"/>
  <c r="J354" i="13"/>
  <c r="K354" i="13"/>
  <c r="J355" i="13"/>
  <c r="K355" i="13"/>
  <c r="J356" i="13"/>
  <c r="K356" i="13"/>
  <c r="J357" i="13"/>
  <c r="K357" i="13"/>
  <c r="J358" i="13"/>
  <c r="K358" i="13"/>
  <c r="J359" i="13"/>
  <c r="K359" i="13"/>
  <c r="J360" i="13"/>
  <c r="K360" i="13"/>
  <c r="J361" i="13"/>
  <c r="K361" i="13"/>
  <c r="J362" i="13"/>
  <c r="K362" i="13"/>
  <c r="J363" i="13"/>
  <c r="K363" i="13"/>
  <c r="J364" i="13"/>
  <c r="K364" i="13"/>
  <c r="J365" i="13"/>
  <c r="K365" i="13"/>
  <c r="J366" i="13"/>
  <c r="K366" i="13"/>
  <c r="J367" i="13"/>
  <c r="K367" i="13"/>
  <c r="J368" i="13"/>
  <c r="K368" i="13"/>
  <c r="J369" i="13"/>
  <c r="K369" i="13"/>
  <c r="J370" i="13"/>
  <c r="K370" i="13"/>
  <c r="J371" i="13"/>
  <c r="K371" i="13"/>
  <c r="J372" i="13"/>
  <c r="K372" i="13"/>
  <c r="J373" i="13"/>
  <c r="K373" i="13"/>
  <c r="J374" i="13"/>
  <c r="K374" i="13"/>
  <c r="J375" i="13"/>
  <c r="K375" i="13"/>
  <c r="J376" i="13"/>
  <c r="K376" i="13"/>
  <c r="J377" i="13"/>
  <c r="K377" i="13"/>
  <c r="J378" i="13"/>
  <c r="K378" i="13"/>
  <c r="J379" i="13"/>
  <c r="K379" i="13"/>
  <c r="J380" i="13"/>
  <c r="K380" i="13"/>
  <c r="J381" i="13"/>
  <c r="K381" i="13"/>
  <c r="J382" i="13"/>
  <c r="K382" i="13"/>
  <c r="J383" i="13"/>
  <c r="K383" i="13"/>
  <c r="G116" i="7"/>
  <c r="G117" i="7"/>
  <c r="G118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8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F383" i="13"/>
  <c r="G383" i="13"/>
  <c r="U383" i="13"/>
  <c r="W383" i="13"/>
  <c r="Y383" i="13"/>
  <c r="F382" i="13"/>
  <c r="G382" i="13"/>
  <c r="U382" i="13"/>
  <c r="W382" i="13"/>
  <c r="Y382" i="13"/>
  <c r="F381" i="13"/>
  <c r="G381" i="13"/>
  <c r="U381" i="13"/>
  <c r="W381" i="13"/>
  <c r="Y381" i="13"/>
  <c r="F380" i="13"/>
  <c r="G380" i="13"/>
  <c r="U380" i="13"/>
  <c r="W380" i="13"/>
  <c r="Y380" i="13"/>
  <c r="F379" i="13"/>
  <c r="G379" i="13"/>
  <c r="U379" i="13"/>
  <c r="W379" i="13"/>
  <c r="Y379" i="13"/>
  <c r="F378" i="13"/>
  <c r="G378" i="13"/>
  <c r="U378" i="13"/>
  <c r="W378" i="13"/>
  <c r="Y378" i="13"/>
  <c r="F377" i="13"/>
  <c r="G377" i="13"/>
  <c r="U377" i="13"/>
  <c r="W377" i="13"/>
  <c r="Y377" i="13"/>
  <c r="F376" i="13"/>
  <c r="G376" i="13"/>
  <c r="U376" i="13"/>
  <c r="W376" i="13"/>
  <c r="Y376" i="13"/>
  <c r="F375" i="13"/>
  <c r="G375" i="13"/>
  <c r="U375" i="13"/>
  <c r="W375" i="13"/>
  <c r="Y375" i="13"/>
  <c r="F374" i="13"/>
  <c r="G374" i="13"/>
  <c r="U374" i="13"/>
  <c r="W374" i="13"/>
  <c r="Y374" i="13"/>
  <c r="F373" i="13"/>
  <c r="G373" i="13"/>
  <c r="U373" i="13"/>
  <c r="W373" i="13"/>
  <c r="Y373" i="13"/>
  <c r="F372" i="13"/>
  <c r="G372" i="13"/>
  <c r="U372" i="13"/>
  <c r="W372" i="13"/>
  <c r="Y372" i="13"/>
  <c r="F371" i="13"/>
  <c r="G371" i="13"/>
  <c r="U371" i="13"/>
  <c r="W371" i="13"/>
  <c r="Y371" i="13"/>
  <c r="F370" i="13"/>
  <c r="G370" i="13"/>
  <c r="U370" i="13"/>
  <c r="W370" i="13"/>
  <c r="Y370" i="13"/>
  <c r="F369" i="13"/>
  <c r="G369" i="13"/>
  <c r="U369" i="13"/>
  <c r="W369" i="13"/>
  <c r="Y369" i="13"/>
  <c r="F368" i="13"/>
  <c r="G368" i="13"/>
  <c r="U368" i="13"/>
  <c r="W368" i="13"/>
  <c r="Y368" i="13"/>
  <c r="F367" i="13"/>
  <c r="G367" i="13"/>
  <c r="U367" i="13"/>
  <c r="W367" i="13"/>
  <c r="Y367" i="13"/>
  <c r="F366" i="13"/>
  <c r="G366" i="13"/>
  <c r="U366" i="13"/>
  <c r="W366" i="13"/>
  <c r="Y366" i="13"/>
  <c r="F365" i="13"/>
  <c r="G365" i="13"/>
  <c r="U365" i="13"/>
  <c r="W365" i="13"/>
  <c r="Y365" i="13"/>
  <c r="F364" i="13"/>
  <c r="G364" i="13"/>
  <c r="U364" i="13"/>
  <c r="W364" i="13"/>
  <c r="Y364" i="13"/>
  <c r="F363" i="13"/>
  <c r="G363" i="13"/>
  <c r="U363" i="13"/>
  <c r="W363" i="13"/>
  <c r="Y363" i="13"/>
  <c r="F362" i="13"/>
  <c r="G362" i="13"/>
  <c r="U362" i="13"/>
  <c r="W362" i="13"/>
  <c r="Y362" i="13"/>
  <c r="F361" i="13"/>
  <c r="G361" i="13"/>
  <c r="U361" i="13"/>
  <c r="W361" i="13"/>
  <c r="Y361" i="13"/>
  <c r="F360" i="13"/>
  <c r="G360" i="13"/>
  <c r="U360" i="13"/>
  <c r="W360" i="13"/>
  <c r="Y360" i="13"/>
  <c r="F359" i="13"/>
  <c r="G359" i="13"/>
  <c r="U359" i="13"/>
  <c r="W359" i="13"/>
  <c r="Y359" i="13"/>
  <c r="F358" i="13"/>
  <c r="G358" i="13"/>
  <c r="U358" i="13"/>
  <c r="W358" i="13"/>
  <c r="Y358" i="13"/>
  <c r="F357" i="13"/>
  <c r="G357" i="13"/>
  <c r="U357" i="13"/>
  <c r="W357" i="13"/>
  <c r="Y357" i="13"/>
  <c r="F356" i="13"/>
  <c r="G356" i="13"/>
  <c r="U356" i="13"/>
  <c r="W356" i="13"/>
  <c r="Y356" i="13"/>
  <c r="F355" i="13"/>
  <c r="G355" i="13"/>
  <c r="U355" i="13"/>
  <c r="W355" i="13"/>
  <c r="Y355" i="13"/>
  <c r="F354" i="13"/>
  <c r="G354" i="13"/>
  <c r="U354" i="13"/>
  <c r="W354" i="13"/>
  <c r="Y354" i="13"/>
  <c r="F353" i="13"/>
  <c r="G353" i="13"/>
  <c r="U353" i="13"/>
  <c r="W353" i="13"/>
  <c r="Y353" i="13"/>
  <c r="F352" i="13"/>
  <c r="G352" i="13"/>
  <c r="U352" i="13"/>
  <c r="W352" i="13"/>
  <c r="Y352" i="13"/>
  <c r="F351" i="13"/>
  <c r="G351" i="13"/>
  <c r="U351" i="13"/>
  <c r="W351" i="13"/>
  <c r="Y351" i="13"/>
  <c r="F350" i="13"/>
  <c r="G350" i="13"/>
  <c r="U350" i="13"/>
  <c r="W350" i="13"/>
  <c r="Y350" i="13"/>
  <c r="F349" i="13"/>
  <c r="G349" i="13"/>
  <c r="U349" i="13"/>
  <c r="W349" i="13"/>
  <c r="Y349" i="13"/>
  <c r="F348" i="13"/>
  <c r="G348" i="13"/>
  <c r="U348" i="13"/>
  <c r="W348" i="13"/>
  <c r="Y348" i="13"/>
  <c r="F347" i="13"/>
  <c r="G347" i="13"/>
  <c r="U347" i="13"/>
  <c r="W347" i="13"/>
  <c r="Y347" i="13"/>
  <c r="F346" i="13"/>
  <c r="G346" i="13"/>
  <c r="U346" i="13"/>
  <c r="W346" i="13"/>
  <c r="Y346" i="13"/>
  <c r="F345" i="13"/>
  <c r="G345" i="13"/>
  <c r="U345" i="13"/>
  <c r="W345" i="13"/>
  <c r="Y345" i="13"/>
  <c r="F344" i="13"/>
  <c r="G344" i="13"/>
  <c r="U344" i="13"/>
  <c r="W344" i="13"/>
  <c r="Y344" i="13"/>
  <c r="F343" i="13"/>
  <c r="G343" i="13"/>
  <c r="U343" i="13"/>
  <c r="W343" i="13"/>
  <c r="Y343" i="13"/>
  <c r="F342" i="13"/>
  <c r="G342" i="13"/>
  <c r="U342" i="13"/>
  <c r="W342" i="13"/>
  <c r="Y342" i="13"/>
  <c r="F341" i="13"/>
  <c r="G341" i="13"/>
  <c r="U341" i="13"/>
  <c r="W341" i="13"/>
  <c r="Y341" i="13"/>
  <c r="F340" i="13"/>
  <c r="G340" i="13"/>
  <c r="U340" i="13"/>
  <c r="W340" i="13"/>
  <c r="Y340" i="13"/>
  <c r="F339" i="13"/>
  <c r="G339" i="13"/>
  <c r="U339" i="13"/>
  <c r="W339" i="13"/>
  <c r="Y339" i="13"/>
  <c r="F338" i="13"/>
  <c r="G338" i="13"/>
  <c r="U338" i="13"/>
  <c r="W338" i="13"/>
  <c r="Y338" i="13"/>
  <c r="F337" i="13"/>
  <c r="G337" i="13"/>
  <c r="U337" i="13"/>
  <c r="W337" i="13"/>
  <c r="Y337" i="13"/>
  <c r="F336" i="13"/>
  <c r="G336" i="13"/>
  <c r="U336" i="13"/>
  <c r="W336" i="13"/>
  <c r="Y336" i="13"/>
  <c r="F335" i="13"/>
  <c r="G335" i="13"/>
  <c r="U335" i="13"/>
  <c r="W335" i="13"/>
  <c r="Y335" i="13"/>
  <c r="F334" i="13"/>
  <c r="G334" i="13"/>
  <c r="U334" i="13"/>
  <c r="W334" i="13"/>
  <c r="Y334" i="13"/>
  <c r="F333" i="13"/>
  <c r="G333" i="13"/>
  <c r="U333" i="13"/>
  <c r="W333" i="13"/>
  <c r="Y333" i="13"/>
  <c r="F332" i="13"/>
  <c r="G332" i="13"/>
  <c r="U332" i="13"/>
  <c r="W332" i="13"/>
  <c r="Y332" i="13"/>
  <c r="F331" i="13"/>
  <c r="G331" i="13"/>
  <c r="U331" i="13"/>
  <c r="W331" i="13"/>
  <c r="Y331" i="13"/>
  <c r="F330" i="13"/>
  <c r="G330" i="13"/>
  <c r="U330" i="13"/>
  <c r="W330" i="13"/>
  <c r="Y330" i="13"/>
  <c r="F329" i="13"/>
  <c r="G329" i="13"/>
  <c r="U329" i="13"/>
  <c r="W329" i="13"/>
  <c r="Y329" i="13"/>
  <c r="F328" i="13"/>
  <c r="G328" i="13"/>
  <c r="U328" i="13"/>
  <c r="W328" i="13"/>
  <c r="Y328" i="13"/>
  <c r="F327" i="13"/>
  <c r="G327" i="13"/>
  <c r="U327" i="13"/>
  <c r="W327" i="13"/>
  <c r="Y327" i="13"/>
  <c r="F326" i="13"/>
  <c r="G326" i="13"/>
  <c r="U326" i="13"/>
  <c r="W326" i="13"/>
  <c r="Y326" i="13"/>
  <c r="F325" i="13"/>
  <c r="G325" i="13"/>
  <c r="U325" i="13"/>
  <c r="W325" i="13"/>
  <c r="Y325" i="13"/>
  <c r="F324" i="13"/>
  <c r="G324" i="13"/>
  <c r="U324" i="13"/>
  <c r="W324" i="13"/>
  <c r="Y324" i="13"/>
  <c r="F323" i="13"/>
  <c r="G323" i="13"/>
  <c r="U323" i="13"/>
  <c r="W323" i="13"/>
  <c r="Y323" i="13"/>
  <c r="F322" i="13"/>
  <c r="G322" i="13"/>
  <c r="U322" i="13"/>
  <c r="W322" i="13"/>
  <c r="Y322" i="13"/>
  <c r="F321" i="13"/>
  <c r="G321" i="13"/>
  <c r="U321" i="13"/>
  <c r="W321" i="13"/>
  <c r="Y321" i="13"/>
  <c r="F320" i="13"/>
  <c r="G320" i="13"/>
  <c r="U320" i="13"/>
  <c r="W320" i="13"/>
  <c r="Y320" i="13"/>
  <c r="F319" i="13"/>
  <c r="G319" i="13"/>
  <c r="U319" i="13"/>
  <c r="W319" i="13"/>
  <c r="Y319" i="13"/>
  <c r="F318" i="13"/>
  <c r="G318" i="13"/>
  <c r="U318" i="13"/>
  <c r="W318" i="13"/>
  <c r="Y318" i="13"/>
  <c r="F317" i="13"/>
  <c r="G317" i="13"/>
  <c r="U317" i="13"/>
  <c r="W317" i="13"/>
  <c r="Y317" i="13"/>
  <c r="F316" i="13"/>
  <c r="G316" i="13"/>
  <c r="U316" i="13"/>
  <c r="W316" i="13"/>
  <c r="Y316" i="13"/>
  <c r="F315" i="13"/>
  <c r="G315" i="13"/>
  <c r="U315" i="13"/>
  <c r="W315" i="13"/>
  <c r="Y315" i="13"/>
  <c r="F314" i="13"/>
  <c r="G314" i="13"/>
  <c r="U314" i="13"/>
  <c r="W314" i="13"/>
  <c r="Y314" i="13"/>
  <c r="F313" i="13"/>
  <c r="G313" i="13"/>
  <c r="U313" i="13"/>
  <c r="W313" i="13"/>
  <c r="Y313" i="13"/>
  <c r="F312" i="13"/>
  <c r="G312" i="13"/>
  <c r="U312" i="13"/>
  <c r="W312" i="13"/>
  <c r="Y312" i="13"/>
  <c r="F311" i="13"/>
  <c r="G311" i="13"/>
  <c r="U311" i="13"/>
  <c r="W311" i="13"/>
  <c r="Y311" i="13"/>
  <c r="F310" i="13"/>
  <c r="G310" i="13"/>
  <c r="U310" i="13"/>
  <c r="W310" i="13"/>
  <c r="Y310" i="13"/>
  <c r="F309" i="13"/>
  <c r="G309" i="13"/>
  <c r="U309" i="13"/>
  <c r="W309" i="13"/>
  <c r="Y309" i="13"/>
  <c r="F308" i="13"/>
  <c r="G308" i="13"/>
  <c r="U308" i="13"/>
  <c r="W308" i="13"/>
  <c r="Y308" i="13"/>
  <c r="F307" i="13"/>
  <c r="G307" i="13"/>
  <c r="U307" i="13"/>
  <c r="W307" i="13"/>
  <c r="Y307" i="13"/>
  <c r="F306" i="13"/>
  <c r="G306" i="13"/>
  <c r="U306" i="13"/>
  <c r="W306" i="13"/>
  <c r="Y306" i="13"/>
  <c r="F305" i="13"/>
  <c r="G305" i="13"/>
  <c r="U305" i="13"/>
  <c r="W305" i="13"/>
  <c r="Y305" i="13"/>
  <c r="F304" i="13"/>
  <c r="G304" i="13"/>
  <c r="U304" i="13"/>
  <c r="W304" i="13"/>
  <c r="Y304" i="13"/>
  <c r="F303" i="13"/>
  <c r="G303" i="13"/>
  <c r="U303" i="13"/>
  <c r="W303" i="13"/>
  <c r="Y303" i="13"/>
  <c r="F302" i="13"/>
  <c r="G302" i="13"/>
  <c r="U302" i="13"/>
  <c r="W302" i="13"/>
  <c r="Y302" i="13"/>
  <c r="F301" i="13"/>
  <c r="G301" i="13"/>
  <c r="U301" i="13"/>
  <c r="W301" i="13"/>
  <c r="Y301" i="13"/>
  <c r="F300" i="13"/>
  <c r="G300" i="13"/>
  <c r="U300" i="13"/>
  <c r="W300" i="13"/>
  <c r="Y300" i="13"/>
  <c r="F299" i="13"/>
  <c r="G299" i="13"/>
  <c r="U299" i="13"/>
  <c r="W299" i="13"/>
  <c r="Y299" i="13"/>
  <c r="F298" i="13"/>
  <c r="G298" i="13"/>
  <c r="U298" i="13"/>
  <c r="W298" i="13"/>
  <c r="Y298" i="13"/>
  <c r="F297" i="13"/>
  <c r="G297" i="13"/>
  <c r="U297" i="13"/>
  <c r="W297" i="13"/>
  <c r="Y297" i="13"/>
  <c r="F296" i="13"/>
  <c r="G296" i="13"/>
  <c r="U296" i="13"/>
  <c r="W296" i="13"/>
  <c r="Y296" i="13"/>
  <c r="F295" i="13"/>
  <c r="G295" i="13"/>
  <c r="U295" i="13"/>
  <c r="W295" i="13"/>
  <c r="Y295" i="13"/>
  <c r="F294" i="13"/>
  <c r="G294" i="13"/>
  <c r="U294" i="13"/>
  <c r="W294" i="13"/>
  <c r="Y294" i="13"/>
  <c r="F293" i="13"/>
  <c r="G293" i="13"/>
  <c r="U293" i="13"/>
  <c r="W293" i="13"/>
  <c r="Y293" i="13"/>
  <c r="F292" i="13"/>
  <c r="G292" i="13"/>
  <c r="U292" i="13"/>
  <c r="W292" i="13"/>
  <c r="Y292" i="13"/>
  <c r="F291" i="13"/>
  <c r="G291" i="13"/>
  <c r="U291" i="13"/>
  <c r="W291" i="13"/>
  <c r="Y291" i="13"/>
  <c r="F290" i="13"/>
  <c r="G290" i="13"/>
  <c r="U290" i="13"/>
  <c r="W290" i="13"/>
  <c r="Y290" i="13"/>
  <c r="F289" i="13"/>
  <c r="G289" i="13"/>
  <c r="U289" i="13"/>
  <c r="W289" i="13"/>
  <c r="Y289" i="13"/>
  <c r="F288" i="13"/>
  <c r="G288" i="13"/>
  <c r="U288" i="13"/>
  <c r="W288" i="13"/>
  <c r="Y288" i="13"/>
  <c r="F287" i="13"/>
  <c r="G287" i="13"/>
  <c r="U287" i="13"/>
  <c r="W287" i="13"/>
  <c r="Y287" i="13"/>
  <c r="F286" i="13"/>
  <c r="G286" i="13"/>
  <c r="U286" i="13"/>
  <c r="W286" i="13"/>
  <c r="Y286" i="13"/>
  <c r="F285" i="13"/>
  <c r="G285" i="13"/>
  <c r="U285" i="13"/>
  <c r="W285" i="13"/>
  <c r="Y285" i="13"/>
  <c r="F284" i="13"/>
  <c r="G284" i="13"/>
  <c r="U284" i="13"/>
  <c r="W284" i="13"/>
  <c r="Y284" i="13"/>
  <c r="F283" i="13"/>
  <c r="G283" i="13"/>
  <c r="U283" i="13"/>
  <c r="W283" i="13"/>
  <c r="Y283" i="13"/>
  <c r="F282" i="13"/>
  <c r="G282" i="13"/>
  <c r="U282" i="13"/>
  <c r="W282" i="13"/>
  <c r="Y282" i="13"/>
  <c r="F281" i="13"/>
  <c r="G281" i="13"/>
  <c r="U281" i="13"/>
  <c r="W281" i="13"/>
  <c r="Y281" i="13"/>
  <c r="F280" i="13"/>
  <c r="G280" i="13"/>
  <c r="U280" i="13"/>
  <c r="W280" i="13"/>
  <c r="Y280" i="13"/>
  <c r="F279" i="13"/>
  <c r="G279" i="13"/>
  <c r="U279" i="13"/>
  <c r="W279" i="13"/>
  <c r="Y279" i="13"/>
  <c r="F278" i="13"/>
  <c r="G278" i="13"/>
  <c r="U278" i="13"/>
  <c r="W278" i="13"/>
  <c r="Y278" i="13"/>
  <c r="F277" i="13"/>
  <c r="G277" i="13"/>
  <c r="U277" i="13"/>
  <c r="W277" i="13"/>
  <c r="Y277" i="13"/>
  <c r="F276" i="13"/>
  <c r="G276" i="13"/>
  <c r="U276" i="13"/>
  <c r="W276" i="13"/>
  <c r="Y276" i="13"/>
  <c r="F275" i="13"/>
  <c r="G275" i="13"/>
  <c r="U275" i="13"/>
  <c r="W275" i="13"/>
  <c r="Y275" i="13"/>
  <c r="F274" i="13"/>
  <c r="G274" i="13"/>
  <c r="U274" i="13"/>
  <c r="W274" i="13"/>
  <c r="Y274" i="13"/>
  <c r="F273" i="13"/>
  <c r="G273" i="13"/>
  <c r="U273" i="13"/>
  <c r="W273" i="13"/>
  <c r="Y273" i="13"/>
  <c r="F272" i="13"/>
  <c r="G272" i="13"/>
  <c r="U272" i="13"/>
  <c r="W272" i="13"/>
  <c r="Y272" i="13"/>
  <c r="F271" i="13"/>
  <c r="G271" i="13"/>
  <c r="U271" i="13"/>
  <c r="W271" i="13"/>
  <c r="Y271" i="13"/>
  <c r="F270" i="13"/>
  <c r="G270" i="13"/>
  <c r="U270" i="13"/>
  <c r="W270" i="13"/>
  <c r="Y270" i="13"/>
  <c r="F269" i="13"/>
  <c r="G269" i="13"/>
  <c r="U269" i="13"/>
  <c r="W269" i="13"/>
  <c r="Y269" i="13"/>
  <c r="F268" i="13"/>
  <c r="G268" i="13"/>
  <c r="U268" i="13"/>
  <c r="W268" i="13"/>
  <c r="Y268" i="13"/>
  <c r="F267" i="13"/>
  <c r="G267" i="13"/>
  <c r="U267" i="13"/>
  <c r="W267" i="13"/>
  <c r="Y267" i="13"/>
  <c r="F266" i="13"/>
  <c r="G266" i="13"/>
  <c r="U266" i="13"/>
  <c r="W266" i="13"/>
  <c r="Y266" i="13"/>
  <c r="F265" i="13"/>
  <c r="G265" i="13"/>
  <c r="U265" i="13"/>
  <c r="W265" i="13"/>
  <c r="Y265" i="13"/>
  <c r="F264" i="13"/>
  <c r="G264" i="13"/>
  <c r="U264" i="13"/>
  <c r="W264" i="13"/>
  <c r="Y264" i="13"/>
  <c r="F263" i="13"/>
  <c r="G263" i="13"/>
  <c r="U263" i="13"/>
  <c r="W263" i="13"/>
  <c r="Y263" i="13"/>
  <c r="F262" i="13"/>
  <c r="G262" i="13"/>
  <c r="U262" i="13"/>
  <c r="W262" i="13"/>
  <c r="Y262" i="13"/>
  <c r="F261" i="13"/>
  <c r="G261" i="13"/>
  <c r="U261" i="13"/>
  <c r="W261" i="13"/>
  <c r="Y261" i="13"/>
  <c r="F260" i="13"/>
  <c r="G260" i="13"/>
  <c r="U260" i="13"/>
  <c r="W260" i="13"/>
  <c r="Y260" i="13"/>
  <c r="F259" i="13"/>
  <c r="G259" i="13"/>
  <c r="U259" i="13"/>
  <c r="W259" i="13"/>
  <c r="Y259" i="13"/>
  <c r="F258" i="13"/>
  <c r="G258" i="13"/>
  <c r="U258" i="13"/>
  <c r="W258" i="13"/>
  <c r="Y258" i="13"/>
  <c r="F257" i="13"/>
  <c r="G257" i="13"/>
  <c r="U257" i="13"/>
  <c r="W257" i="13"/>
  <c r="Y257" i="13"/>
  <c r="F256" i="13"/>
  <c r="G256" i="13"/>
  <c r="U256" i="13"/>
  <c r="W256" i="13"/>
  <c r="Y256" i="13"/>
  <c r="F255" i="13"/>
  <c r="G255" i="13"/>
  <c r="U255" i="13"/>
  <c r="W255" i="13"/>
  <c r="Y255" i="13"/>
  <c r="F254" i="13"/>
  <c r="G254" i="13"/>
  <c r="U254" i="13"/>
  <c r="W254" i="13"/>
  <c r="Y254" i="13"/>
  <c r="F253" i="13"/>
  <c r="G253" i="13"/>
  <c r="U253" i="13"/>
  <c r="W253" i="13"/>
  <c r="Y253" i="13"/>
  <c r="F252" i="13"/>
  <c r="G252" i="13"/>
  <c r="U252" i="13"/>
  <c r="W252" i="13"/>
  <c r="Y252" i="13"/>
  <c r="F251" i="13"/>
  <c r="G251" i="13"/>
  <c r="U251" i="13"/>
  <c r="W251" i="13"/>
  <c r="Y251" i="13"/>
  <c r="F250" i="13"/>
  <c r="G250" i="13"/>
  <c r="U250" i="13"/>
  <c r="W250" i="13"/>
  <c r="Y250" i="13"/>
  <c r="F249" i="13"/>
  <c r="G249" i="13"/>
  <c r="U249" i="13"/>
  <c r="W249" i="13"/>
  <c r="Y249" i="13"/>
  <c r="F248" i="13"/>
  <c r="G248" i="13"/>
  <c r="U248" i="13"/>
  <c r="W248" i="13"/>
  <c r="Y248" i="13"/>
  <c r="F247" i="13"/>
  <c r="G247" i="13"/>
  <c r="U247" i="13"/>
  <c r="W247" i="13"/>
  <c r="Y247" i="13"/>
  <c r="F246" i="13"/>
  <c r="G246" i="13"/>
  <c r="U246" i="13"/>
  <c r="W246" i="13"/>
  <c r="Y246" i="13"/>
  <c r="F245" i="13"/>
  <c r="G245" i="13"/>
  <c r="U245" i="13"/>
  <c r="W245" i="13"/>
  <c r="Y245" i="13"/>
  <c r="F244" i="13"/>
  <c r="G244" i="13"/>
  <c r="U244" i="13"/>
  <c r="W244" i="13"/>
  <c r="Y244" i="13"/>
  <c r="F243" i="13"/>
  <c r="G243" i="13"/>
  <c r="U243" i="13"/>
  <c r="W243" i="13"/>
  <c r="Y243" i="13"/>
  <c r="F242" i="13"/>
  <c r="G242" i="13"/>
  <c r="U242" i="13"/>
  <c r="W242" i="13"/>
  <c r="Y242" i="13"/>
  <c r="F241" i="13"/>
  <c r="G241" i="13"/>
  <c r="U241" i="13"/>
  <c r="W241" i="13"/>
  <c r="Y241" i="13"/>
  <c r="F240" i="13"/>
  <c r="G240" i="13"/>
  <c r="U240" i="13"/>
  <c r="W240" i="13"/>
  <c r="Y240" i="13"/>
  <c r="F239" i="13"/>
  <c r="G239" i="13"/>
  <c r="U239" i="13"/>
  <c r="W239" i="13"/>
  <c r="Y239" i="13"/>
  <c r="F238" i="13"/>
  <c r="G238" i="13"/>
  <c r="U238" i="13"/>
  <c r="W238" i="13"/>
  <c r="Y238" i="13"/>
  <c r="F237" i="13"/>
  <c r="G237" i="13"/>
  <c r="U237" i="13"/>
  <c r="W237" i="13"/>
  <c r="Y237" i="13"/>
  <c r="F236" i="13"/>
  <c r="G236" i="13"/>
  <c r="U236" i="13"/>
  <c r="W236" i="13"/>
  <c r="Y236" i="13"/>
  <c r="F235" i="13"/>
  <c r="G235" i="13"/>
  <c r="U235" i="13"/>
  <c r="W235" i="13"/>
  <c r="Y235" i="13"/>
  <c r="F234" i="13"/>
  <c r="G234" i="13"/>
  <c r="U234" i="13"/>
  <c r="W234" i="13"/>
  <c r="Y234" i="13"/>
  <c r="F233" i="13"/>
  <c r="G233" i="13"/>
  <c r="U233" i="13"/>
  <c r="W233" i="13"/>
  <c r="Y233" i="13"/>
  <c r="F232" i="13"/>
  <c r="G232" i="13"/>
  <c r="U232" i="13"/>
  <c r="W232" i="13"/>
  <c r="Y232" i="13"/>
  <c r="F231" i="13"/>
  <c r="G231" i="13"/>
  <c r="U231" i="13"/>
  <c r="W231" i="13"/>
  <c r="Y231" i="13"/>
  <c r="F230" i="13"/>
  <c r="G230" i="13"/>
  <c r="U230" i="13"/>
  <c r="W230" i="13"/>
  <c r="Y230" i="13"/>
  <c r="F229" i="13"/>
  <c r="G229" i="13"/>
  <c r="U229" i="13"/>
  <c r="W229" i="13"/>
  <c r="Y229" i="13"/>
  <c r="F228" i="13"/>
  <c r="G228" i="13"/>
  <c r="U228" i="13"/>
  <c r="W228" i="13"/>
  <c r="Y228" i="13"/>
  <c r="F227" i="13"/>
  <c r="G227" i="13"/>
  <c r="U227" i="13"/>
  <c r="W227" i="13"/>
  <c r="Y227" i="13"/>
  <c r="F226" i="13"/>
  <c r="G226" i="13"/>
  <c r="U226" i="13"/>
  <c r="W226" i="13"/>
  <c r="Y226" i="13"/>
  <c r="F225" i="13"/>
  <c r="G225" i="13"/>
  <c r="U225" i="13"/>
  <c r="W225" i="13"/>
  <c r="Y225" i="13"/>
  <c r="F224" i="13"/>
  <c r="G224" i="13"/>
  <c r="U224" i="13"/>
  <c r="W224" i="13"/>
  <c r="Y224" i="13"/>
  <c r="F223" i="13"/>
  <c r="G223" i="13"/>
  <c r="U223" i="13"/>
  <c r="W223" i="13"/>
  <c r="Y223" i="13"/>
  <c r="F222" i="13"/>
  <c r="G222" i="13"/>
  <c r="U222" i="13"/>
  <c r="W222" i="13"/>
  <c r="Y222" i="13"/>
  <c r="F221" i="13"/>
  <c r="G221" i="13"/>
  <c r="U221" i="13"/>
  <c r="W221" i="13"/>
  <c r="Y221" i="13"/>
  <c r="F220" i="13"/>
  <c r="G220" i="13"/>
  <c r="U220" i="13"/>
  <c r="W220" i="13"/>
  <c r="Y220" i="13"/>
  <c r="F219" i="13"/>
  <c r="G219" i="13"/>
  <c r="U219" i="13"/>
  <c r="W219" i="13"/>
  <c r="Y219" i="13"/>
  <c r="F218" i="13"/>
  <c r="G218" i="13"/>
  <c r="U218" i="13"/>
  <c r="W218" i="13"/>
  <c r="Y218" i="13"/>
  <c r="F217" i="13"/>
  <c r="G217" i="13"/>
  <c r="U217" i="13"/>
  <c r="W217" i="13"/>
  <c r="Y217" i="13"/>
  <c r="F216" i="13"/>
  <c r="G216" i="13"/>
  <c r="U216" i="13"/>
  <c r="W216" i="13"/>
  <c r="Y216" i="13"/>
  <c r="F215" i="13"/>
  <c r="G215" i="13"/>
  <c r="U215" i="13"/>
  <c r="W215" i="13"/>
  <c r="Y215" i="13"/>
  <c r="F214" i="13"/>
  <c r="G214" i="13"/>
  <c r="U214" i="13"/>
  <c r="W214" i="13"/>
  <c r="Y214" i="13"/>
  <c r="F213" i="13"/>
  <c r="G213" i="13"/>
  <c r="U213" i="13"/>
  <c r="W213" i="13"/>
  <c r="Y213" i="13"/>
  <c r="F212" i="13"/>
  <c r="G212" i="13"/>
  <c r="U212" i="13"/>
  <c r="W212" i="13"/>
  <c r="Y212" i="13"/>
  <c r="F211" i="13"/>
  <c r="G211" i="13"/>
  <c r="U211" i="13"/>
  <c r="W211" i="13"/>
  <c r="Y211" i="13"/>
  <c r="F210" i="13"/>
  <c r="G210" i="13"/>
  <c r="U210" i="13"/>
  <c r="W210" i="13"/>
  <c r="Y210" i="13"/>
  <c r="F209" i="13"/>
  <c r="G209" i="13"/>
  <c r="U209" i="13"/>
  <c r="W209" i="13"/>
  <c r="Y209" i="13"/>
  <c r="F208" i="13"/>
  <c r="G208" i="13"/>
  <c r="U208" i="13"/>
  <c r="W208" i="13"/>
  <c r="Y208" i="13"/>
  <c r="F207" i="13"/>
  <c r="G207" i="13"/>
  <c r="U207" i="13"/>
  <c r="W207" i="13"/>
  <c r="Y207" i="13"/>
  <c r="F206" i="13"/>
  <c r="G206" i="13"/>
  <c r="U206" i="13"/>
  <c r="W206" i="13"/>
  <c r="Y206" i="13"/>
  <c r="F205" i="13"/>
  <c r="G205" i="13"/>
  <c r="U205" i="13"/>
  <c r="W205" i="13"/>
  <c r="Y205" i="13"/>
  <c r="F204" i="13"/>
  <c r="G204" i="13"/>
  <c r="U204" i="13"/>
  <c r="W204" i="13"/>
  <c r="Y204" i="13"/>
  <c r="F203" i="13"/>
  <c r="G203" i="13"/>
  <c r="U203" i="13"/>
  <c r="W203" i="13"/>
  <c r="Y203" i="13"/>
  <c r="F202" i="13"/>
  <c r="G202" i="13"/>
  <c r="U202" i="13"/>
  <c r="W202" i="13"/>
  <c r="Y202" i="13"/>
  <c r="F201" i="13"/>
  <c r="G201" i="13"/>
  <c r="U201" i="13"/>
  <c r="W201" i="13"/>
  <c r="Y201" i="13"/>
  <c r="F200" i="13"/>
  <c r="G200" i="13"/>
  <c r="U200" i="13"/>
  <c r="W200" i="13"/>
  <c r="Y200" i="13"/>
  <c r="F199" i="13"/>
  <c r="G199" i="13"/>
  <c r="U199" i="13"/>
  <c r="W199" i="13"/>
  <c r="Y199" i="13"/>
  <c r="F198" i="13"/>
  <c r="G198" i="13"/>
  <c r="U198" i="13"/>
  <c r="W198" i="13"/>
  <c r="Y198" i="13"/>
  <c r="F197" i="13"/>
  <c r="G197" i="13"/>
  <c r="U197" i="13"/>
  <c r="W197" i="13"/>
  <c r="Y197" i="13"/>
  <c r="F196" i="13"/>
  <c r="G196" i="13"/>
  <c r="U196" i="13"/>
  <c r="W196" i="13"/>
  <c r="Y196" i="13"/>
  <c r="F195" i="13"/>
  <c r="G195" i="13"/>
  <c r="U195" i="13"/>
  <c r="W195" i="13"/>
  <c r="Y195" i="13"/>
  <c r="F194" i="13"/>
  <c r="G194" i="13"/>
  <c r="U194" i="13"/>
  <c r="W194" i="13"/>
  <c r="Y194" i="13"/>
  <c r="F193" i="13"/>
  <c r="G193" i="13"/>
  <c r="U193" i="13"/>
  <c r="W193" i="13"/>
  <c r="Y193" i="13"/>
  <c r="F192" i="13"/>
  <c r="G192" i="13"/>
  <c r="U192" i="13"/>
  <c r="W192" i="13"/>
  <c r="Y192" i="13"/>
  <c r="F191" i="13"/>
  <c r="G191" i="13"/>
  <c r="U191" i="13"/>
  <c r="W191" i="13"/>
  <c r="Y191" i="13"/>
  <c r="F190" i="13"/>
  <c r="G190" i="13"/>
  <c r="U190" i="13"/>
  <c r="W190" i="13"/>
  <c r="Y190" i="13"/>
  <c r="F189" i="13"/>
  <c r="G189" i="13"/>
  <c r="U189" i="13"/>
  <c r="W189" i="13"/>
  <c r="Y189" i="13"/>
  <c r="F188" i="13"/>
  <c r="G188" i="13"/>
  <c r="U188" i="13"/>
  <c r="W188" i="13"/>
  <c r="Y188" i="13"/>
  <c r="F187" i="13"/>
  <c r="G187" i="13"/>
  <c r="U187" i="13"/>
  <c r="W187" i="13"/>
  <c r="Y187" i="13"/>
  <c r="F186" i="13"/>
  <c r="G186" i="13"/>
  <c r="U186" i="13"/>
  <c r="W186" i="13"/>
  <c r="Y186" i="13"/>
  <c r="H186" i="13"/>
  <c r="I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252" i="13"/>
  <c r="H253" i="13"/>
  <c r="H254" i="13"/>
  <c r="H255" i="13"/>
  <c r="H256" i="13"/>
  <c r="H257" i="13"/>
  <c r="H258" i="13"/>
  <c r="H259" i="13"/>
  <c r="H260" i="13"/>
  <c r="H261" i="13"/>
  <c r="H262" i="13"/>
  <c r="H263" i="13"/>
  <c r="H264" i="13"/>
  <c r="H265" i="13"/>
  <c r="H266" i="13"/>
  <c r="H267" i="13"/>
  <c r="H268" i="13"/>
  <c r="H269" i="13"/>
  <c r="H270" i="13"/>
  <c r="H271" i="13"/>
  <c r="H272" i="13"/>
  <c r="H273" i="13"/>
  <c r="H274" i="13"/>
  <c r="H275" i="13"/>
  <c r="H276" i="13"/>
  <c r="H277" i="13"/>
  <c r="H278" i="13"/>
  <c r="H279" i="13"/>
  <c r="H280" i="13"/>
  <c r="H281" i="13"/>
  <c r="H282" i="13"/>
  <c r="H283" i="13"/>
  <c r="H284" i="13"/>
  <c r="H285" i="13"/>
  <c r="H286" i="13"/>
  <c r="H287" i="13"/>
  <c r="H288" i="13"/>
  <c r="H289" i="13"/>
  <c r="H290" i="13"/>
  <c r="H291" i="13"/>
  <c r="H292" i="13"/>
  <c r="H293" i="13"/>
  <c r="H294" i="13"/>
  <c r="H295" i="13"/>
  <c r="H296" i="13"/>
  <c r="H297" i="13"/>
  <c r="H298" i="13"/>
  <c r="H299" i="13"/>
  <c r="H300" i="13"/>
  <c r="H301" i="13"/>
  <c r="H302" i="13"/>
  <c r="H303" i="13"/>
  <c r="H304" i="13"/>
  <c r="H305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25" i="13"/>
  <c r="H326" i="13"/>
  <c r="H327" i="13"/>
  <c r="H328" i="13"/>
  <c r="H329" i="13"/>
  <c r="H330" i="13"/>
  <c r="H331" i="13"/>
  <c r="H332" i="13"/>
  <c r="H333" i="13"/>
  <c r="H334" i="13"/>
  <c r="H335" i="13"/>
  <c r="H336" i="13"/>
  <c r="H337" i="13"/>
  <c r="H338" i="13"/>
  <c r="H339" i="13"/>
  <c r="H340" i="13"/>
  <c r="H341" i="13"/>
  <c r="H342" i="13"/>
  <c r="H343" i="13"/>
  <c r="H344" i="13"/>
  <c r="H345" i="13"/>
  <c r="H346" i="13"/>
  <c r="H347" i="13"/>
  <c r="H348" i="13"/>
  <c r="H349" i="13"/>
  <c r="H350" i="13"/>
  <c r="H351" i="13"/>
  <c r="H352" i="13"/>
  <c r="H353" i="13"/>
  <c r="H354" i="13"/>
  <c r="H355" i="13"/>
  <c r="H356" i="13"/>
  <c r="H357" i="13"/>
  <c r="H358" i="13"/>
  <c r="H359" i="13"/>
  <c r="H360" i="13"/>
  <c r="H361" i="13"/>
  <c r="H362" i="13"/>
  <c r="H363" i="13"/>
  <c r="H364" i="13"/>
  <c r="H365" i="13"/>
  <c r="H366" i="13"/>
  <c r="H367" i="13"/>
  <c r="H368" i="13"/>
  <c r="H369" i="13"/>
  <c r="H370" i="13"/>
  <c r="H371" i="13"/>
  <c r="H372" i="13"/>
  <c r="H373" i="13"/>
  <c r="H374" i="13"/>
  <c r="H375" i="13"/>
  <c r="H376" i="13"/>
  <c r="H377" i="13"/>
  <c r="H378" i="13"/>
  <c r="H379" i="13"/>
  <c r="H380" i="13"/>
  <c r="H381" i="13"/>
  <c r="H382" i="13"/>
  <c r="H383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Q186" i="13"/>
  <c r="O186" i="13"/>
  <c r="R186" i="13"/>
  <c r="Q187" i="13"/>
  <c r="O187" i="13"/>
  <c r="R187" i="13"/>
  <c r="Q188" i="13"/>
  <c r="O188" i="13"/>
  <c r="R188" i="13"/>
  <c r="Q189" i="13"/>
  <c r="O189" i="13"/>
  <c r="R189" i="13"/>
  <c r="Q190" i="13"/>
  <c r="O190" i="13"/>
  <c r="R190" i="13"/>
  <c r="Q191" i="13"/>
  <c r="O191" i="13"/>
  <c r="R191" i="13"/>
  <c r="Q192" i="13"/>
  <c r="O192" i="13"/>
  <c r="R192" i="13"/>
  <c r="Q193" i="13"/>
  <c r="O193" i="13"/>
  <c r="R193" i="13"/>
  <c r="Q194" i="13"/>
  <c r="O194" i="13"/>
  <c r="R194" i="13"/>
  <c r="Q195" i="13"/>
  <c r="O195" i="13"/>
  <c r="R195" i="13"/>
  <c r="Q196" i="13"/>
  <c r="O196" i="13"/>
  <c r="R196" i="13"/>
  <c r="Q197" i="13"/>
  <c r="O197" i="13"/>
  <c r="R197" i="13"/>
  <c r="Q198" i="13"/>
  <c r="O198" i="13"/>
  <c r="R198" i="13"/>
  <c r="Q199" i="13"/>
  <c r="O199" i="13"/>
  <c r="R199" i="13"/>
  <c r="Q200" i="13"/>
  <c r="O200" i="13"/>
  <c r="R200" i="13"/>
  <c r="Q201" i="13"/>
  <c r="O201" i="13"/>
  <c r="R201" i="13"/>
  <c r="Q202" i="13"/>
  <c r="O202" i="13"/>
  <c r="R202" i="13"/>
  <c r="Q203" i="13"/>
  <c r="O203" i="13"/>
  <c r="R203" i="13"/>
  <c r="Q204" i="13"/>
  <c r="O204" i="13"/>
  <c r="R204" i="13"/>
  <c r="Q205" i="13"/>
  <c r="O205" i="13"/>
  <c r="R205" i="13"/>
  <c r="Q206" i="13"/>
  <c r="O206" i="13"/>
  <c r="R206" i="13"/>
  <c r="Q207" i="13"/>
  <c r="O207" i="13"/>
  <c r="R207" i="13"/>
  <c r="Q208" i="13"/>
  <c r="O208" i="13"/>
  <c r="R208" i="13"/>
  <c r="Q209" i="13"/>
  <c r="O209" i="13"/>
  <c r="R209" i="13"/>
  <c r="Q210" i="13"/>
  <c r="O210" i="13"/>
  <c r="R210" i="13"/>
  <c r="Q211" i="13"/>
  <c r="O211" i="13"/>
  <c r="R211" i="13"/>
  <c r="Q212" i="13"/>
  <c r="O212" i="13"/>
  <c r="R212" i="13"/>
  <c r="Q213" i="13"/>
  <c r="O213" i="13"/>
  <c r="R213" i="13"/>
  <c r="Q214" i="13"/>
  <c r="O214" i="13"/>
  <c r="R214" i="13"/>
  <c r="Q215" i="13"/>
  <c r="O215" i="13"/>
  <c r="R215" i="13"/>
  <c r="Q216" i="13"/>
  <c r="O216" i="13"/>
  <c r="R216" i="13"/>
  <c r="Q217" i="13"/>
  <c r="O217" i="13"/>
  <c r="R217" i="13"/>
  <c r="Q218" i="13"/>
  <c r="O218" i="13"/>
  <c r="R218" i="13"/>
  <c r="Q219" i="13"/>
  <c r="O219" i="13"/>
  <c r="R219" i="13"/>
  <c r="Q220" i="13"/>
  <c r="O220" i="13"/>
  <c r="R220" i="13"/>
  <c r="Q221" i="13"/>
  <c r="O221" i="13"/>
  <c r="R221" i="13"/>
  <c r="Q222" i="13"/>
  <c r="O222" i="13"/>
  <c r="R222" i="13"/>
  <c r="Q223" i="13"/>
  <c r="O223" i="13"/>
  <c r="R223" i="13"/>
  <c r="Q224" i="13"/>
  <c r="O224" i="13"/>
  <c r="R224" i="13"/>
  <c r="Q225" i="13"/>
  <c r="O225" i="13"/>
  <c r="R225" i="13"/>
  <c r="Q226" i="13"/>
  <c r="O226" i="13"/>
  <c r="R226" i="13"/>
  <c r="Q227" i="13"/>
  <c r="O227" i="13"/>
  <c r="R227" i="13"/>
  <c r="Q228" i="13"/>
  <c r="O228" i="13"/>
  <c r="R228" i="13"/>
  <c r="Q229" i="13"/>
  <c r="O229" i="13"/>
  <c r="R229" i="13"/>
  <c r="Q230" i="13"/>
  <c r="O230" i="13"/>
  <c r="R230" i="13"/>
  <c r="Q231" i="13"/>
  <c r="O231" i="13"/>
  <c r="R231" i="13"/>
  <c r="Q232" i="13"/>
  <c r="O232" i="13"/>
  <c r="R232" i="13"/>
  <c r="Q233" i="13"/>
  <c r="O233" i="13"/>
  <c r="R233" i="13"/>
  <c r="Q234" i="13"/>
  <c r="O234" i="13"/>
  <c r="R234" i="13"/>
  <c r="Q235" i="13"/>
  <c r="O235" i="13"/>
  <c r="R235" i="13"/>
  <c r="Q236" i="13"/>
  <c r="O236" i="13"/>
  <c r="R236" i="13"/>
  <c r="Q237" i="13"/>
  <c r="O237" i="13"/>
  <c r="R237" i="13"/>
  <c r="Q238" i="13"/>
  <c r="O238" i="13"/>
  <c r="R238" i="13"/>
  <c r="Q239" i="13"/>
  <c r="O239" i="13"/>
  <c r="R239" i="13"/>
  <c r="Q240" i="13"/>
  <c r="O240" i="13"/>
  <c r="R240" i="13"/>
  <c r="Q241" i="13"/>
  <c r="O241" i="13"/>
  <c r="R241" i="13"/>
  <c r="Q242" i="13"/>
  <c r="O242" i="13"/>
  <c r="R242" i="13"/>
  <c r="Q243" i="13"/>
  <c r="O243" i="13"/>
  <c r="R243" i="13"/>
  <c r="Q244" i="13"/>
  <c r="O244" i="13"/>
  <c r="R244" i="13"/>
  <c r="Q245" i="13"/>
  <c r="O245" i="13"/>
  <c r="R245" i="13"/>
  <c r="Q246" i="13"/>
  <c r="O246" i="13"/>
  <c r="R246" i="13"/>
  <c r="Q247" i="13"/>
  <c r="O247" i="13"/>
  <c r="R247" i="13"/>
  <c r="Q248" i="13"/>
  <c r="O248" i="13"/>
  <c r="R248" i="13"/>
  <c r="Q249" i="13"/>
  <c r="O249" i="13"/>
  <c r="R249" i="13"/>
  <c r="Q250" i="13"/>
  <c r="O250" i="13"/>
  <c r="R250" i="13"/>
  <c r="Q251" i="13"/>
  <c r="O251" i="13"/>
  <c r="R251" i="13"/>
  <c r="Q252" i="13"/>
  <c r="O252" i="13"/>
  <c r="R252" i="13"/>
  <c r="Q253" i="13"/>
  <c r="O253" i="13"/>
  <c r="R253" i="13"/>
  <c r="Q254" i="13"/>
  <c r="O254" i="13"/>
  <c r="R254" i="13"/>
  <c r="Q255" i="13"/>
  <c r="O255" i="13"/>
  <c r="R255" i="13"/>
  <c r="Q256" i="13"/>
  <c r="O256" i="13"/>
  <c r="R256" i="13"/>
  <c r="Q257" i="13"/>
  <c r="O257" i="13"/>
  <c r="R257" i="13"/>
  <c r="Q258" i="13"/>
  <c r="O258" i="13"/>
  <c r="R258" i="13"/>
  <c r="Q259" i="13"/>
  <c r="O259" i="13"/>
  <c r="R259" i="13"/>
  <c r="Q260" i="13"/>
  <c r="O260" i="13"/>
  <c r="R260" i="13"/>
  <c r="Q261" i="13"/>
  <c r="O261" i="13"/>
  <c r="R261" i="13"/>
  <c r="Q262" i="13"/>
  <c r="O262" i="13"/>
  <c r="R262" i="13"/>
  <c r="Q263" i="13"/>
  <c r="O263" i="13"/>
  <c r="R263" i="13"/>
  <c r="Q264" i="13"/>
  <c r="O264" i="13"/>
  <c r="R264" i="13"/>
  <c r="Q265" i="13"/>
  <c r="O265" i="13"/>
  <c r="R265" i="13"/>
  <c r="Q266" i="13"/>
  <c r="O266" i="13"/>
  <c r="R266" i="13"/>
  <c r="Q267" i="13"/>
  <c r="O267" i="13"/>
  <c r="R267" i="13"/>
  <c r="Q268" i="13"/>
  <c r="O268" i="13"/>
  <c r="R268" i="13"/>
  <c r="Q269" i="13"/>
  <c r="O269" i="13"/>
  <c r="R269" i="13"/>
  <c r="Q270" i="13"/>
  <c r="O270" i="13"/>
  <c r="R270" i="13"/>
  <c r="Q271" i="13"/>
  <c r="O271" i="13"/>
  <c r="R271" i="13"/>
  <c r="Q272" i="13"/>
  <c r="O272" i="13"/>
  <c r="R272" i="13"/>
  <c r="Q273" i="13"/>
  <c r="O273" i="13"/>
  <c r="R273" i="13"/>
  <c r="Q274" i="13"/>
  <c r="O274" i="13"/>
  <c r="R274" i="13"/>
  <c r="Q275" i="13"/>
  <c r="O275" i="13"/>
  <c r="R275" i="13"/>
  <c r="Q276" i="13"/>
  <c r="O276" i="13"/>
  <c r="R276" i="13"/>
  <c r="Q277" i="13"/>
  <c r="O277" i="13"/>
  <c r="R277" i="13"/>
  <c r="Q278" i="13"/>
  <c r="O278" i="13"/>
  <c r="R278" i="13"/>
  <c r="Q279" i="13"/>
  <c r="O279" i="13"/>
  <c r="R279" i="13"/>
  <c r="Q280" i="13"/>
  <c r="O280" i="13"/>
  <c r="R280" i="13"/>
  <c r="Q281" i="13"/>
  <c r="O281" i="13"/>
  <c r="R281" i="13"/>
  <c r="Q282" i="13"/>
  <c r="O282" i="13"/>
  <c r="R282" i="13"/>
  <c r="Q283" i="13"/>
  <c r="O283" i="13"/>
  <c r="R283" i="13"/>
  <c r="Q284" i="13"/>
  <c r="O284" i="13"/>
  <c r="R284" i="13"/>
  <c r="Q285" i="13"/>
  <c r="O285" i="13"/>
  <c r="R285" i="13"/>
  <c r="Q286" i="13"/>
  <c r="O286" i="13"/>
  <c r="R286" i="13"/>
  <c r="Q287" i="13"/>
  <c r="O287" i="13"/>
  <c r="R287" i="13"/>
  <c r="Q288" i="13"/>
  <c r="O288" i="13"/>
  <c r="R288" i="13"/>
  <c r="Q289" i="13"/>
  <c r="O289" i="13"/>
  <c r="R289" i="13"/>
  <c r="Q290" i="13"/>
  <c r="O290" i="13"/>
  <c r="R290" i="13"/>
  <c r="Q291" i="13"/>
  <c r="O291" i="13"/>
  <c r="R291" i="13"/>
  <c r="Q292" i="13"/>
  <c r="O292" i="13"/>
  <c r="R292" i="13"/>
  <c r="Q293" i="13"/>
  <c r="O293" i="13"/>
  <c r="R293" i="13"/>
  <c r="Q294" i="13"/>
  <c r="O294" i="13"/>
  <c r="R294" i="13"/>
  <c r="Q295" i="13"/>
  <c r="O295" i="13"/>
  <c r="R295" i="13"/>
  <c r="Q296" i="13"/>
  <c r="O296" i="13"/>
  <c r="R296" i="13"/>
  <c r="Q297" i="13"/>
  <c r="O297" i="13"/>
  <c r="R297" i="13"/>
  <c r="Q298" i="13"/>
  <c r="O298" i="13"/>
  <c r="R298" i="13"/>
  <c r="Q299" i="13"/>
  <c r="O299" i="13"/>
  <c r="R299" i="13"/>
  <c r="Q300" i="13"/>
  <c r="O300" i="13"/>
  <c r="R300" i="13"/>
  <c r="Q301" i="13"/>
  <c r="O301" i="13"/>
  <c r="R301" i="13"/>
  <c r="Q302" i="13"/>
  <c r="O302" i="13"/>
  <c r="R302" i="13"/>
  <c r="Q303" i="13"/>
  <c r="O303" i="13"/>
  <c r="R303" i="13"/>
  <c r="Q304" i="13"/>
  <c r="O304" i="13"/>
  <c r="R304" i="13"/>
  <c r="Q305" i="13"/>
  <c r="O305" i="13"/>
  <c r="R305" i="13"/>
  <c r="Q306" i="13"/>
  <c r="O306" i="13"/>
  <c r="R306" i="13"/>
  <c r="Q307" i="13"/>
  <c r="O307" i="13"/>
  <c r="R307" i="13"/>
  <c r="Q308" i="13"/>
  <c r="O308" i="13"/>
  <c r="R308" i="13"/>
  <c r="Q309" i="13"/>
  <c r="O309" i="13"/>
  <c r="R309" i="13"/>
  <c r="Q310" i="13"/>
  <c r="O310" i="13"/>
  <c r="R310" i="13"/>
  <c r="Q311" i="13"/>
  <c r="O311" i="13"/>
  <c r="R311" i="13"/>
  <c r="Q312" i="13"/>
  <c r="O312" i="13"/>
  <c r="R312" i="13"/>
  <c r="Q313" i="13"/>
  <c r="O313" i="13"/>
  <c r="R313" i="13"/>
  <c r="Q314" i="13"/>
  <c r="O314" i="13"/>
  <c r="R314" i="13"/>
  <c r="Q315" i="13"/>
  <c r="O315" i="13"/>
  <c r="R315" i="13"/>
  <c r="Q316" i="13"/>
  <c r="O316" i="13"/>
  <c r="R316" i="13"/>
  <c r="Q317" i="13"/>
  <c r="O317" i="13"/>
  <c r="R317" i="13"/>
  <c r="Q318" i="13"/>
  <c r="O318" i="13"/>
  <c r="R318" i="13"/>
  <c r="Q319" i="13"/>
  <c r="O319" i="13"/>
  <c r="R319" i="13"/>
  <c r="Q320" i="13"/>
  <c r="O320" i="13"/>
  <c r="R320" i="13"/>
  <c r="Q321" i="13"/>
  <c r="O321" i="13"/>
  <c r="R321" i="13"/>
  <c r="Q322" i="13"/>
  <c r="O322" i="13"/>
  <c r="R322" i="13"/>
  <c r="Q323" i="13"/>
  <c r="O323" i="13"/>
  <c r="R323" i="13"/>
  <c r="Q324" i="13"/>
  <c r="O324" i="13"/>
  <c r="R324" i="13"/>
  <c r="Q325" i="13"/>
  <c r="O325" i="13"/>
  <c r="R325" i="13"/>
  <c r="Q326" i="13"/>
  <c r="O326" i="13"/>
  <c r="R326" i="13"/>
  <c r="Q327" i="13"/>
  <c r="O327" i="13"/>
  <c r="R327" i="13"/>
  <c r="Q328" i="13"/>
  <c r="O328" i="13"/>
  <c r="R328" i="13"/>
  <c r="Q329" i="13"/>
  <c r="O329" i="13"/>
  <c r="R329" i="13"/>
  <c r="Q330" i="13"/>
  <c r="O330" i="13"/>
  <c r="R330" i="13"/>
  <c r="Q331" i="13"/>
  <c r="O331" i="13"/>
  <c r="R331" i="13"/>
  <c r="Q332" i="13"/>
  <c r="O332" i="13"/>
  <c r="R332" i="13"/>
  <c r="Q333" i="13"/>
  <c r="O333" i="13"/>
  <c r="R333" i="13"/>
  <c r="Q334" i="13"/>
  <c r="O334" i="13"/>
  <c r="R334" i="13"/>
  <c r="Q335" i="13"/>
  <c r="O335" i="13"/>
  <c r="R335" i="13"/>
  <c r="Q336" i="13"/>
  <c r="O336" i="13"/>
  <c r="R336" i="13"/>
  <c r="Q337" i="13"/>
  <c r="O337" i="13"/>
  <c r="R337" i="13"/>
  <c r="Q338" i="13"/>
  <c r="O338" i="13"/>
  <c r="R338" i="13"/>
  <c r="Q339" i="13"/>
  <c r="O339" i="13"/>
  <c r="R339" i="13"/>
  <c r="Q340" i="13"/>
  <c r="O340" i="13"/>
  <c r="R340" i="13"/>
  <c r="Q341" i="13"/>
  <c r="O341" i="13"/>
  <c r="R341" i="13"/>
  <c r="Q342" i="13"/>
  <c r="O342" i="13"/>
  <c r="R342" i="13"/>
  <c r="Q343" i="13"/>
  <c r="O343" i="13"/>
  <c r="R343" i="13"/>
  <c r="Q344" i="13"/>
  <c r="O344" i="13"/>
  <c r="R344" i="13"/>
  <c r="Q345" i="13"/>
  <c r="O345" i="13"/>
  <c r="R345" i="13"/>
  <c r="Q346" i="13"/>
  <c r="O346" i="13"/>
  <c r="R346" i="13"/>
  <c r="Q347" i="13"/>
  <c r="O347" i="13"/>
  <c r="R347" i="13"/>
  <c r="Q348" i="13"/>
  <c r="O348" i="13"/>
  <c r="R348" i="13"/>
  <c r="Q349" i="13"/>
  <c r="O349" i="13"/>
  <c r="R349" i="13"/>
  <c r="Q350" i="13"/>
  <c r="O350" i="13"/>
  <c r="R350" i="13"/>
  <c r="Q351" i="13"/>
  <c r="O351" i="13"/>
  <c r="R351" i="13"/>
  <c r="Q352" i="13"/>
  <c r="O352" i="13"/>
  <c r="R352" i="13"/>
  <c r="Q353" i="13"/>
  <c r="O353" i="13"/>
  <c r="R353" i="13"/>
  <c r="Q354" i="13"/>
  <c r="O354" i="13"/>
  <c r="R354" i="13"/>
  <c r="Q355" i="13"/>
  <c r="O355" i="13"/>
  <c r="R355" i="13"/>
  <c r="Q356" i="13"/>
  <c r="O356" i="13"/>
  <c r="R356" i="13"/>
  <c r="Q357" i="13"/>
  <c r="O357" i="13"/>
  <c r="R357" i="13"/>
  <c r="Q358" i="13"/>
  <c r="O358" i="13"/>
  <c r="R358" i="13"/>
  <c r="Q359" i="13"/>
  <c r="O359" i="13"/>
  <c r="R359" i="13"/>
  <c r="Q360" i="13"/>
  <c r="O360" i="13"/>
  <c r="R360" i="13"/>
  <c r="Q361" i="13"/>
  <c r="O361" i="13"/>
  <c r="R361" i="13"/>
  <c r="Q362" i="13"/>
  <c r="O362" i="13"/>
  <c r="R362" i="13"/>
  <c r="Q363" i="13"/>
  <c r="O363" i="13"/>
  <c r="R363" i="13"/>
  <c r="Q364" i="13"/>
  <c r="O364" i="13"/>
  <c r="R364" i="13"/>
  <c r="Q365" i="13"/>
  <c r="O365" i="13"/>
  <c r="R365" i="13"/>
  <c r="Q366" i="13"/>
  <c r="O366" i="13"/>
  <c r="R366" i="13"/>
  <c r="Q367" i="13"/>
  <c r="O367" i="13"/>
  <c r="R367" i="13"/>
  <c r="Q368" i="13"/>
  <c r="O368" i="13"/>
  <c r="R368" i="13"/>
  <c r="Q369" i="13"/>
  <c r="O369" i="13"/>
  <c r="R369" i="13"/>
  <c r="Q370" i="13"/>
  <c r="O370" i="13"/>
  <c r="R370" i="13"/>
  <c r="Q371" i="13"/>
  <c r="O371" i="13"/>
  <c r="R371" i="13"/>
  <c r="Q372" i="13"/>
  <c r="O372" i="13"/>
  <c r="R372" i="13"/>
  <c r="Q373" i="13"/>
  <c r="O373" i="13"/>
  <c r="R373" i="13"/>
  <c r="Q374" i="13"/>
  <c r="O374" i="13"/>
  <c r="R374" i="13"/>
  <c r="Q375" i="13"/>
  <c r="O375" i="13"/>
  <c r="R375" i="13"/>
  <c r="Q376" i="13"/>
  <c r="O376" i="13"/>
  <c r="R376" i="13"/>
  <c r="Q377" i="13"/>
  <c r="O377" i="13"/>
  <c r="R377" i="13"/>
  <c r="Q378" i="13"/>
  <c r="O378" i="13"/>
  <c r="R378" i="13"/>
  <c r="Q379" i="13"/>
  <c r="O379" i="13"/>
  <c r="R379" i="13"/>
  <c r="Q380" i="13"/>
  <c r="O380" i="13"/>
  <c r="R380" i="13"/>
  <c r="Q381" i="13"/>
  <c r="O381" i="13"/>
  <c r="R381" i="13"/>
  <c r="Q382" i="13"/>
  <c r="O382" i="13"/>
  <c r="R382" i="13"/>
  <c r="Q383" i="13"/>
  <c r="O383" i="13"/>
  <c r="R383" i="13"/>
  <c r="V186" i="13"/>
  <c r="V187" i="13"/>
  <c r="V188" i="13"/>
  <c r="V189" i="13"/>
  <c r="X186" i="13"/>
  <c r="X187" i="13"/>
  <c r="X188" i="13"/>
  <c r="X189" i="13"/>
  <c r="V190" i="13"/>
  <c r="X190" i="13"/>
  <c r="V191" i="13"/>
  <c r="X191" i="13"/>
  <c r="V192" i="13"/>
  <c r="X192" i="13"/>
  <c r="V193" i="13"/>
  <c r="X193" i="13"/>
  <c r="V194" i="13"/>
  <c r="X194" i="13"/>
  <c r="V195" i="13"/>
  <c r="X195" i="13"/>
  <c r="V196" i="13"/>
  <c r="X196" i="13"/>
  <c r="V197" i="13"/>
  <c r="X197" i="13"/>
  <c r="V198" i="13"/>
  <c r="X198" i="13"/>
  <c r="V199" i="13"/>
  <c r="X199" i="13"/>
  <c r="V200" i="13"/>
  <c r="X200" i="13"/>
  <c r="V201" i="13"/>
  <c r="X201" i="13"/>
  <c r="V202" i="13"/>
  <c r="X202" i="13"/>
  <c r="V203" i="13"/>
  <c r="X203" i="13"/>
  <c r="V204" i="13"/>
  <c r="X204" i="13"/>
  <c r="V205" i="13"/>
  <c r="X205" i="13"/>
  <c r="V206" i="13"/>
  <c r="X206" i="13"/>
  <c r="V207" i="13"/>
  <c r="X207" i="13"/>
  <c r="V208" i="13"/>
  <c r="X208" i="13"/>
  <c r="V209" i="13"/>
  <c r="X209" i="13"/>
  <c r="V210" i="13"/>
  <c r="X210" i="13"/>
  <c r="V211" i="13"/>
  <c r="X211" i="13"/>
  <c r="V212" i="13"/>
  <c r="X212" i="13"/>
  <c r="V213" i="13"/>
  <c r="X213" i="13"/>
  <c r="V214" i="13"/>
  <c r="X214" i="13"/>
  <c r="V215" i="13"/>
  <c r="X215" i="13"/>
  <c r="V216" i="13"/>
  <c r="X216" i="13"/>
  <c r="V217" i="13"/>
  <c r="X217" i="13"/>
  <c r="V218" i="13"/>
  <c r="X218" i="13"/>
  <c r="V219" i="13"/>
  <c r="X219" i="13"/>
  <c r="V220" i="13"/>
  <c r="X220" i="13"/>
  <c r="V221" i="13"/>
  <c r="X221" i="13"/>
  <c r="V222" i="13"/>
  <c r="X222" i="13"/>
  <c r="V223" i="13"/>
  <c r="X223" i="13"/>
  <c r="V224" i="13"/>
  <c r="X224" i="13"/>
  <c r="V225" i="13"/>
  <c r="X225" i="13"/>
  <c r="V226" i="13"/>
  <c r="X226" i="13"/>
  <c r="V227" i="13"/>
  <c r="X227" i="13"/>
  <c r="V228" i="13"/>
  <c r="X228" i="13"/>
  <c r="V229" i="13"/>
  <c r="X229" i="13"/>
  <c r="V230" i="13"/>
  <c r="X230" i="13"/>
  <c r="V231" i="13"/>
  <c r="X231" i="13"/>
  <c r="V232" i="13"/>
  <c r="X232" i="13"/>
  <c r="V233" i="13"/>
  <c r="X233" i="13"/>
  <c r="V234" i="13"/>
  <c r="X234" i="13"/>
  <c r="V235" i="13"/>
  <c r="X235" i="13"/>
  <c r="V236" i="13"/>
  <c r="X236" i="13"/>
  <c r="V237" i="13"/>
  <c r="X237" i="13"/>
  <c r="V238" i="13"/>
  <c r="X238" i="13"/>
  <c r="V239" i="13"/>
  <c r="X239" i="13"/>
  <c r="V240" i="13"/>
  <c r="X240" i="13"/>
  <c r="V241" i="13"/>
  <c r="X241" i="13"/>
  <c r="V242" i="13"/>
  <c r="X242" i="13"/>
  <c r="V243" i="13"/>
  <c r="X243" i="13"/>
  <c r="V244" i="13"/>
  <c r="X244" i="13"/>
  <c r="V245" i="13"/>
  <c r="X245" i="13"/>
  <c r="V246" i="13"/>
  <c r="X246" i="13"/>
  <c r="V247" i="13"/>
  <c r="X247" i="13"/>
  <c r="V248" i="13"/>
  <c r="X248" i="13"/>
  <c r="V249" i="13"/>
  <c r="X249" i="13"/>
  <c r="V250" i="13"/>
  <c r="X250" i="13"/>
  <c r="V251" i="13"/>
  <c r="X251" i="13"/>
  <c r="V252" i="13"/>
  <c r="X252" i="13"/>
  <c r="V253" i="13"/>
  <c r="X253" i="13"/>
  <c r="V254" i="13"/>
  <c r="X254" i="13"/>
  <c r="V255" i="13"/>
  <c r="X255" i="13"/>
  <c r="V256" i="13"/>
  <c r="X256" i="13"/>
  <c r="V257" i="13"/>
  <c r="X257" i="13"/>
  <c r="V258" i="13"/>
  <c r="X258" i="13"/>
  <c r="V259" i="13"/>
  <c r="X259" i="13"/>
  <c r="V260" i="13"/>
  <c r="X260" i="13"/>
  <c r="V261" i="13"/>
  <c r="X261" i="13"/>
  <c r="V262" i="13"/>
  <c r="X262" i="13"/>
  <c r="V263" i="13"/>
  <c r="X263" i="13"/>
  <c r="V264" i="13"/>
  <c r="X264" i="13"/>
  <c r="V265" i="13"/>
  <c r="X265" i="13"/>
  <c r="V266" i="13"/>
  <c r="X266" i="13"/>
  <c r="V267" i="13"/>
  <c r="X267" i="13"/>
  <c r="V268" i="13"/>
  <c r="X268" i="13"/>
  <c r="V269" i="13"/>
  <c r="X269" i="13"/>
  <c r="V270" i="13"/>
  <c r="X270" i="13"/>
  <c r="V271" i="13"/>
  <c r="X271" i="13"/>
  <c r="V272" i="13"/>
  <c r="X272" i="13"/>
  <c r="V273" i="13"/>
  <c r="X273" i="13"/>
  <c r="V274" i="13"/>
  <c r="X274" i="13"/>
  <c r="V275" i="13"/>
  <c r="X275" i="13"/>
  <c r="V276" i="13"/>
  <c r="X276" i="13"/>
  <c r="V277" i="13"/>
  <c r="X277" i="13"/>
  <c r="V278" i="13"/>
  <c r="X278" i="13"/>
  <c r="V279" i="13"/>
  <c r="X279" i="13"/>
  <c r="V280" i="13"/>
  <c r="X280" i="13"/>
  <c r="V281" i="13"/>
  <c r="X281" i="13"/>
  <c r="V282" i="13"/>
  <c r="X282" i="13"/>
  <c r="V283" i="13"/>
  <c r="X283" i="13"/>
  <c r="V284" i="13"/>
  <c r="X284" i="13"/>
  <c r="V285" i="13"/>
  <c r="X285" i="13"/>
  <c r="V286" i="13"/>
  <c r="X286" i="13"/>
  <c r="V287" i="13"/>
  <c r="X287" i="13"/>
  <c r="V288" i="13"/>
  <c r="X288" i="13"/>
  <c r="V289" i="13"/>
  <c r="X289" i="13"/>
  <c r="V290" i="13"/>
  <c r="X290" i="13"/>
  <c r="V291" i="13"/>
  <c r="X291" i="13"/>
  <c r="V292" i="13"/>
  <c r="X292" i="13"/>
  <c r="V293" i="13"/>
  <c r="X293" i="13"/>
  <c r="V294" i="13"/>
  <c r="X294" i="13"/>
  <c r="V295" i="13"/>
  <c r="X295" i="13"/>
  <c r="V296" i="13"/>
  <c r="X296" i="13"/>
  <c r="V297" i="13"/>
  <c r="X297" i="13"/>
  <c r="V298" i="13"/>
  <c r="X298" i="13"/>
  <c r="V299" i="13"/>
  <c r="X299" i="13"/>
  <c r="V300" i="13"/>
  <c r="X300" i="13"/>
  <c r="V301" i="13"/>
  <c r="X301" i="13"/>
  <c r="V302" i="13"/>
  <c r="X302" i="13"/>
  <c r="V303" i="13"/>
  <c r="X303" i="13"/>
  <c r="V304" i="13"/>
  <c r="X304" i="13"/>
  <c r="V305" i="13"/>
  <c r="X305" i="13"/>
  <c r="V306" i="13"/>
  <c r="X306" i="13"/>
  <c r="V307" i="13"/>
  <c r="X307" i="13"/>
  <c r="V308" i="13"/>
  <c r="X308" i="13"/>
  <c r="V309" i="13"/>
  <c r="X309" i="13"/>
  <c r="V310" i="13"/>
  <c r="X310" i="13"/>
  <c r="V311" i="13"/>
  <c r="X311" i="13"/>
  <c r="V312" i="13"/>
  <c r="X312" i="13"/>
  <c r="V313" i="13"/>
  <c r="X313" i="13"/>
  <c r="V314" i="13"/>
  <c r="X314" i="13"/>
  <c r="V315" i="13"/>
  <c r="X315" i="13"/>
  <c r="V316" i="13"/>
  <c r="X316" i="13"/>
  <c r="V317" i="13"/>
  <c r="X317" i="13"/>
  <c r="V318" i="13"/>
  <c r="X318" i="13"/>
  <c r="V319" i="13"/>
  <c r="X319" i="13"/>
  <c r="V320" i="13"/>
  <c r="X320" i="13"/>
  <c r="V321" i="13"/>
  <c r="X321" i="13"/>
  <c r="V322" i="13"/>
  <c r="X322" i="13"/>
  <c r="V323" i="13"/>
  <c r="X323" i="13"/>
  <c r="V324" i="13"/>
  <c r="X324" i="13"/>
  <c r="V325" i="13"/>
  <c r="X325" i="13"/>
  <c r="V326" i="13"/>
  <c r="X326" i="13"/>
  <c r="V327" i="13"/>
  <c r="X327" i="13"/>
  <c r="V328" i="13"/>
  <c r="X328" i="13"/>
  <c r="V329" i="13"/>
  <c r="X329" i="13"/>
  <c r="V330" i="13"/>
  <c r="X330" i="13"/>
  <c r="V331" i="13"/>
  <c r="X331" i="13"/>
  <c r="V332" i="13"/>
  <c r="X332" i="13"/>
  <c r="V333" i="13"/>
  <c r="X333" i="13"/>
  <c r="V334" i="13"/>
  <c r="X334" i="13"/>
  <c r="V335" i="13"/>
  <c r="X335" i="13"/>
  <c r="V336" i="13"/>
  <c r="X336" i="13"/>
  <c r="V337" i="13"/>
  <c r="X337" i="13"/>
  <c r="V338" i="13"/>
  <c r="X338" i="13"/>
  <c r="V339" i="13"/>
  <c r="X339" i="13"/>
  <c r="V340" i="13"/>
  <c r="X340" i="13"/>
  <c r="V341" i="13"/>
  <c r="X341" i="13"/>
  <c r="V342" i="13"/>
  <c r="X342" i="13"/>
  <c r="V343" i="13"/>
  <c r="X343" i="13"/>
  <c r="V344" i="13"/>
  <c r="X344" i="13"/>
  <c r="V345" i="13"/>
  <c r="X345" i="13"/>
  <c r="V346" i="13"/>
  <c r="X346" i="13"/>
  <c r="V347" i="13"/>
  <c r="X347" i="13"/>
  <c r="V348" i="13"/>
  <c r="X348" i="13"/>
  <c r="V349" i="13"/>
  <c r="X349" i="13"/>
  <c r="V350" i="13"/>
  <c r="X350" i="13"/>
  <c r="V351" i="13"/>
  <c r="X351" i="13"/>
  <c r="V352" i="13"/>
  <c r="X352" i="13"/>
  <c r="V353" i="13"/>
  <c r="X353" i="13"/>
  <c r="V354" i="13"/>
  <c r="X354" i="13"/>
  <c r="V355" i="13"/>
  <c r="X355" i="13"/>
  <c r="V356" i="13"/>
  <c r="X356" i="13"/>
  <c r="V357" i="13"/>
  <c r="X357" i="13"/>
  <c r="V358" i="13"/>
  <c r="X358" i="13"/>
  <c r="V359" i="13"/>
  <c r="X359" i="13"/>
  <c r="V360" i="13"/>
  <c r="X360" i="13"/>
  <c r="V361" i="13"/>
  <c r="X361" i="13"/>
  <c r="V362" i="13"/>
  <c r="X362" i="13"/>
  <c r="V363" i="13"/>
  <c r="X363" i="13"/>
  <c r="V364" i="13"/>
  <c r="X364" i="13"/>
  <c r="V365" i="13"/>
  <c r="X365" i="13"/>
  <c r="V366" i="13"/>
  <c r="X366" i="13"/>
  <c r="V367" i="13"/>
  <c r="X367" i="13"/>
  <c r="V368" i="13"/>
  <c r="X368" i="13"/>
  <c r="V369" i="13"/>
  <c r="X369" i="13"/>
  <c r="V370" i="13"/>
  <c r="X370" i="13"/>
  <c r="V371" i="13"/>
  <c r="X371" i="13"/>
  <c r="V372" i="13"/>
  <c r="X372" i="13"/>
  <c r="V373" i="13"/>
  <c r="X373" i="13"/>
  <c r="V374" i="13"/>
  <c r="X374" i="13"/>
  <c r="V375" i="13"/>
  <c r="X375" i="13"/>
  <c r="V376" i="13"/>
  <c r="X376" i="13"/>
  <c r="V377" i="13"/>
  <c r="X377" i="13"/>
  <c r="V378" i="13"/>
  <c r="X378" i="13"/>
  <c r="V379" i="13"/>
  <c r="X379" i="13"/>
  <c r="V380" i="13"/>
  <c r="X380" i="13"/>
  <c r="V381" i="13"/>
  <c r="X381" i="13"/>
  <c r="V382" i="13"/>
  <c r="X382" i="13"/>
  <c r="V383" i="13"/>
  <c r="X383" i="13"/>
  <c r="N186" i="13"/>
  <c r="N187" i="13"/>
  <c r="N188" i="13"/>
  <c r="N189" i="13"/>
  <c r="P186" i="13"/>
  <c r="P187" i="13"/>
  <c r="P188" i="13"/>
  <c r="P189" i="13"/>
  <c r="N190" i="13"/>
  <c r="P190" i="13"/>
  <c r="N191" i="13"/>
  <c r="P191" i="13"/>
  <c r="N192" i="13"/>
  <c r="P192" i="13"/>
  <c r="N193" i="13"/>
  <c r="P193" i="13"/>
  <c r="N194" i="13"/>
  <c r="P194" i="13"/>
  <c r="N195" i="13"/>
  <c r="P195" i="13"/>
  <c r="N196" i="13"/>
  <c r="P196" i="13"/>
  <c r="N197" i="13"/>
  <c r="P197" i="13"/>
  <c r="N198" i="13"/>
  <c r="P198" i="13"/>
  <c r="N199" i="13"/>
  <c r="P199" i="13"/>
  <c r="N200" i="13"/>
  <c r="P200" i="13"/>
  <c r="N201" i="13"/>
  <c r="P201" i="13"/>
  <c r="N202" i="13"/>
  <c r="P202" i="13"/>
  <c r="N203" i="13"/>
  <c r="P203" i="13"/>
  <c r="N204" i="13"/>
  <c r="P204" i="13"/>
  <c r="N205" i="13"/>
  <c r="P205" i="13"/>
  <c r="N206" i="13"/>
  <c r="P206" i="13"/>
  <c r="N207" i="13"/>
  <c r="P207" i="13"/>
  <c r="N208" i="13"/>
  <c r="P208" i="13"/>
  <c r="N209" i="13"/>
  <c r="P209" i="13"/>
  <c r="N210" i="13"/>
  <c r="P210" i="13"/>
  <c r="N211" i="13"/>
  <c r="P211" i="13"/>
  <c r="N212" i="13"/>
  <c r="P212" i="13"/>
  <c r="N213" i="13"/>
  <c r="P213" i="13"/>
  <c r="N214" i="13"/>
  <c r="P214" i="13"/>
  <c r="N215" i="13"/>
  <c r="P215" i="13"/>
  <c r="N216" i="13"/>
  <c r="P216" i="13"/>
  <c r="N217" i="13"/>
  <c r="P217" i="13"/>
  <c r="N218" i="13"/>
  <c r="P218" i="13"/>
  <c r="N219" i="13"/>
  <c r="P219" i="13"/>
  <c r="N220" i="13"/>
  <c r="P220" i="13"/>
  <c r="N221" i="13"/>
  <c r="P221" i="13"/>
  <c r="N222" i="13"/>
  <c r="P222" i="13"/>
  <c r="N223" i="13"/>
  <c r="P223" i="13"/>
  <c r="N224" i="13"/>
  <c r="P224" i="13"/>
  <c r="N225" i="13"/>
  <c r="P225" i="13"/>
  <c r="N226" i="13"/>
  <c r="P226" i="13"/>
  <c r="N227" i="13"/>
  <c r="P227" i="13"/>
  <c r="N228" i="13"/>
  <c r="P228" i="13"/>
  <c r="N229" i="13"/>
  <c r="P229" i="13"/>
  <c r="N230" i="13"/>
  <c r="P230" i="13"/>
  <c r="N231" i="13"/>
  <c r="P231" i="13"/>
  <c r="N232" i="13"/>
  <c r="P232" i="13"/>
  <c r="N233" i="13"/>
  <c r="P233" i="13"/>
  <c r="N234" i="13"/>
  <c r="P234" i="13"/>
  <c r="N235" i="13"/>
  <c r="P235" i="13"/>
  <c r="N236" i="13"/>
  <c r="P236" i="13"/>
  <c r="N237" i="13"/>
  <c r="P237" i="13"/>
  <c r="N238" i="13"/>
  <c r="P238" i="13"/>
  <c r="N239" i="13"/>
  <c r="P239" i="13"/>
  <c r="N240" i="13"/>
  <c r="P240" i="13"/>
  <c r="N241" i="13"/>
  <c r="P241" i="13"/>
  <c r="N242" i="13"/>
  <c r="P242" i="13"/>
  <c r="N243" i="13"/>
  <c r="P243" i="13"/>
  <c r="N244" i="13"/>
  <c r="P244" i="13"/>
  <c r="N245" i="13"/>
  <c r="P245" i="13"/>
  <c r="N246" i="13"/>
  <c r="P246" i="13"/>
  <c r="N247" i="13"/>
  <c r="P247" i="13"/>
  <c r="N248" i="13"/>
  <c r="P248" i="13"/>
  <c r="N249" i="13"/>
  <c r="P249" i="13"/>
  <c r="N250" i="13"/>
  <c r="P250" i="13"/>
  <c r="N251" i="13"/>
  <c r="P251" i="13"/>
  <c r="N252" i="13"/>
  <c r="P252" i="13"/>
  <c r="N253" i="13"/>
  <c r="P253" i="13"/>
  <c r="N254" i="13"/>
  <c r="P254" i="13"/>
  <c r="N255" i="13"/>
  <c r="P255" i="13"/>
  <c r="N256" i="13"/>
  <c r="P256" i="13"/>
  <c r="N257" i="13"/>
  <c r="P257" i="13"/>
  <c r="N258" i="13"/>
  <c r="P258" i="13"/>
  <c r="N259" i="13"/>
  <c r="P259" i="13"/>
  <c r="N260" i="13"/>
  <c r="P260" i="13"/>
  <c r="N261" i="13"/>
  <c r="P261" i="13"/>
  <c r="N262" i="13"/>
  <c r="P262" i="13"/>
  <c r="N263" i="13"/>
  <c r="P263" i="13"/>
  <c r="N264" i="13"/>
  <c r="P264" i="13"/>
  <c r="N265" i="13"/>
  <c r="P265" i="13"/>
  <c r="N266" i="13"/>
  <c r="P266" i="13"/>
  <c r="N267" i="13"/>
  <c r="P267" i="13"/>
  <c r="N268" i="13"/>
  <c r="P268" i="13"/>
  <c r="N269" i="13"/>
  <c r="P269" i="13"/>
  <c r="N270" i="13"/>
  <c r="P270" i="13"/>
  <c r="N271" i="13"/>
  <c r="P271" i="13"/>
  <c r="N272" i="13"/>
  <c r="P272" i="13"/>
  <c r="N273" i="13"/>
  <c r="P273" i="13"/>
  <c r="N274" i="13"/>
  <c r="P274" i="13"/>
  <c r="N275" i="13"/>
  <c r="P275" i="13"/>
  <c r="N276" i="13"/>
  <c r="P276" i="13"/>
  <c r="N277" i="13"/>
  <c r="P277" i="13"/>
  <c r="N278" i="13"/>
  <c r="P278" i="13"/>
  <c r="N279" i="13"/>
  <c r="P279" i="13"/>
  <c r="N280" i="13"/>
  <c r="P280" i="13"/>
  <c r="N281" i="13"/>
  <c r="P281" i="13"/>
  <c r="N282" i="13"/>
  <c r="P282" i="13"/>
  <c r="N283" i="13"/>
  <c r="P283" i="13"/>
  <c r="N284" i="13"/>
  <c r="P284" i="13"/>
  <c r="N285" i="13"/>
  <c r="P285" i="13"/>
  <c r="N286" i="13"/>
  <c r="P286" i="13"/>
  <c r="N287" i="13"/>
  <c r="P287" i="13"/>
  <c r="N288" i="13"/>
  <c r="P288" i="13"/>
  <c r="N289" i="13"/>
  <c r="P289" i="13"/>
  <c r="N290" i="13"/>
  <c r="P290" i="13"/>
  <c r="N291" i="13"/>
  <c r="P291" i="13"/>
  <c r="N292" i="13"/>
  <c r="P292" i="13"/>
  <c r="N293" i="13"/>
  <c r="P293" i="13"/>
  <c r="N294" i="13"/>
  <c r="P294" i="13"/>
  <c r="N295" i="13"/>
  <c r="P295" i="13"/>
  <c r="N296" i="13"/>
  <c r="P296" i="13"/>
  <c r="N297" i="13"/>
  <c r="P297" i="13"/>
  <c r="N298" i="13"/>
  <c r="P298" i="13"/>
  <c r="N299" i="13"/>
  <c r="P299" i="13"/>
  <c r="N300" i="13"/>
  <c r="P300" i="13"/>
  <c r="N301" i="13"/>
  <c r="P301" i="13"/>
  <c r="N302" i="13"/>
  <c r="P302" i="13"/>
  <c r="N303" i="13"/>
  <c r="P303" i="13"/>
  <c r="N304" i="13"/>
  <c r="P304" i="13"/>
  <c r="N305" i="13"/>
  <c r="P305" i="13"/>
  <c r="N306" i="13"/>
  <c r="P306" i="13"/>
  <c r="N307" i="13"/>
  <c r="P307" i="13"/>
  <c r="N308" i="13"/>
  <c r="P308" i="13"/>
  <c r="N309" i="13"/>
  <c r="P309" i="13"/>
  <c r="N310" i="13"/>
  <c r="P310" i="13"/>
  <c r="N311" i="13"/>
  <c r="P311" i="13"/>
  <c r="N312" i="13"/>
  <c r="P312" i="13"/>
  <c r="N313" i="13"/>
  <c r="P313" i="13"/>
  <c r="N314" i="13"/>
  <c r="P314" i="13"/>
  <c r="N315" i="13"/>
  <c r="P315" i="13"/>
  <c r="N316" i="13"/>
  <c r="P316" i="13"/>
  <c r="N317" i="13"/>
  <c r="P317" i="13"/>
  <c r="N318" i="13"/>
  <c r="P318" i="13"/>
  <c r="N319" i="13"/>
  <c r="P319" i="13"/>
  <c r="N320" i="13"/>
  <c r="P320" i="13"/>
  <c r="N321" i="13"/>
  <c r="P321" i="13"/>
  <c r="N322" i="13"/>
  <c r="P322" i="13"/>
  <c r="N323" i="13"/>
  <c r="P323" i="13"/>
  <c r="N324" i="13"/>
  <c r="P324" i="13"/>
  <c r="N325" i="13"/>
  <c r="P325" i="13"/>
  <c r="N326" i="13"/>
  <c r="P326" i="13"/>
  <c r="N327" i="13"/>
  <c r="P327" i="13"/>
  <c r="N328" i="13"/>
  <c r="P328" i="13"/>
  <c r="N329" i="13"/>
  <c r="P329" i="13"/>
  <c r="N330" i="13"/>
  <c r="P330" i="13"/>
  <c r="N331" i="13"/>
  <c r="P331" i="13"/>
  <c r="N332" i="13"/>
  <c r="P332" i="13"/>
  <c r="N333" i="13"/>
  <c r="P333" i="13"/>
  <c r="N334" i="13"/>
  <c r="P334" i="13"/>
  <c r="N335" i="13"/>
  <c r="P335" i="13"/>
  <c r="N336" i="13"/>
  <c r="P336" i="13"/>
  <c r="N337" i="13"/>
  <c r="P337" i="13"/>
  <c r="N338" i="13"/>
  <c r="P338" i="13"/>
  <c r="N339" i="13"/>
  <c r="P339" i="13"/>
  <c r="N340" i="13"/>
  <c r="P340" i="13"/>
  <c r="N341" i="13"/>
  <c r="P341" i="13"/>
  <c r="N342" i="13"/>
  <c r="P342" i="13"/>
  <c r="N343" i="13"/>
  <c r="P343" i="13"/>
  <c r="N344" i="13"/>
  <c r="P344" i="13"/>
  <c r="N345" i="13"/>
  <c r="P345" i="13"/>
  <c r="N346" i="13"/>
  <c r="P346" i="13"/>
  <c r="N347" i="13"/>
  <c r="P347" i="13"/>
  <c r="N348" i="13"/>
  <c r="P348" i="13"/>
  <c r="N349" i="13"/>
  <c r="P349" i="13"/>
  <c r="N350" i="13"/>
  <c r="P350" i="13"/>
  <c r="N351" i="13"/>
  <c r="P351" i="13"/>
  <c r="N352" i="13"/>
  <c r="P352" i="13"/>
  <c r="N353" i="13"/>
  <c r="P353" i="13"/>
  <c r="N354" i="13"/>
  <c r="P354" i="13"/>
  <c r="N355" i="13"/>
  <c r="P355" i="13"/>
  <c r="N356" i="13"/>
  <c r="P356" i="13"/>
  <c r="N357" i="13"/>
  <c r="P357" i="13"/>
  <c r="N358" i="13"/>
  <c r="P358" i="13"/>
  <c r="N359" i="13"/>
  <c r="P359" i="13"/>
  <c r="N360" i="13"/>
  <c r="P360" i="13"/>
  <c r="N361" i="13"/>
  <c r="P361" i="13"/>
  <c r="N362" i="13"/>
  <c r="P362" i="13"/>
  <c r="N363" i="13"/>
  <c r="P363" i="13"/>
  <c r="N364" i="13"/>
  <c r="P364" i="13"/>
  <c r="N365" i="13"/>
  <c r="P365" i="13"/>
  <c r="N366" i="13"/>
  <c r="P366" i="13"/>
  <c r="N367" i="13"/>
  <c r="P367" i="13"/>
  <c r="N368" i="13"/>
  <c r="P368" i="13"/>
  <c r="N369" i="13"/>
  <c r="P369" i="13"/>
  <c r="N370" i="13"/>
  <c r="P370" i="13"/>
  <c r="N371" i="13"/>
  <c r="P371" i="13"/>
  <c r="N372" i="13"/>
  <c r="P372" i="13"/>
  <c r="N373" i="13"/>
  <c r="P373" i="13"/>
  <c r="N374" i="13"/>
  <c r="P374" i="13"/>
  <c r="N375" i="13"/>
  <c r="P375" i="13"/>
  <c r="N376" i="13"/>
  <c r="P376" i="13"/>
  <c r="N377" i="13"/>
  <c r="P377" i="13"/>
  <c r="N378" i="13"/>
  <c r="P378" i="13"/>
  <c r="N379" i="13"/>
  <c r="P379" i="13"/>
  <c r="N380" i="13"/>
  <c r="P380" i="13"/>
  <c r="N381" i="13"/>
  <c r="P381" i="13"/>
  <c r="N382" i="13"/>
  <c r="P382" i="13"/>
  <c r="N383" i="13"/>
  <c r="P383" i="13"/>
  <c r="Q566" i="13"/>
  <c r="O566" i="13"/>
  <c r="R566" i="13"/>
  <c r="Q567" i="13"/>
  <c r="O567" i="13"/>
  <c r="R567" i="13"/>
  <c r="Q568" i="13"/>
  <c r="O568" i="13"/>
  <c r="R568" i="13"/>
  <c r="Q569" i="13"/>
  <c r="O569" i="13"/>
  <c r="R569" i="13"/>
  <c r="Q570" i="13"/>
  <c r="O570" i="13"/>
  <c r="R570" i="13"/>
  <c r="Q571" i="13"/>
  <c r="O571" i="13"/>
  <c r="R571" i="13"/>
  <c r="Q572" i="13"/>
  <c r="O572" i="13"/>
  <c r="R572" i="13"/>
  <c r="Q573" i="13"/>
  <c r="O573" i="13"/>
  <c r="R573" i="13"/>
  <c r="Q574" i="13"/>
  <c r="O574" i="13"/>
  <c r="R574" i="13"/>
  <c r="Q575" i="13"/>
  <c r="O575" i="13"/>
  <c r="R575" i="13"/>
  <c r="Q576" i="13"/>
  <c r="O576" i="13"/>
  <c r="R576" i="13"/>
  <c r="Q577" i="13"/>
  <c r="O577" i="13"/>
  <c r="R577" i="13"/>
  <c r="Q578" i="13"/>
  <c r="O578" i="13"/>
  <c r="R578" i="13"/>
  <c r="Q579" i="13"/>
  <c r="O579" i="13"/>
  <c r="R579" i="13"/>
  <c r="Q580" i="13"/>
  <c r="O580" i="13"/>
  <c r="R580" i="13"/>
  <c r="Q581" i="13"/>
  <c r="O581" i="13"/>
  <c r="R581" i="13"/>
  <c r="Q582" i="13"/>
  <c r="O582" i="13"/>
  <c r="R582" i="13"/>
  <c r="Q583" i="13"/>
  <c r="O583" i="13"/>
  <c r="R583" i="13"/>
  <c r="Q584" i="13"/>
  <c r="O584" i="13"/>
  <c r="R584" i="13"/>
  <c r="Q585" i="13"/>
  <c r="O585" i="13"/>
  <c r="R585" i="13"/>
  <c r="Q586" i="13"/>
  <c r="O586" i="13"/>
  <c r="R586" i="13"/>
  <c r="Q587" i="13"/>
  <c r="O587" i="13"/>
  <c r="R587" i="13"/>
  <c r="Q588" i="13"/>
  <c r="O588" i="13"/>
  <c r="R588" i="13"/>
  <c r="Q589" i="13"/>
  <c r="O589" i="13"/>
  <c r="R589" i="13"/>
  <c r="Q590" i="13"/>
  <c r="O590" i="13"/>
  <c r="R590" i="13"/>
  <c r="Q591" i="13"/>
  <c r="O591" i="13"/>
  <c r="R591" i="13"/>
  <c r="Q592" i="13"/>
  <c r="O592" i="13"/>
  <c r="R592" i="13"/>
  <c r="Q593" i="13"/>
  <c r="O593" i="13"/>
  <c r="R593" i="13"/>
  <c r="Q594" i="13"/>
  <c r="O594" i="13"/>
  <c r="R594" i="13"/>
  <c r="Q595" i="13"/>
  <c r="O595" i="13"/>
  <c r="R595" i="13"/>
  <c r="Q596" i="13"/>
  <c r="O596" i="13"/>
  <c r="R596" i="13"/>
  <c r="Q597" i="13"/>
  <c r="O597" i="13"/>
  <c r="R597" i="13"/>
  <c r="Q598" i="13"/>
  <c r="O598" i="13"/>
  <c r="R598" i="13"/>
  <c r="Q599" i="13"/>
  <c r="O599" i="13"/>
  <c r="R599" i="13"/>
  <c r="Q600" i="13"/>
  <c r="O600" i="13"/>
  <c r="R600" i="13"/>
  <c r="Q601" i="13"/>
  <c r="O601" i="13"/>
  <c r="R601" i="13"/>
  <c r="Q602" i="13"/>
  <c r="O602" i="13"/>
  <c r="R602" i="13"/>
  <c r="Q603" i="13"/>
  <c r="O603" i="13"/>
  <c r="R603" i="13"/>
  <c r="Q604" i="13"/>
  <c r="O604" i="13"/>
  <c r="R604" i="13"/>
  <c r="Q605" i="13"/>
  <c r="O605" i="13"/>
  <c r="R605" i="13"/>
  <c r="Q606" i="13"/>
  <c r="O606" i="13"/>
  <c r="R606" i="13"/>
  <c r="Q607" i="13"/>
  <c r="O607" i="13"/>
  <c r="R607" i="13"/>
  <c r="Q608" i="13"/>
  <c r="O608" i="13"/>
  <c r="R608" i="13"/>
  <c r="Q609" i="13"/>
  <c r="O609" i="13"/>
  <c r="R609" i="13"/>
  <c r="Q610" i="13"/>
  <c r="O610" i="13"/>
  <c r="R610" i="13"/>
  <c r="Q611" i="13"/>
  <c r="O611" i="13"/>
  <c r="R611" i="13"/>
  <c r="Q612" i="13"/>
  <c r="O612" i="13"/>
  <c r="R612" i="13"/>
  <c r="Q613" i="13"/>
  <c r="O613" i="13"/>
  <c r="R613" i="13"/>
  <c r="Q614" i="13"/>
  <c r="O614" i="13"/>
  <c r="R614" i="13"/>
  <c r="Q615" i="13"/>
  <c r="O615" i="13"/>
  <c r="R615" i="13"/>
  <c r="Q616" i="13"/>
  <c r="O616" i="13"/>
  <c r="R616" i="13"/>
  <c r="Q617" i="13"/>
  <c r="O617" i="13"/>
  <c r="R617" i="13"/>
  <c r="Q618" i="13"/>
  <c r="O618" i="13"/>
  <c r="R618" i="13"/>
  <c r="Q619" i="13"/>
  <c r="O619" i="13"/>
  <c r="R619" i="13"/>
  <c r="Q620" i="13"/>
  <c r="O620" i="13"/>
  <c r="R620" i="13"/>
  <c r="Q621" i="13"/>
  <c r="O621" i="13"/>
  <c r="R621" i="13"/>
  <c r="Q622" i="13"/>
  <c r="O622" i="13"/>
  <c r="R622" i="13"/>
  <c r="Q623" i="13"/>
  <c r="O623" i="13"/>
  <c r="R623" i="13"/>
  <c r="Q624" i="13"/>
  <c r="O624" i="13"/>
  <c r="R624" i="13"/>
  <c r="Q625" i="13"/>
  <c r="O625" i="13"/>
  <c r="R625" i="13"/>
  <c r="Q626" i="13"/>
  <c r="O626" i="13"/>
  <c r="R626" i="13"/>
  <c r="Q627" i="13"/>
  <c r="O627" i="13"/>
  <c r="R627" i="13"/>
  <c r="Q628" i="13"/>
  <c r="O628" i="13"/>
  <c r="R628" i="13"/>
  <c r="Q629" i="13"/>
  <c r="O629" i="13"/>
  <c r="R629" i="13"/>
  <c r="Q630" i="13"/>
  <c r="O630" i="13"/>
  <c r="R630" i="13"/>
  <c r="Q631" i="13"/>
  <c r="O631" i="13"/>
  <c r="R631" i="13"/>
  <c r="Q632" i="13"/>
  <c r="O632" i="13"/>
  <c r="R632" i="13"/>
  <c r="Q633" i="13"/>
  <c r="O633" i="13"/>
  <c r="R633" i="13"/>
  <c r="Q634" i="13"/>
  <c r="O634" i="13"/>
  <c r="R634" i="13"/>
  <c r="Q635" i="13"/>
  <c r="O635" i="13"/>
  <c r="R635" i="13"/>
  <c r="Q636" i="13"/>
  <c r="O636" i="13"/>
  <c r="R636" i="13"/>
  <c r="Q637" i="13"/>
  <c r="O637" i="13"/>
  <c r="R637" i="13"/>
  <c r="Q638" i="13"/>
  <c r="O638" i="13"/>
  <c r="R638" i="13"/>
  <c r="Q639" i="13"/>
  <c r="O639" i="13"/>
  <c r="R639" i="13"/>
  <c r="Q640" i="13"/>
  <c r="O640" i="13"/>
  <c r="R640" i="13"/>
  <c r="Q641" i="13"/>
  <c r="O641" i="13"/>
  <c r="R641" i="13"/>
  <c r="Q642" i="13"/>
  <c r="O642" i="13"/>
  <c r="R642" i="13"/>
  <c r="Q643" i="13"/>
  <c r="O643" i="13"/>
  <c r="R643" i="13"/>
  <c r="Q644" i="13"/>
  <c r="O644" i="13"/>
  <c r="R644" i="13"/>
  <c r="Q645" i="13"/>
  <c r="O645" i="13"/>
  <c r="R645" i="13"/>
  <c r="Q646" i="13"/>
  <c r="O646" i="13"/>
  <c r="R646" i="13"/>
  <c r="Q647" i="13"/>
  <c r="O647" i="13"/>
  <c r="R647" i="13"/>
  <c r="Q648" i="13"/>
  <c r="O648" i="13"/>
  <c r="R648" i="13"/>
  <c r="Q649" i="13"/>
  <c r="O649" i="13"/>
  <c r="R649" i="13"/>
  <c r="Q650" i="13"/>
  <c r="O650" i="13"/>
  <c r="R650" i="13"/>
  <c r="Q651" i="13"/>
  <c r="O651" i="13"/>
  <c r="R651" i="13"/>
  <c r="Q652" i="13"/>
  <c r="O652" i="13"/>
  <c r="R652" i="13"/>
  <c r="Q653" i="13"/>
  <c r="O653" i="13"/>
  <c r="R653" i="13"/>
  <c r="Q654" i="13"/>
  <c r="O654" i="13"/>
  <c r="R654" i="13"/>
  <c r="Q655" i="13"/>
  <c r="O655" i="13"/>
  <c r="R655" i="13"/>
  <c r="Q656" i="13"/>
  <c r="O656" i="13"/>
  <c r="R656" i="13"/>
  <c r="Q657" i="13"/>
  <c r="O657" i="13"/>
  <c r="R657" i="13"/>
  <c r="Q658" i="13"/>
  <c r="O658" i="13"/>
  <c r="R658" i="13"/>
  <c r="Q659" i="13"/>
  <c r="O659" i="13"/>
  <c r="R659" i="13"/>
  <c r="Q660" i="13"/>
  <c r="O660" i="13"/>
  <c r="R660" i="13"/>
  <c r="Q661" i="13"/>
  <c r="O661" i="13"/>
  <c r="R661" i="13"/>
  <c r="Q662" i="13"/>
  <c r="O662" i="13"/>
  <c r="R662" i="13"/>
  <c r="Q663" i="13"/>
  <c r="O663" i="13"/>
  <c r="R663" i="13"/>
  <c r="Q664" i="13"/>
  <c r="O664" i="13"/>
  <c r="R664" i="13"/>
  <c r="Q665" i="13"/>
  <c r="O665" i="13"/>
  <c r="R665" i="13"/>
  <c r="Q666" i="13"/>
  <c r="O666" i="13"/>
  <c r="R666" i="13"/>
  <c r="Q667" i="13"/>
  <c r="O667" i="13"/>
  <c r="R667" i="13"/>
  <c r="Q668" i="13"/>
  <c r="O668" i="13"/>
  <c r="R668" i="13"/>
  <c r="Q669" i="13"/>
  <c r="O669" i="13"/>
  <c r="R669" i="13"/>
  <c r="Q670" i="13"/>
  <c r="O670" i="13"/>
  <c r="R670" i="13"/>
  <c r="Q671" i="13"/>
  <c r="O671" i="13"/>
  <c r="R671" i="13"/>
  <c r="Q672" i="13"/>
  <c r="O672" i="13"/>
  <c r="R672" i="13"/>
  <c r="Q673" i="13"/>
  <c r="O673" i="13"/>
  <c r="R673" i="13"/>
  <c r="Q674" i="13"/>
  <c r="O674" i="13"/>
  <c r="R674" i="13"/>
  <c r="Q675" i="13"/>
  <c r="O675" i="13"/>
  <c r="R675" i="13"/>
  <c r="Q676" i="13"/>
  <c r="O676" i="13"/>
  <c r="R676" i="13"/>
  <c r="Q677" i="13"/>
  <c r="O677" i="13"/>
  <c r="R677" i="13"/>
  <c r="Q678" i="13"/>
  <c r="O678" i="13"/>
  <c r="R678" i="13"/>
  <c r="Q679" i="13"/>
  <c r="O679" i="13"/>
  <c r="R679" i="13"/>
  <c r="Q680" i="13"/>
  <c r="O680" i="13"/>
  <c r="R680" i="13"/>
  <c r="Q681" i="13"/>
  <c r="O681" i="13"/>
  <c r="R681" i="13"/>
  <c r="Q682" i="13"/>
  <c r="O682" i="13"/>
  <c r="R682" i="13"/>
  <c r="Q683" i="13"/>
  <c r="O683" i="13"/>
  <c r="R683" i="13"/>
  <c r="Q684" i="13"/>
  <c r="O684" i="13"/>
  <c r="R684" i="13"/>
  <c r="Q685" i="13"/>
  <c r="O685" i="13"/>
  <c r="R685" i="13"/>
  <c r="Q686" i="13"/>
  <c r="O686" i="13"/>
  <c r="R686" i="13"/>
  <c r="Q687" i="13"/>
  <c r="O687" i="13"/>
  <c r="R687" i="13"/>
  <c r="Q688" i="13"/>
  <c r="O688" i="13"/>
  <c r="R688" i="13"/>
  <c r="Q689" i="13"/>
  <c r="O689" i="13"/>
  <c r="R689" i="13"/>
  <c r="Q690" i="13"/>
  <c r="O690" i="13"/>
  <c r="R690" i="13"/>
  <c r="Q691" i="13"/>
  <c r="O691" i="13"/>
  <c r="R691" i="13"/>
  <c r="Q692" i="13"/>
  <c r="O692" i="13"/>
  <c r="R692" i="13"/>
  <c r="Q693" i="13"/>
  <c r="O693" i="13"/>
  <c r="R693" i="13"/>
  <c r="Q694" i="13"/>
  <c r="O694" i="13"/>
  <c r="R694" i="13"/>
  <c r="Q695" i="13"/>
  <c r="O695" i="13"/>
  <c r="R695" i="13"/>
  <c r="Q696" i="13"/>
  <c r="O696" i="13"/>
  <c r="R696" i="13"/>
  <c r="Q697" i="13"/>
  <c r="O697" i="13"/>
  <c r="R697" i="13"/>
  <c r="Q698" i="13"/>
  <c r="O698" i="13"/>
  <c r="R698" i="13"/>
  <c r="Q699" i="13"/>
  <c r="O699" i="13"/>
  <c r="R699" i="13"/>
  <c r="Q700" i="13"/>
  <c r="O700" i="13"/>
  <c r="R700" i="13"/>
  <c r="Q701" i="13"/>
  <c r="O701" i="13"/>
  <c r="R701" i="13"/>
  <c r="Q702" i="13"/>
  <c r="O702" i="13"/>
  <c r="R702" i="13"/>
  <c r="Q703" i="13"/>
  <c r="O703" i="13"/>
  <c r="R703" i="13"/>
  <c r="Q704" i="13"/>
  <c r="O704" i="13"/>
  <c r="R704" i="13"/>
  <c r="Q705" i="13"/>
  <c r="O705" i="13"/>
  <c r="R705" i="13"/>
  <c r="Q706" i="13"/>
  <c r="O706" i="13"/>
  <c r="R706" i="13"/>
  <c r="Q707" i="13"/>
  <c r="O707" i="13"/>
  <c r="R707" i="13"/>
  <c r="Q708" i="13"/>
  <c r="O708" i="13"/>
  <c r="R708" i="13"/>
  <c r="Q709" i="13"/>
  <c r="O709" i="13"/>
  <c r="R709" i="13"/>
  <c r="Q710" i="13"/>
  <c r="O710" i="13"/>
  <c r="R710" i="13"/>
  <c r="Q711" i="13"/>
  <c r="O711" i="13"/>
  <c r="R711" i="13"/>
  <c r="Q712" i="13"/>
  <c r="O712" i="13"/>
  <c r="R712" i="13"/>
  <c r="Q713" i="13"/>
  <c r="O713" i="13"/>
  <c r="R713" i="13"/>
  <c r="Q714" i="13"/>
  <c r="O714" i="13"/>
  <c r="R714" i="13"/>
  <c r="Q715" i="13"/>
  <c r="O715" i="13"/>
  <c r="R715" i="13"/>
  <c r="Q716" i="13"/>
  <c r="O716" i="13"/>
  <c r="R716" i="13"/>
  <c r="Q717" i="13"/>
  <c r="O717" i="13"/>
  <c r="R717" i="13"/>
  <c r="Q718" i="13"/>
  <c r="O718" i="13"/>
  <c r="R718" i="13"/>
  <c r="Q719" i="13"/>
  <c r="O719" i="13"/>
  <c r="R719" i="13"/>
  <c r="Q720" i="13"/>
  <c r="O720" i="13"/>
  <c r="R720" i="13"/>
  <c r="Q721" i="13"/>
  <c r="O721" i="13"/>
  <c r="R721" i="13"/>
  <c r="Q722" i="13"/>
  <c r="O722" i="13"/>
  <c r="R722" i="13"/>
  <c r="Q723" i="13"/>
  <c r="O723" i="13"/>
  <c r="R723" i="13"/>
  <c r="Q724" i="13"/>
  <c r="O724" i="13"/>
  <c r="R724" i="13"/>
  <c r="Q725" i="13"/>
  <c r="O725" i="13"/>
  <c r="R725" i="13"/>
  <c r="Q726" i="13"/>
  <c r="O726" i="13"/>
  <c r="R726" i="13"/>
  <c r="Q727" i="13"/>
  <c r="O727" i="13"/>
  <c r="R727" i="13"/>
  <c r="Q728" i="13"/>
  <c r="O728" i="13"/>
  <c r="R728" i="13"/>
  <c r="Q729" i="13"/>
  <c r="O729" i="13"/>
  <c r="R729" i="13"/>
  <c r="Q730" i="13"/>
  <c r="O730" i="13"/>
  <c r="R730" i="13"/>
  <c r="Q731" i="13"/>
  <c r="O731" i="13"/>
  <c r="R731" i="13"/>
  <c r="Q732" i="13"/>
  <c r="O732" i="13"/>
  <c r="R732" i="13"/>
  <c r="Q733" i="13"/>
  <c r="O733" i="13"/>
  <c r="R733" i="13"/>
  <c r="Q734" i="13"/>
  <c r="O734" i="13"/>
  <c r="R734" i="13"/>
  <c r="Q735" i="13"/>
  <c r="O735" i="13"/>
  <c r="R735" i="13"/>
  <c r="Q736" i="13"/>
  <c r="O736" i="13"/>
  <c r="R736" i="13"/>
  <c r="Q737" i="13"/>
  <c r="O737" i="13"/>
  <c r="R737" i="13"/>
  <c r="Q738" i="13"/>
  <c r="O738" i="13"/>
  <c r="R738" i="13"/>
  <c r="Q739" i="13"/>
  <c r="O739" i="13"/>
  <c r="R739" i="13"/>
  <c r="Q740" i="13"/>
  <c r="O740" i="13"/>
  <c r="R740" i="13"/>
  <c r="Q741" i="13"/>
  <c r="O741" i="13"/>
  <c r="R741" i="13"/>
  <c r="Q742" i="13"/>
  <c r="O742" i="13"/>
  <c r="R742" i="13"/>
  <c r="Q743" i="13"/>
  <c r="O743" i="13"/>
  <c r="R743" i="13"/>
  <c r="Q744" i="13"/>
  <c r="O744" i="13"/>
  <c r="R744" i="13"/>
  <c r="Q745" i="13"/>
  <c r="O745" i="13"/>
  <c r="R745" i="13"/>
  <c r="Q746" i="13"/>
  <c r="O746" i="13"/>
  <c r="R746" i="13"/>
  <c r="Q747" i="13"/>
  <c r="O747" i="13"/>
  <c r="R747" i="13"/>
  <c r="Q748" i="13"/>
  <c r="O748" i="13"/>
  <c r="R748" i="13"/>
  <c r="Q749" i="13"/>
  <c r="O749" i="13"/>
  <c r="R749" i="13"/>
  <c r="Q750" i="13"/>
  <c r="O750" i="13"/>
  <c r="R750" i="13"/>
  <c r="Q751" i="13"/>
  <c r="O751" i="13"/>
  <c r="R751" i="13"/>
  <c r="Q752" i="13"/>
  <c r="O752" i="13"/>
  <c r="R752" i="13"/>
  <c r="Q753" i="13"/>
  <c r="O753" i="13"/>
  <c r="R753" i="13"/>
  <c r="Q754" i="13"/>
  <c r="O754" i="13"/>
  <c r="R754" i="13"/>
  <c r="Q755" i="13"/>
  <c r="O755" i="13"/>
  <c r="R755" i="13"/>
  <c r="Q756" i="13"/>
  <c r="O756" i="13"/>
  <c r="R756" i="13"/>
  <c r="Q757" i="13"/>
  <c r="O757" i="13"/>
  <c r="R757" i="13"/>
  <c r="Q758" i="13"/>
  <c r="O758" i="13"/>
  <c r="R758" i="13"/>
  <c r="Q759" i="13"/>
  <c r="O759" i="13"/>
  <c r="R759" i="13"/>
  <c r="Q760" i="13"/>
  <c r="O760" i="13"/>
  <c r="R760" i="13"/>
  <c r="Q761" i="13"/>
  <c r="O761" i="13"/>
  <c r="R761" i="13"/>
  <c r="Q762" i="13"/>
  <c r="O762" i="13"/>
  <c r="R762" i="13"/>
  <c r="Q763" i="13"/>
  <c r="O763" i="13"/>
  <c r="R763" i="13"/>
  <c r="N566" i="13"/>
  <c r="P566" i="13"/>
  <c r="N567" i="13"/>
  <c r="P567" i="13"/>
  <c r="N568" i="13"/>
  <c r="P568" i="13"/>
  <c r="N569" i="13"/>
  <c r="P569" i="13"/>
  <c r="N570" i="13"/>
  <c r="P570" i="13"/>
  <c r="N571" i="13"/>
  <c r="P571" i="13"/>
  <c r="N572" i="13"/>
  <c r="P572" i="13"/>
  <c r="N573" i="13"/>
  <c r="P573" i="13"/>
  <c r="N574" i="13"/>
  <c r="P574" i="13"/>
  <c r="N575" i="13"/>
  <c r="P575" i="13"/>
  <c r="N576" i="13"/>
  <c r="P576" i="13"/>
  <c r="N577" i="13"/>
  <c r="P577" i="13"/>
  <c r="N578" i="13"/>
  <c r="P578" i="13"/>
  <c r="N579" i="13"/>
  <c r="P579" i="13"/>
  <c r="N580" i="13"/>
  <c r="P580" i="13"/>
  <c r="N581" i="13"/>
  <c r="P581" i="13"/>
  <c r="N582" i="13"/>
  <c r="P582" i="13"/>
  <c r="N583" i="13"/>
  <c r="P583" i="13"/>
  <c r="N584" i="13"/>
  <c r="P584" i="13"/>
  <c r="N585" i="13"/>
  <c r="P585" i="13"/>
  <c r="N586" i="13"/>
  <c r="P586" i="13"/>
  <c r="N587" i="13"/>
  <c r="P587" i="13"/>
  <c r="N588" i="13"/>
  <c r="P588" i="13"/>
  <c r="N589" i="13"/>
  <c r="P589" i="13"/>
  <c r="N590" i="13"/>
  <c r="P590" i="13"/>
  <c r="N591" i="13"/>
  <c r="P591" i="13"/>
  <c r="N592" i="13"/>
  <c r="P592" i="13"/>
  <c r="N593" i="13"/>
  <c r="P593" i="13"/>
  <c r="N594" i="13"/>
  <c r="P594" i="13"/>
  <c r="N595" i="13"/>
  <c r="P595" i="13"/>
  <c r="N596" i="13"/>
  <c r="P596" i="13"/>
  <c r="N597" i="13"/>
  <c r="P597" i="13"/>
  <c r="N598" i="13"/>
  <c r="P598" i="13"/>
  <c r="N599" i="13"/>
  <c r="P599" i="13"/>
  <c r="N600" i="13"/>
  <c r="P600" i="13"/>
  <c r="N601" i="13"/>
  <c r="P601" i="13"/>
  <c r="N602" i="13"/>
  <c r="P602" i="13"/>
  <c r="N603" i="13"/>
  <c r="P603" i="13"/>
  <c r="N604" i="13"/>
  <c r="P604" i="13"/>
  <c r="N605" i="13"/>
  <c r="P605" i="13"/>
  <c r="N606" i="13"/>
  <c r="P606" i="13"/>
  <c r="N607" i="13"/>
  <c r="P607" i="13"/>
  <c r="N608" i="13"/>
  <c r="P608" i="13"/>
  <c r="N609" i="13"/>
  <c r="P609" i="13"/>
  <c r="N610" i="13"/>
  <c r="P610" i="13"/>
  <c r="N611" i="13"/>
  <c r="P611" i="13"/>
  <c r="N612" i="13"/>
  <c r="P612" i="13"/>
  <c r="N613" i="13"/>
  <c r="P613" i="13"/>
  <c r="N614" i="13"/>
  <c r="P614" i="13"/>
  <c r="N615" i="13"/>
  <c r="P615" i="13"/>
  <c r="N616" i="13"/>
  <c r="P616" i="13"/>
  <c r="N617" i="13"/>
  <c r="P617" i="13"/>
  <c r="N618" i="13"/>
  <c r="P618" i="13"/>
  <c r="N619" i="13"/>
  <c r="P619" i="13"/>
  <c r="N620" i="13"/>
  <c r="P620" i="13"/>
  <c r="N621" i="13"/>
  <c r="P621" i="13"/>
  <c r="N622" i="13"/>
  <c r="P622" i="13"/>
  <c r="N623" i="13"/>
  <c r="P623" i="13"/>
  <c r="N624" i="13"/>
  <c r="P624" i="13"/>
  <c r="N625" i="13"/>
  <c r="P625" i="13"/>
  <c r="N626" i="13"/>
  <c r="P626" i="13"/>
  <c r="N627" i="13"/>
  <c r="P627" i="13"/>
  <c r="N628" i="13"/>
  <c r="P628" i="13"/>
  <c r="N629" i="13"/>
  <c r="P629" i="13"/>
  <c r="N630" i="13"/>
  <c r="P630" i="13"/>
  <c r="N631" i="13"/>
  <c r="P631" i="13"/>
  <c r="N632" i="13"/>
  <c r="P632" i="13"/>
  <c r="N633" i="13"/>
  <c r="P633" i="13"/>
  <c r="N634" i="13"/>
  <c r="P634" i="13"/>
  <c r="N635" i="13"/>
  <c r="P635" i="13"/>
  <c r="N636" i="13"/>
  <c r="P636" i="13"/>
  <c r="N637" i="13"/>
  <c r="P637" i="13"/>
  <c r="N638" i="13"/>
  <c r="P638" i="13"/>
  <c r="N639" i="13"/>
  <c r="P639" i="13"/>
  <c r="N640" i="13"/>
  <c r="P640" i="13"/>
  <c r="N641" i="13"/>
  <c r="P641" i="13"/>
  <c r="N642" i="13"/>
  <c r="P642" i="13"/>
  <c r="N643" i="13"/>
  <c r="P643" i="13"/>
  <c r="N644" i="13"/>
  <c r="P644" i="13"/>
  <c r="N645" i="13"/>
  <c r="P645" i="13"/>
  <c r="N646" i="13"/>
  <c r="P646" i="13"/>
  <c r="N647" i="13"/>
  <c r="P647" i="13"/>
  <c r="N648" i="13"/>
  <c r="P648" i="13"/>
  <c r="N649" i="13"/>
  <c r="P649" i="13"/>
  <c r="N650" i="13"/>
  <c r="P650" i="13"/>
  <c r="N651" i="13"/>
  <c r="P651" i="13"/>
  <c r="N652" i="13"/>
  <c r="P652" i="13"/>
  <c r="N653" i="13"/>
  <c r="P653" i="13"/>
  <c r="N654" i="13"/>
  <c r="P654" i="13"/>
  <c r="N655" i="13"/>
  <c r="P655" i="13"/>
  <c r="N656" i="13"/>
  <c r="P656" i="13"/>
  <c r="N657" i="13"/>
  <c r="P657" i="13"/>
  <c r="N658" i="13"/>
  <c r="P658" i="13"/>
  <c r="N659" i="13"/>
  <c r="P659" i="13"/>
  <c r="N660" i="13"/>
  <c r="P660" i="13"/>
  <c r="N661" i="13"/>
  <c r="P661" i="13"/>
  <c r="N662" i="13"/>
  <c r="P662" i="13"/>
  <c r="N663" i="13"/>
  <c r="P663" i="13"/>
  <c r="N664" i="13"/>
  <c r="P664" i="13"/>
  <c r="N665" i="13"/>
  <c r="P665" i="13"/>
  <c r="N666" i="13"/>
  <c r="P666" i="13"/>
  <c r="N667" i="13"/>
  <c r="P667" i="13"/>
  <c r="N668" i="13"/>
  <c r="P668" i="13"/>
  <c r="N669" i="13"/>
  <c r="P669" i="13"/>
  <c r="N670" i="13"/>
  <c r="P670" i="13"/>
  <c r="N671" i="13"/>
  <c r="P671" i="13"/>
  <c r="N672" i="13"/>
  <c r="P672" i="13"/>
  <c r="N673" i="13"/>
  <c r="P673" i="13"/>
  <c r="N674" i="13"/>
  <c r="P674" i="13"/>
  <c r="N675" i="13"/>
  <c r="P675" i="13"/>
  <c r="N676" i="13"/>
  <c r="P676" i="13"/>
  <c r="N677" i="13"/>
  <c r="P677" i="13"/>
  <c r="N678" i="13"/>
  <c r="P678" i="13"/>
  <c r="N679" i="13"/>
  <c r="P679" i="13"/>
  <c r="N680" i="13"/>
  <c r="P680" i="13"/>
  <c r="N681" i="13"/>
  <c r="P681" i="13"/>
  <c r="N682" i="13"/>
  <c r="P682" i="13"/>
  <c r="N683" i="13"/>
  <c r="P683" i="13"/>
  <c r="N684" i="13"/>
  <c r="P684" i="13"/>
  <c r="N685" i="13"/>
  <c r="P685" i="13"/>
  <c r="N686" i="13"/>
  <c r="P686" i="13"/>
  <c r="N687" i="13"/>
  <c r="P687" i="13"/>
  <c r="N688" i="13"/>
  <c r="P688" i="13"/>
  <c r="N689" i="13"/>
  <c r="P689" i="13"/>
  <c r="N690" i="13"/>
  <c r="P690" i="13"/>
  <c r="N691" i="13"/>
  <c r="P691" i="13"/>
  <c r="N692" i="13"/>
  <c r="P692" i="13"/>
  <c r="N693" i="13"/>
  <c r="P693" i="13"/>
  <c r="N694" i="13"/>
  <c r="P694" i="13"/>
  <c r="N695" i="13"/>
  <c r="P695" i="13"/>
  <c r="N696" i="13"/>
  <c r="P696" i="13"/>
  <c r="N697" i="13"/>
  <c r="P697" i="13"/>
  <c r="N698" i="13"/>
  <c r="P698" i="13"/>
  <c r="N699" i="13"/>
  <c r="P699" i="13"/>
  <c r="N700" i="13"/>
  <c r="P700" i="13"/>
  <c r="N701" i="13"/>
  <c r="P701" i="13"/>
  <c r="N702" i="13"/>
  <c r="P702" i="13"/>
  <c r="N703" i="13"/>
  <c r="P703" i="13"/>
  <c r="N704" i="13"/>
  <c r="P704" i="13"/>
  <c r="N705" i="13"/>
  <c r="P705" i="13"/>
  <c r="N706" i="13"/>
  <c r="P706" i="13"/>
  <c r="N707" i="13"/>
  <c r="P707" i="13"/>
  <c r="N708" i="13"/>
  <c r="P708" i="13"/>
  <c r="N709" i="13"/>
  <c r="P709" i="13"/>
  <c r="N710" i="13"/>
  <c r="P710" i="13"/>
  <c r="N711" i="13"/>
  <c r="P711" i="13"/>
  <c r="N712" i="13"/>
  <c r="P712" i="13"/>
  <c r="N713" i="13"/>
  <c r="P713" i="13"/>
  <c r="N714" i="13"/>
  <c r="P714" i="13"/>
  <c r="N715" i="13"/>
  <c r="P715" i="13"/>
  <c r="N716" i="13"/>
  <c r="P716" i="13"/>
  <c r="N717" i="13"/>
  <c r="P717" i="13"/>
  <c r="N718" i="13"/>
  <c r="P718" i="13"/>
  <c r="N719" i="13"/>
  <c r="P719" i="13"/>
  <c r="N720" i="13"/>
  <c r="P720" i="13"/>
  <c r="N721" i="13"/>
  <c r="P721" i="13"/>
  <c r="N722" i="13"/>
  <c r="P722" i="13"/>
  <c r="N723" i="13"/>
  <c r="P723" i="13"/>
  <c r="N724" i="13"/>
  <c r="P724" i="13"/>
  <c r="N725" i="13"/>
  <c r="P725" i="13"/>
  <c r="N726" i="13"/>
  <c r="P726" i="13"/>
  <c r="N727" i="13"/>
  <c r="P727" i="13"/>
  <c r="N728" i="13"/>
  <c r="P728" i="13"/>
  <c r="N729" i="13"/>
  <c r="P729" i="13"/>
  <c r="N730" i="13"/>
  <c r="P730" i="13"/>
  <c r="N731" i="13"/>
  <c r="P731" i="13"/>
  <c r="N732" i="13"/>
  <c r="P732" i="13"/>
  <c r="N733" i="13"/>
  <c r="P733" i="13"/>
  <c r="N734" i="13"/>
  <c r="P734" i="13"/>
  <c r="N735" i="13"/>
  <c r="P735" i="13"/>
  <c r="N736" i="13"/>
  <c r="P736" i="13"/>
  <c r="N737" i="13"/>
  <c r="P737" i="13"/>
  <c r="N738" i="13"/>
  <c r="P738" i="13"/>
  <c r="N739" i="13"/>
  <c r="P739" i="13"/>
  <c r="N740" i="13"/>
  <c r="P740" i="13"/>
  <c r="N741" i="13"/>
  <c r="P741" i="13"/>
  <c r="N742" i="13"/>
  <c r="P742" i="13"/>
  <c r="N743" i="13"/>
  <c r="P743" i="13"/>
  <c r="N744" i="13"/>
  <c r="P744" i="13"/>
  <c r="N745" i="13"/>
  <c r="P745" i="13"/>
  <c r="N746" i="13"/>
  <c r="P746" i="13"/>
  <c r="N747" i="13"/>
  <c r="P747" i="13"/>
  <c r="N748" i="13"/>
  <c r="P748" i="13"/>
  <c r="N749" i="13"/>
  <c r="P749" i="13"/>
  <c r="N750" i="13"/>
  <c r="P750" i="13"/>
  <c r="N751" i="13"/>
  <c r="P751" i="13"/>
  <c r="N752" i="13"/>
  <c r="P752" i="13"/>
  <c r="N753" i="13"/>
  <c r="P753" i="13"/>
  <c r="N754" i="13"/>
  <c r="P754" i="13"/>
  <c r="N755" i="13"/>
  <c r="P755" i="13"/>
  <c r="N756" i="13"/>
  <c r="P756" i="13"/>
  <c r="N757" i="13"/>
  <c r="P757" i="13"/>
  <c r="N758" i="13"/>
  <c r="P758" i="13"/>
  <c r="N759" i="13"/>
  <c r="P759" i="13"/>
  <c r="N760" i="13"/>
  <c r="P760" i="13"/>
  <c r="N761" i="13"/>
  <c r="P761" i="13"/>
  <c r="N762" i="13"/>
  <c r="P762" i="13"/>
  <c r="N763" i="13"/>
  <c r="P763" i="13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8" i="7"/>
  <c r="U17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C15" i="8"/>
  <c r="C16" i="8"/>
  <c r="C17" i="8"/>
  <c r="C18" i="8"/>
  <c r="C19" i="8"/>
  <c r="S12" i="3"/>
  <c r="S13" i="3"/>
  <c r="S14" i="3"/>
  <c r="S15" i="3"/>
  <c r="S16" i="3"/>
  <c r="S17" i="3"/>
  <c r="S18" i="3"/>
  <c r="S19" i="3"/>
  <c r="S20" i="3"/>
  <c r="S21" i="3"/>
  <c r="S22" i="3"/>
  <c r="S23" i="3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4" i="3"/>
  <c r="S11" i="3" l="1"/>
  <c r="B7" i="7"/>
  <c r="F24" i="3"/>
  <c r="B24" i="3" s="1"/>
  <c r="V12" i="7"/>
  <c r="V11" i="7"/>
  <c r="V10" i="7"/>
  <c r="N8" i="7" l="1" a="1"/>
  <c r="N117" i="7" s="1"/>
  <c r="P117" i="7" s="1"/>
  <c r="L8" i="7" a="1"/>
  <c r="L180" i="7" s="1"/>
  <c r="O180" i="7" s="1"/>
  <c r="W10" i="7"/>
  <c r="W9" i="7"/>
  <c r="W153" i="7"/>
  <c r="W80" i="7"/>
  <c r="W15" i="7"/>
  <c r="W19" i="7"/>
  <c r="W165" i="7"/>
  <c r="W131" i="7"/>
  <c r="W135" i="7"/>
  <c r="W45" i="7"/>
  <c r="W67" i="7"/>
  <c r="W71" i="7"/>
  <c r="W181" i="7"/>
  <c r="W186" i="7"/>
  <c r="W128" i="7"/>
  <c r="W164" i="7"/>
  <c r="W122" i="7"/>
  <c r="W87" i="7"/>
  <c r="W100" i="7"/>
  <c r="W58" i="7"/>
  <c r="W102" i="7"/>
  <c r="W36" i="7"/>
  <c r="W33" i="7"/>
  <c r="W38" i="7"/>
  <c r="W17" i="7"/>
  <c r="W89" i="7"/>
  <c r="W72" i="7"/>
  <c r="W11" i="7"/>
  <c r="W127" i="7"/>
  <c r="W63" i="7"/>
  <c r="W94" i="7"/>
  <c r="W30" i="7"/>
  <c r="W141" i="7"/>
  <c r="W37" i="7"/>
  <c r="W157" i="7"/>
  <c r="W156" i="7"/>
  <c r="W92" i="7"/>
  <c r="W28" i="7"/>
  <c r="W173" i="7"/>
  <c r="W187" i="7"/>
  <c r="W123" i="7"/>
  <c r="W59" i="7"/>
  <c r="W178" i="7"/>
  <c r="W114" i="7"/>
  <c r="W50" i="7"/>
  <c r="W145" i="7"/>
  <c r="W81" i="7"/>
  <c r="W185" i="7"/>
  <c r="W64" i="7"/>
  <c r="W183" i="7"/>
  <c r="W119" i="7"/>
  <c r="W55" i="7"/>
  <c r="W166" i="7"/>
  <c r="W86" i="7"/>
  <c r="W20" i="7"/>
  <c r="W109" i="7"/>
  <c r="W29" i="7"/>
  <c r="W125" i="7"/>
  <c r="W148" i="7"/>
  <c r="W84" i="7"/>
  <c r="W21" i="7"/>
  <c r="W149" i="7"/>
  <c r="W179" i="7"/>
  <c r="W115" i="7"/>
  <c r="W51" i="7"/>
  <c r="W170" i="7"/>
  <c r="W106" i="7"/>
  <c r="W42" i="7"/>
  <c r="W137" i="7"/>
  <c r="W73" i="7"/>
  <c r="W168" i="7"/>
  <c r="W56" i="7"/>
  <c r="W175" i="7"/>
  <c r="W111" i="7"/>
  <c r="W47" i="7"/>
  <c r="W142" i="7"/>
  <c r="W78" i="7"/>
  <c r="W160" i="7"/>
  <c r="W85" i="7"/>
  <c r="W184" i="7"/>
  <c r="W101" i="7"/>
  <c r="W140" i="7"/>
  <c r="W76" i="7"/>
  <c r="W12" i="7"/>
  <c r="W133" i="7"/>
  <c r="W171" i="7"/>
  <c r="W107" i="7"/>
  <c r="W43" i="7"/>
  <c r="W162" i="7"/>
  <c r="W98" i="7"/>
  <c r="W34" i="7"/>
  <c r="W129" i="7"/>
  <c r="W65" i="7"/>
  <c r="W167" i="7"/>
  <c r="W103" i="7"/>
  <c r="W39" i="7"/>
  <c r="W134" i="7"/>
  <c r="W70" i="7"/>
  <c r="W120" i="7"/>
  <c r="W77" i="7"/>
  <c r="W144" i="7"/>
  <c r="W24" i="7"/>
  <c r="W132" i="7"/>
  <c r="W68" i="7"/>
  <c r="W152" i="7"/>
  <c r="W117" i="7"/>
  <c r="W163" i="7"/>
  <c r="W99" i="7"/>
  <c r="W35" i="7"/>
  <c r="W154" i="7"/>
  <c r="W90" i="7"/>
  <c r="W189" i="7"/>
  <c r="W121" i="7"/>
  <c r="W57" i="7"/>
  <c r="W136" i="7"/>
  <c r="W48" i="7"/>
  <c r="W112" i="7"/>
  <c r="W40" i="7"/>
  <c r="W159" i="7"/>
  <c r="W95" i="7"/>
  <c r="W31" i="7"/>
  <c r="W126" i="7"/>
  <c r="W62" i="7"/>
  <c r="W18" i="7"/>
  <c r="W69" i="7"/>
  <c r="W26" i="7"/>
  <c r="W188" i="7"/>
  <c r="W124" i="7"/>
  <c r="W60" i="7"/>
  <c r="W104" i="7"/>
  <c r="W93" i="7"/>
  <c r="W155" i="7"/>
  <c r="W91" i="7"/>
  <c r="W27" i="7"/>
  <c r="W146" i="7"/>
  <c r="W82" i="7"/>
  <c r="W177" i="7"/>
  <c r="W113" i="7"/>
  <c r="W49" i="7"/>
  <c r="W96" i="7"/>
  <c r="W32" i="7"/>
  <c r="W151" i="7"/>
  <c r="W13" i="7"/>
  <c r="W118" i="7"/>
  <c r="W54" i="7"/>
  <c r="W158" i="7"/>
  <c r="W61" i="7"/>
  <c r="W174" i="7"/>
  <c r="W180" i="7"/>
  <c r="W116" i="7"/>
  <c r="W52" i="7"/>
  <c r="W182" i="7"/>
  <c r="W16" i="7"/>
  <c r="W147" i="7"/>
  <c r="W83" i="7"/>
  <c r="W22" i="7"/>
  <c r="W138" i="7"/>
  <c r="W74" i="7"/>
  <c r="W169" i="7"/>
  <c r="W105" i="7"/>
  <c r="W41" i="7"/>
  <c r="W88" i="7"/>
  <c r="W8" i="7"/>
  <c r="W143" i="7"/>
  <c r="W79" i="7"/>
  <c r="W176" i="7"/>
  <c r="W110" i="7"/>
  <c r="W46" i="7"/>
  <c r="W53" i="7"/>
  <c r="W25" i="7"/>
  <c r="W172" i="7"/>
  <c r="W108" i="7"/>
  <c r="W44" i="7"/>
  <c r="W150" i="7"/>
  <c r="W23" i="7"/>
  <c r="W139" i="7"/>
  <c r="W75" i="7"/>
  <c r="W14" i="7"/>
  <c r="W130" i="7"/>
  <c r="W66" i="7"/>
  <c r="W161" i="7"/>
  <c r="W97" i="7"/>
  <c r="N36" i="7" l="1"/>
  <c r="P36" i="7" s="1"/>
  <c r="N95" i="7"/>
  <c r="P95" i="7" s="1"/>
  <c r="N19" i="7"/>
  <c r="P19" i="7" s="1"/>
  <c r="N173" i="7"/>
  <c r="P173" i="7" s="1"/>
  <c r="N37" i="7"/>
  <c r="P37" i="7" s="1"/>
  <c r="N146" i="7"/>
  <c r="P146" i="7" s="1"/>
  <c r="N126" i="7"/>
  <c r="P126" i="7" s="1"/>
  <c r="N107" i="7"/>
  <c r="P107" i="7" s="1"/>
  <c r="N109" i="7"/>
  <c r="P109" i="7" s="1"/>
  <c r="N132" i="7"/>
  <c r="P132" i="7" s="1"/>
  <c r="N40" i="7"/>
  <c r="P40" i="7" s="1"/>
  <c r="N167" i="7"/>
  <c r="P167" i="7" s="1"/>
  <c r="N151" i="7"/>
  <c r="P151" i="7" s="1"/>
  <c r="N156" i="7"/>
  <c r="P156" i="7" s="1"/>
  <c r="N134" i="7"/>
  <c r="P134" i="7" s="1"/>
  <c r="N45" i="7"/>
  <c r="P45" i="7" s="1"/>
  <c r="N43" i="7"/>
  <c r="P43" i="7" s="1"/>
  <c r="N114" i="7"/>
  <c r="P114" i="7" s="1"/>
  <c r="N168" i="7"/>
  <c r="P168" i="7" s="1"/>
  <c r="N48" i="7"/>
  <c r="P48" i="7" s="1"/>
  <c r="N120" i="7"/>
  <c r="P120" i="7" s="1"/>
  <c r="N135" i="7"/>
  <c r="P135" i="7" s="1"/>
  <c r="N139" i="7"/>
  <c r="P139" i="7" s="1"/>
  <c r="N164" i="7"/>
  <c r="P164" i="7" s="1"/>
  <c r="N24" i="7"/>
  <c r="P24" i="7" s="1"/>
  <c r="N76" i="7"/>
  <c r="P76" i="7" s="1"/>
  <c r="N13" i="7"/>
  <c r="P13" i="7" s="1"/>
  <c r="N150" i="7"/>
  <c r="P150" i="7" s="1"/>
  <c r="N122" i="7"/>
  <c r="P122" i="7" s="1"/>
  <c r="N128" i="7"/>
  <c r="P128" i="7" s="1"/>
  <c r="N83" i="7"/>
  <c r="P83" i="7" s="1"/>
  <c r="N90" i="7"/>
  <c r="P90" i="7" s="1"/>
  <c r="N184" i="7"/>
  <c r="P184" i="7" s="1"/>
  <c r="N102" i="7"/>
  <c r="P102" i="7" s="1"/>
  <c r="N189" i="7"/>
  <c r="P189" i="7" s="1"/>
  <c r="N32" i="7"/>
  <c r="P32" i="7" s="1"/>
  <c r="N169" i="7"/>
  <c r="P169" i="7" s="1"/>
  <c r="N148" i="7"/>
  <c r="P148" i="7" s="1"/>
  <c r="N98" i="7"/>
  <c r="P98" i="7" s="1"/>
  <c r="N58" i="7"/>
  <c r="P58" i="7" s="1"/>
  <c r="N187" i="7"/>
  <c r="P187" i="7" s="1"/>
  <c r="N94" i="7"/>
  <c r="P94" i="7" s="1"/>
  <c r="N59" i="7"/>
  <c r="P59" i="7" s="1"/>
  <c r="N28" i="7"/>
  <c r="P28" i="7" s="1"/>
  <c r="N112" i="7"/>
  <c r="P112" i="7" s="1"/>
  <c r="N96" i="7"/>
  <c r="P96" i="7" s="1"/>
  <c r="N42" i="7"/>
  <c r="P42" i="7" s="1"/>
  <c r="N174" i="7"/>
  <c r="P174" i="7" s="1"/>
  <c r="N62" i="7"/>
  <c r="P62" i="7" s="1"/>
  <c r="N111" i="7"/>
  <c r="P111" i="7" s="1"/>
  <c r="N69" i="7"/>
  <c r="P69" i="7" s="1"/>
  <c r="N89" i="7"/>
  <c r="P89" i="7" s="1"/>
  <c r="N63" i="7"/>
  <c r="P63" i="7" s="1"/>
  <c r="N57" i="7"/>
  <c r="P57" i="7" s="1"/>
  <c r="N101" i="7"/>
  <c r="P101" i="7" s="1"/>
  <c r="N166" i="7"/>
  <c r="P166" i="7" s="1"/>
  <c r="N158" i="7"/>
  <c r="P158" i="7" s="1"/>
  <c r="N66" i="7"/>
  <c r="P66" i="7" s="1"/>
  <c r="N20" i="7"/>
  <c r="P20" i="7" s="1"/>
  <c r="N136" i="7"/>
  <c r="P136" i="7" s="1"/>
  <c r="N180" i="7"/>
  <c r="P180" i="7" s="1"/>
  <c r="AI180" i="7" s="1"/>
  <c r="N162" i="7"/>
  <c r="P162" i="7" s="1"/>
  <c r="N119" i="7"/>
  <c r="P119" i="7" s="1"/>
  <c r="N35" i="7"/>
  <c r="P35" i="7" s="1"/>
  <c r="N16" i="7"/>
  <c r="P16" i="7" s="1"/>
  <c r="N34" i="7"/>
  <c r="P34" i="7" s="1"/>
  <c r="N51" i="7"/>
  <c r="P51" i="7" s="1"/>
  <c r="N74" i="7"/>
  <c r="P74" i="7" s="1"/>
  <c r="N60" i="7"/>
  <c r="P60" i="7" s="1"/>
  <c r="N178" i="7"/>
  <c r="P178" i="7" s="1"/>
  <c r="N65" i="7"/>
  <c r="P65" i="7" s="1"/>
  <c r="N78" i="7"/>
  <c r="P78" i="7" s="1"/>
  <c r="N157" i="7"/>
  <c r="P157" i="7" s="1"/>
  <c r="N161" i="7"/>
  <c r="P161" i="7" s="1"/>
  <c r="N11" i="7"/>
  <c r="P11" i="7" s="1"/>
  <c r="N15" i="7"/>
  <c r="P15" i="7" s="1"/>
  <c r="N93" i="7"/>
  <c r="P93" i="7" s="1"/>
  <c r="N81" i="7"/>
  <c r="P81" i="7" s="1"/>
  <c r="N85" i="7"/>
  <c r="P85" i="7" s="1"/>
  <c r="N54" i="7"/>
  <c r="P54" i="7" s="1"/>
  <c r="N44" i="7"/>
  <c r="P44" i="7" s="1"/>
  <c r="N14" i="7"/>
  <c r="P14" i="7" s="1"/>
  <c r="N125" i="7"/>
  <c r="P125" i="7" s="1"/>
  <c r="N53" i="7"/>
  <c r="P53" i="7" s="1"/>
  <c r="N182" i="7"/>
  <c r="P182" i="7" s="1"/>
  <c r="N82" i="7"/>
  <c r="P82" i="7" s="1"/>
  <c r="N64" i="7"/>
  <c r="P64" i="7" s="1"/>
  <c r="N130" i="7"/>
  <c r="P130" i="7" s="1"/>
  <c r="N141" i="7"/>
  <c r="P141" i="7" s="1"/>
  <c r="N10" i="7"/>
  <c r="P10" i="7" s="1"/>
  <c r="N105" i="7"/>
  <c r="P105" i="7" s="1"/>
  <c r="N127" i="7"/>
  <c r="P127" i="7" s="1"/>
  <c r="N55" i="7"/>
  <c r="P55" i="7" s="1"/>
  <c r="N163" i="7"/>
  <c r="P163" i="7" s="1"/>
  <c r="N165" i="7"/>
  <c r="P165" i="7" s="1"/>
  <c r="N152" i="7"/>
  <c r="P152" i="7" s="1"/>
  <c r="N108" i="7"/>
  <c r="P108" i="7" s="1"/>
  <c r="N160" i="7"/>
  <c r="P160" i="7" s="1"/>
  <c r="N138" i="7"/>
  <c r="P138" i="7" s="1"/>
  <c r="N171" i="7"/>
  <c r="P171" i="7" s="1"/>
  <c r="N25" i="7"/>
  <c r="P25" i="7" s="1"/>
  <c r="N75" i="7"/>
  <c r="P75" i="7" s="1"/>
  <c r="N155" i="7"/>
  <c r="P155" i="7" s="1"/>
  <c r="N23" i="7"/>
  <c r="P23" i="7" s="1"/>
  <c r="N113" i="7"/>
  <c r="P113" i="7" s="1"/>
  <c r="N88" i="7"/>
  <c r="P88" i="7" s="1"/>
  <c r="N154" i="7"/>
  <c r="P154" i="7" s="1"/>
  <c r="N147" i="7"/>
  <c r="P147" i="7" s="1"/>
  <c r="N52" i="7"/>
  <c r="P52" i="7" s="1"/>
  <c r="N71" i="7"/>
  <c r="P71" i="7" s="1"/>
  <c r="N50" i="7"/>
  <c r="P50" i="7" s="1"/>
  <c r="N46" i="7"/>
  <c r="P46" i="7" s="1"/>
  <c r="N30" i="7"/>
  <c r="P30" i="7" s="1"/>
  <c r="N97" i="7"/>
  <c r="P97" i="7" s="1"/>
  <c r="N172" i="7"/>
  <c r="P172" i="7" s="1"/>
  <c r="N67" i="7"/>
  <c r="P67" i="7" s="1"/>
  <c r="N9" i="7"/>
  <c r="P9" i="7" s="1"/>
  <c r="N131" i="7"/>
  <c r="P131" i="7" s="1"/>
  <c r="N21" i="7"/>
  <c r="P21" i="7" s="1"/>
  <c r="N72" i="7"/>
  <c r="P72" i="7" s="1"/>
  <c r="N140" i="7"/>
  <c r="P140" i="7" s="1"/>
  <c r="N106" i="7"/>
  <c r="P106" i="7" s="1"/>
  <c r="N118" i="7"/>
  <c r="P118" i="7" s="1"/>
  <c r="N17" i="7"/>
  <c r="P17" i="7" s="1"/>
  <c r="N176" i="7"/>
  <c r="P176" i="7" s="1"/>
  <c r="N56" i="7"/>
  <c r="P56" i="7" s="1"/>
  <c r="N41" i="7"/>
  <c r="P41" i="7" s="1"/>
  <c r="N153" i="7"/>
  <c r="P153" i="7" s="1"/>
  <c r="N149" i="7"/>
  <c r="P149" i="7" s="1"/>
  <c r="N175" i="7"/>
  <c r="P175" i="7" s="1"/>
  <c r="N26" i="7"/>
  <c r="P26" i="7" s="1"/>
  <c r="N77" i="7"/>
  <c r="P77" i="7" s="1"/>
  <c r="N103" i="7"/>
  <c r="P103" i="7" s="1"/>
  <c r="N80" i="7"/>
  <c r="P80" i="7" s="1"/>
  <c r="N47" i="7"/>
  <c r="P47" i="7" s="1"/>
  <c r="N84" i="7"/>
  <c r="P84" i="7" s="1"/>
  <c r="N79" i="7"/>
  <c r="P79" i="7" s="1"/>
  <c r="N115" i="7"/>
  <c r="P115" i="7" s="1"/>
  <c r="N116" i="7"/>
  <c r="P116" i="7" s="1"/>
  <c r="N33" i="7"/>
  <c r="P33" i="7" s="1"/>
  <c r="N185" i="7"/>
  <c r="P185" i="7" s="1"/>
  <c r="N179" i="7"/>
  <c r="P179" i="7" s="1"/>
  <c r="N129" i="7"/>
  <c r="P129" i="7" s="1"/>
  <c r="N159" i="7"/>
  <c r="P159" i="7" s="1"/>
  <c r="N49" i="7"/>
  <c r="P49" i="7" s="1"/>
  <c r="N137" i="7"/>
  <c r="P137" i="7" s="1"/>
  <c r="N68" i="7"/>
  <c r="P68" i="7" s="1"/>
  <c r="N86" i="7"/>
  <c r="P86" i="7" s="1"/>
  <c r="N110" i="7"/>
  <c r="P110" i="7" s="1"/>
  <c r="N144" i="7"/>
  <c r="P144" i="7" s="1"/>
  <c r="N186" i="7"/>
  <c r="P186" i="7" s="1"/>
  <c r="N91" i="7"/>
  <c r="P91" i="7" s="1"/>
  <c r="N177" i="7"/>
  <c r="P177" i="7" s="1"/>
  <c r="N99" i="7"/>
  <c r="P99" i="7" s="1"/>
  <c r="N12" i="7"/>
  <c r="P12" i="7" s="1"/>
  <c r="N100" i="7"/>
  <c r="P100" i="7" s="1"/>
  <c r="N142" i="7"/>
  <c r="P142" i="7" s="1"/>
  <c r="N31" i="7"/>
  <c r="P31" i="7" s="1"/>
  <c r="N181" i="7"/>
  <c r="P181" i="7" s="1"/>
  <c r="N143" i="7"/>
  <c r="P143" i="7" s="1"/>
  <c r="N188" i="7"/>
  <c r="P188" i="7" s="1"/>
  <c r="N170" i="7"/>
  <c r="P170" i="7" s="1"/>
  <c r="N70" i="7"/>
  <c r="P70" i="7" s="1"/>
  <c r="N104" i="7"/>
  <c r="P104" i="7" s="1"/>
  <c r="N87" i="7"/>
  <c r="P87" i="7" s="1"/>
  <c r="N73" i="7"/>
  <c r="P73" i="7" s="1"/>
  <c r="N121" i="7"/>
  <c r="P121" i="7" s="1"/>
  <c r="N22" i="7"/>
  <c r="P22" i="7" s="1"/>
  <c r="N133" i="7"/>
  <c r="P133" i="7" s="1"/>
  <c r="N123" i="7"/>
  <c r="P123" i="7" s="1"/>
  <c r="N145" i="7"/>
  <c r="P145" i="7" s="1"/>
  <c r="N124" i="7"/>
  <c r="P124" i="7" s="1"/>
  <c r="N27" i="7"/>
  <c r="P27" i="7" s="1"/>
  <c r="N61" i="7"/>
  <c r="P61" i="7" s="1"/>
  <c r="N183" i="7"/>
  <c r="P183" i="7" s="1"/>
  <c r="N39" i="7"/>
  <c r="P39" i="7" s="1"/>
  <c r="N92" i="7"/>
  <c r="P92" i="7" s="1"/>
  <c r="N18" i="7"/>
  <c r="P18" i="7" s="1"/>
  <c r="N38" i="7"/>
  <c r="P38" i="7" s="1"/>
  <c r="N29" i="7"/>
  <c r="P29" i="7" s="1"/>
  <c r="N8" i="7"/>
  <c r="P8" i="7" s="1"/>
  <c r="L123" i="7"/>
  <c r="X123" i="7" s="1" a="1"/>
  <c r="Z123" i="7" s="1"/>
  <c r="L140" i="7"/>
  <c r="AG140" i="7" s="1"/>
  <c r="L80" i="7"/>
  <c r="O80" i="7" s="1"/>
  <c r="L166" i="7"/>
  <c r="AC166" i="7" s="1" a="1"/>
  <c r="L22" i="7"/>
  <c r="O22" i="7" s="1"/>
  <c r="L115" i="7"/>
  <c r="O115" i="7" s="1"/>
  <c r="L155" i="7"/>
  <c r="L176" i="7"/>
  <c r="O176" i="7" s="1"/>
  <c r="L122" i="7"/>
  <c r="AC122" i="7" s="1" a="1"/>
  <c r="AE122" i="7" s="1"/>
  <c r="L63" i="7"/>
  <c r="O63" i="7" s="1"/>
  <c r="L35" i="7"/>
  <c r="O35" i="7" s="1"/>
  <c r="L9" i="7"/>
  <c r="L25" i="7"/>
  <c r="O25" i="7" s="1"/>
  <c r="L94" i="7"/>
  <c r="O94" i="7" s="1"/>
  <c r="L46" i="7"/>
  <c r="O46" i="7" s="1"/>
  <c r="L71" i="7"/>
  <c r="O71" i="7" s="1"/>
  <c r="L131" i="7"/>
  <c r="O131" i="7" s="1"/>
  <c r="L118" i="7"/>
  <c r="AF118" i="7" s="1"/>
  <c r="L95" i="7"/>
  <c r="L31" i="7"/>
  <c r="O31" i="7" s="1"/>
  <c r="L86" i="7"/>
  <c r="O86" i="7" s="1"/>
  <c r="L117" i="7"/>
  <c r="L172" i="7"/>
  <c r="AF172" i="7" s="1"/>
  <c r="L34" i="7"/>
  <c r="O34" i="7" s="1"/>
  <c r="L127" i="7"/>
  <c r="X127" i="7" s="1" a="1"/>
  <c r="L174" i="7"/>
  <c r="X174" i="7" s="1" a="1"/>
  <c r="AC180" i="7" a="1"/>
  <c r="AE180" i="7" s="1"/>
  <c r="L26" i="7"/>
  <c r="O26" i="7" s="1"/>
  <c r="L48" i="7"/>
  <c r="O48" i="7" s="1"/>
  <c r="L11" i="7"/>
  <c r="O11" i="7" s="1"/>
  <c r="L10" i="7"/>
  <c r="L162" i="7"/>
  <c r="AB162" i="7" s="1"/>
  <c r="L81" i="7"/>
  <c r="O81" i="7" s="1"/>
  <c r="L138" i="7"/>
  <c r="X138" i="7" s="1" a="1"/>
  <c r="L91" i="7"/>
  <c r="O91" i="7" s="1"/>
  <c r="L52" i="7"/>
  <c r="O52" i="7" s="1"/>
  <c r="L14" i="7"/>
  <c r="O14" i="7" s="1"/>
  <c r="L179" i="7"/>
  <c r="AF179" i="7" s="1"/>
  <c r="L59" i="7"/>
  <c r="O59" i="7" s="1"/>
  <c r="L19" i="7"/>
  <c r="O19" i="7" s="1"/>
  <c r="L79" i="7"/>
  <c r="O79" i="7" s="1"/>
  <c r="L12" i="7"/>
  <c r="O12" i="7" s="1"/>
  <c r="L125" i="7"/>
  <c r="AF125" i="7" s="1"/>
  <c r="L72" i="7"/>
  <c r="O72" i="7" s="1"/>
  <c r="L160" i="7"/>
  <c r="AG160" i="7" s="1"/>
  <c r="L47" i="7"/>
  <c r="O47" i="7" s="1"/>
  <c r="L58" i="7"/>
  <c r="O58" i="7" s="1"/>
  <c r="L129" i="7"/>
  <c r="AG129" i="7" s="1"/>
  <c r="L21" i="7"/>
  <c r="O21" i="7" s="1"/>
  <c r="X180" i="7" a="1"/>
  <c r="Z180" i="7" s="1"/>
  <c r="AB180" i="7"/>
  <c r="AF180" i="7"/>
  <c r="AG180" i="7"/>
  <c r="L92" i="7"/>
  <c r="O92" i="7" s="1"/>
  <c r="L55" i="7"/>
  <c r="O55" i="7" s="1"/>
  <c r="L183" i="7"/>
  <c r="L142" i="7"/>
  <c r="L128" i="7"/>
  <c r="L42" i="7"/>
  <c r="L51" i="7"/>
  <c r="O51" i="7" s="1"/>
  <c r="L113" i="7"/>
  <c r="L8" i="7"/>
  <c r="O8" i="7" s="1"/>
  <c r="L96" i="7"/>
  <c r="O96" i="7" s="1"/>
  <c r="L90" i="7"/>
  <c r="O90" i="7" s="1"/>
  <c r="L120" i="7"/>
  <c r="L67" i="7"/>
  <c r="O67" i="7" s="1"/>
  <c r="L111" i="7"/>
  <c r="L143" i="7"/>
  <c r="L144" i="7"/>
  <c r="L30" i="7"/>
  <c r="O30" i="7" s="1"/>
  <c r="L153" i="7"/>
  <c r="L68" i="7"/>
  <c r="O68" i="7" s="1"/>
  <c r="L134" i="7"/>
  <c r="L185" i="7"/>
  <c r="L109" i="7"/>
  <c r="L168" i="7"/>
  <c r="L165" i="7"/>
  <c r="L126" i="7"/>
  <c r="L146" i="7"/>
  <c r="L188" i="7"/>
  <c r="L85" i="7"/>
  <c r="O85" i="7" s="1"/>
  <c r="L60" i="7"/>
  <c r="O60" i="7" s="1"/>
  <c r="L150" i="7"/>
  <c r="L178" i="7"/>
  <c r="L157" i="7"/>
  <c r="L54" i="7"/>
  <c r="O54" i="7" s="1"/>
  <c r="L37" i="7"/>
  <c r="O37" i="7" s="1"/>
  <c r="L170" i="7"/>
  <c r="L164" i="7"/>
  <c r="L169" i="7"/>
  <c r="L119" i="7"/>
  <c r="L16" i="7"/>
  <c r="O16" i="7" s="1"/>
  <c r="L167" i="7"/>
  <c r="L156" i="7"/>
  <c r="L182" i="7"/>
  <c r="L99" i="7"/>
  <c r="L62" i="7"/>
  <c r="O62" i="7" s="1"/>
  <c r="L108" i="7"/>
  <c r="L163" i="7"/>
  <c r="L50" i="7"/>
  <c r="O50" i="7" s="1"/>
  <c r="L161" i="7"/>
  <c r="L103" i="7"/>
  <c r="L135" i="7"/>
  <c r="L53" i="7"/>
  <c r="O53" i="7" s="1"/>
  <c r="L44" i="7"/>
  <c r="O44" i="7" s="1"/>
  <c r="L154" i="7"/>
  <c r="L130" i="7"/>
  <c r="L77" i="7"/>
  <c r="O77" i="7" s="1"/>
  <c r="L38" i="7"/>
  <c r="O38" i="7" s="1"/>
  <c r="L40" i="7"/>
  <c r="O40" i="7" s="1"/>
  <c r="L100" i="7"/>
  <c r="L158" i="7"/>
  <c r="L36" i="7"/>
  <c r="O36" i="7" s="1"/>
  <c r="L151" i="7"/>
  <c r="L149" i="7"/>
  <c r="L184" i="7"/>
  <c r="L159" i="7"/>
  <c r="L124" i="7"/>
  <c r="AG124" i="7" s="1"/>
  <c r="L66" i="7"/>
  <c r="O66" i="7" s="1"/>
  <c r="L17" i="7"/>
  <c r="O17" i="7" s="1"/>
  <c r="L65" i="7"/>
  <c r="O65" i="7" s="1"/>
  <c r="L49" i="7"/>
  <c r="O49" i="7" s="1"/>
  <c r="L112" i="7"/>
  <c r="L137" i="7"/>
  <c r="X137" i="7" s="1" a="1"/>
  <c r="X137" i="7" s="1"/>
  <c r="L70" i="7"/>
  <c r="O70" i="7" s="1"/>
  <c r="L186" i="7"/>
  <c r="AC186" i="7" s="1" a="1"/>
  <c r="AE186" i="7" s="1"/>
  <c r="L83" i="7"/>
  <c r="O83" i="7" s="1"/>
  <c r="L136" i="7"/>
  <c r="AB136" i="7" s="1"/>
  <c r="L74" i="7"/>
  <c r="O74" i="7" s="1"/>
  <c r="L139" i="7"/>
  <c r="AF139" i="7" s="1"/>
  <c r="L145" i="7"/>
  <c r="L15" i="7"/>
  <c r="O15" i="7" s="1"/>
  <c r="L87" i="7"/>
  <c r="O87" i="7" s="1"/>
  <c r="L20" i="7"/>
  <c r="O20" i="7" s="1"/>
  <c r="L181" i="7"/>
  <c r="AF181" i="7" s="1"/>
  <c r="L84" i="7"/>
  <c r="O84" i="7" s="1"/>
  <c r="L101" i="7"/>
  <c r="X101" i="7" s="1" a="1"/>
  <c r="Y101" i="7" s="1"/>
  <c r="L132" i="7"/>
  <c r="L97" i="7"/>
  <c r="O97" i="7" s="1"/>
  <c r="L121" i="7"/>
  <c r="L147" i="7"/>
  <c r="L28" i="7"/>
  <c r="O28" i="7" s="1"/>
  <c r="L133" i="7"/>
  <c r="L75" i="7"/>
  <c r="O75" i="7" s="1"/>
  <c r="L93" i="7"/>
  <c r="L29" i="7"/>
  <c r="O29" i="7" s="1"/>
  <c r="L173" i="7"/>
  <c r="L27" i="7"/>
  <c r="O27" i="7" s="1"/>
  <c r="L89" i="7"/>
  <c r="O89" i="7" s="1"/>
  <c r="L177" i="7"/>
  <c r="L32" i="7"/>
  <c r="O32" i="7" s="1"/>
  <c r="L41" i="7"/>
  <c r="O41" i="7" s="1"/>
  <c r="L24" i="7"/>
  <c r="L45" i="7"/>
  <c r="O45" i="7" s="1"/>
  <c r="L175" i="7"/>
  <c r="L73" i="7"/>
  <c r="O73" i="7" s="1"/>
  <c r="L69" i="7"/>
  <c r="O69" i="7" s="1"/>
  <c r="L64" i="7"/>
  <c r="L105" i="7"/>
  <c r="L13" i="7"/>
  <c r="O13" i="7" s="1"/>
  <c r="L76" i="7"/>
  <c r="O76" i="7" s="1"/>
  <c r="L98" i="7"/>
  <c r="L189" i="7"/>
  <c r="L33" i="7"/>
  <c r="O33" i="7" s="1"/>
  <c r="L61" i="7"/>
  <c r="O61" i="7" s="1"/>
  <c r="L56" i="7"/>
  <c r="L116" i="7"/>
  <c r="L102" i="7"/>
  <c r="L18" i="7"/>
  <c r="O18" i="7" s="1"/>
  <c r="L110" i="7"/>
  <c r="L141" i="7"/>
  <c r="L106" i="7"/>
  <c r="L82" i="7"/>
  <c r="O82" i="7" s="1"/>
  <c r="L23" i="7"/>
  <c r="L187" i="7"/>
  <c r="L104" i="7"/>
  <c r="L43" i="7"/>
  <c r="O43" i="7" s="1"/>
  <c r="L88" i="7"/>
  <c r="O88" i="7" s="1"/>
  <c r="L152" i="7"/>
  <c r="L39" i="7"/>
  <c r="O39" i="7" s="1"/>
  <c r="L57" i="7"/>
  <c r="O57" i="7" s="1"/>
  <c r="L107" i="7"/>
  <c r="L171" i="7"/>
  <c r="L148" i="7"/>
  <c r="L114" i="7"/>
  <c r="L78" i="7"/>
  <c r="O78" i="7" s="1"/>
  <c r="AI14" i="7" l="1"/>
  <c r="AI35" i="7"/>
  <c r="AI91" i="7"/>
  <c r="R180" i="7"/>
  <c r="AJ180" i="7" s="1"/>
  <c r="AK180" i="7" s="1"/>
  <c r="R59" i="7"/>
  <c r="AI51" i="7"/>
  <c r="AI60" i="7"/>
  <c r="AI97" i="7"/>
  <c r="AC122" i="7"/>
  <c r="X71" i="7" a="1"/>
  <c r="X71" i="7" s="1"/>
  <c r="AI27" i="7"/>
  <c r="AI52" i="7"/>
  <c r="AI18" i="7"/>
  <c r="AI34" i="7"/>
  <c r="AI88" i="7"/>
  <c r="AI66" i="7"/>
  <c r="X59" i="7" a="1"/>
  <c r="Z59" i="7" s="1"/>
  <c r="AI47" i="7"/>
  <c r="AI39" i="7"/>
  <c r="AI50" i="7"/>
  <c r="AI65" i="7"/>
  <c r="AI85" i="7"/>
  <c r="AI21" i="7"/>
  <c r="AI41" i="7"/>
  <c r="AI83" i="7"/>
  <c r="AI25" i="7"/>
  <c r="AI78" i="7"/>
  <c r="AI45" i="7"/>
  <c r="AI90" i="7"/>
  <c r="AI84" i="7"/>
  <c r="AI54" i="7"/>
  <c r="AI115" i="7"/>
  <c r="AI72" i="7"/>
  <c r="AI58" i="7"/>
  <c r="AI59" i="7"/>
  <c r="AI46" i="7"/>
  <c r="AI87" i="7"/>
  <c r="AI70" i="7"/>
  <c r="R74" i="7"/>
  <c r="AI74" i="7"/>
  <c r="R44" i="7"/>
  <c r="AI44" i="7"/>
  <c r="R81" i="7"/>
  <c r="AI81" i="7"/>
  <c r="AD122" i="7"/>
  <c r="R43" i="7"/>
  <c r="AI43" i="7"/>
  <c r="R76" i="7"/>
  <c r="AI76" i="7"/>
  <c r="R29" i="7"/>
  <c r="AI29" i="7"/>
  <c r="R49" i="7"/>
  <c r="AI49" i="7"/>
  <c r="R67" i="7"/>
  <c r="AI67" i="7"/>
  <c r="AI12" i="7"/>
  <c r="R63" i="7"/>
  <c r="AI63" i="7"/>
  <c r="R75" i="7"/>
  <c r="AI75" i="7"/>
  <c r="R17" i="7"/>
  <c r="AI17" i="7"/>
  <c r="R53" i="7"/>
  <c r="AI53" i="7"/>
  <c r="R68" i="7"/>
  <c r="AI68" i="7"/>
  <c r="R19" i="7"/>
  <c r="AI19" i="7"/>
  <c r="AI71" i="7"/>
  <c r="R176" i="7"/>
  <c r="AJ176" i="7" s="1"/>
  <c r="AK176" i="7" s="1"/>
  <c r="AI176" i="7"/>
  <c r="R36" i="7"/>
  <c r="AI36" i="7"/>
  <c r="R32" i="7"/>
  <c r="AI32" i="7"/>
  <c r="R37" i="7"/>
  <c r="AI37" i="7"/>
  <c r="R96" i="7"/>
  <c r="AI96" i="7"/>
  <c r="R55" i="7"/>
  <c r="AI55" i="7"/>
  <c r="R28" i="7"/>
  <c r="AI28" i="7"/>
  <c r="R11" i="7"/>
  <c r="AI11" i="7"/>
  <c r="R94" i="7"/>
  <c r="AI94" i="7"/>
  <c r="R62" i="7"/>
  <c r="AI62" i="7"/>
  <c r="R79" i="7"/>
  <c r="AI79" i="7"/>
  <c r="R131" i="7"/>
  <c r="AJ131" i="7" s="1"/>
  <c r="AK131" i="7" s="1"/>
  <c r="AI131" i="7"/>
  <c r="R57" i="7"/>
  <c r="AI57" i="7"/>
  <c r="R61" i="7"/>
  <c r="AI61" i="7"/>
  <c r="R20" i="7"/>
  <c r="AI20" i="7"/>
  <c r="R40" i="7"/>
  <c r="AI40" i="7"/>
  <c r="R30" i="7"/>
  <c r="AI30" i="7"/>
  <c r="R92" i="7"/>
  <c r="AI92" i="7"/>
  <c r="AB131" i="7"/>
  <c r="R33" i="7"/>
  <c r="AI33" i="7"/>
  <c r="X11" i="7" a="1"/>
  <c r="Y11" i="7" s="1"/>
  <c r="R89" i="7"/>
  <c r="AI89" i="7"/>
  <c r="AI38" i="7"/>
  <c r="R48" i="7"/>
  <c r="AI48" i="7"/>
  <c r="AI86" i="7"/>
  <c r="AI22" i="7"/>
  <c r="R13" i="7"/>
  <c r="AI13" i="7"/>
  <c r="R82" i="7"/>
  <c r="AI82" i="7"/>
  <c r="R69" i="7"/>
  <c r="AI69" i="7"/>
  <c r="AG131" i="7"/>
  <c r="R73" i="7"/>
  <c r="AI73" i="7"/>
  <c r="R15" i="7"/>
  <c r="AI15" i="7"/>
  <c r="R77" i="7"/>
  <c r="AI77" i="7"/>
  <c r="R16" i="7"/>
  <c r="AI16" i="7"/>
  <c r="AI26" i="7"/>
  <c r="AI31" i="7"/>
  <c r="AI80" i="7"/>
  <c r="R8" i="7"/>
  <c r="AI8" i="7"/>
  <c r="X166" i="7" a="1"/>
  <c r="Z166" i="7" s="1"/>
  <c r="AF176" i="7"/>
  <c r="R14" i="7"/>
  <c r="AC10" i="7" a="1"/>
  <c r="AE10" i="7" s="1"/>
  <c r="AB176" i="7"/>
  <c r="X48" i="7" a="1"/>
  <c r="Z48" i="7" s="1"/>
  <c r="R66" i="7"/>
  <c r="R12" i="7"/>
  <c r="R88" i="7"/>
  <c r="R18" i="7"/>
  <c r="R70" i="7"/>
  <c r="R38" i="7"/>
  <c r="R34" i="7"/>
  <c r="X22" i="7" a="1"/>
  <c r="AA22" i="7" s="1"/>
  <c r="R97" i="7"/>
  <c r="R51" i="7"/>
  <c r="R26" i="7"/>
  <c r="R27" i="7"/>
  <c r="R87" i="7"/>
  <c r="X54" i="7" a="1"/>
  <c r="X54" i="7" s="1"/>
  <c r="R60" i="7"/>
  <c r="R25" i="7"/>
  <c r="AG176" i="7"/>
  <c r="R52" i="7"/>
  <c r="X14" i="7" a="1"/>
  <c r="Y14" i="7" s="1"/>
  <c r="X180" i="7"/>
  <c r="AA180" i="7"/>
  <c r="X115" i="7" a="1"/>
  <c r="Y180" i="7"/>
  <c r="AC115" i="7" a="1"/>
  <c r="X162" i="7" a="1"/>
  <c r="Y162" i="7" s="1"/>
  <c r="X81" i="7" a="1"/>
  <c r="AA81" i="7" s="1"/>
  <c r="R46" i="7"/>
  <c r="AF160" i="7"/>
  <c r="O122" i="7"/>
  <c r="X89" i="7" a="1"/>
  <c r="Z89" i="7" s="1"/>
  <c r="AB179" i="7"/>
  <c r="X72" i="7" a="1"/>
  <c r="Z72" i="7" s="1"/>
  <c r="AG166" i="7"/>
  <c r="X122" i="7" a="1"/>
  <c r="X122" i="7" s="1"/>
  <c r="AC176" i="7" a="1"/>
  <c r="AE176" i="7" s="1"/>
  <c r="AC22" i="7" a="1"/>
  <c r="AC22" i="7" s="1"/>
  <c r="O137" i="7"/>
  <c r="AC11" i="7" a="1"/>
  <c r="AC11" i="7" s="1"/>
  <c r="AF136" i="7"/>
  <c r="AC172" i="7" a="1"/>
  <c r="AC172" i="7" s="1"/>
  <c r="X83" i="7" a="1"/>
  <c r="X83" i="7" s="1"/>
  <c r="X66" i="7" a="1"/>
  <c r="AA66" i="7" s="1"/>
  <c r="X8" i="7" a="1"/>
  <c r="X8" i="7" s="1"/>
  <c r="X90" i="7" a="1"/>
  <c r="Y90" i="7" s="1"/>
  <c r="X176" i="7" a="1"/>
  <c r="Z176" i="7" s="1"/>
  <c r="AG127" i="7"/>
  <c r="AC69" i="7" a="1"/>
  <c r="AE69" i="7" s="1"/>
  <c r="AB122" i="7"/>
  <c r="X127" i="7"/>
  <c r="Y127" i="7"/>
  <c r="AA127" i="7"/>
  <c r="Z127" i="7"/>
  <c r="AA137" i="7"/>
  <c r="X50" i="7" a="1"/>
  <c r="Z50" i="7" s="1"/>
  <c r="AC50" i="7" a="1"/>
  <c r="AF127" i="7"/>
  <c r="R80" i="7"/>
  <c r="X15" i="7" a="1"/>
  <c r="Z15" i="7" s="1"/>
  <c r="Y137" i="7"/>
  <c r="AC78" i="7" a="1"/>
  <c r="AD78" i="7" s="1"/>
  <c r="AC47" i="7" a="1"/>
  <c r="AD47" i="7" s="1"/>
  <c r="X17" i="7" a="1"/>
  <c r="Y17" i="7" s="1"/>
  <c r="AB181" i="7"/>
  <c r="X92" i="7" a="1"/>
  <c r="Z92" i="7" s="1"/>
  <c r="AB123" i="7"/>
  <c r="AB160" i="7"/>
  <c r="AB125" i="7"/>
  <c r="AF131" i="7"/>
  <c r="R71" i="7"/>
  <c r="AG137" i="7"/>
  <c r="AF137" i="7"/>
  <c r="AF122" i="7"/>
  <c r="AC131" i="7" a="1"/>
  <c r="Z137" i="7"/>
  <c r="AC137" i="7" a="1"/>
  <c r="AD137" i="7" s="1"/>
  <c r="X131" i="7" a="1"/>
  <c r="R115" i="7"/>
  <c r="AG136" i="7"/>
  <c r="AG122" i="7"/>
  <c r="R31" i="7"/>
  <c r="AC53" i="7" a="1"/>
  <c r="AE53" i="7" s="1"/>
  <c r="AC84" i="7" a="1"/>
  <c r="AC84" i="7" s="1"/>
  <c r="AC25" i="7" a="1"/>
  <c r="AD25" i="7" s="1"/>
  <c r="AC12" i="7" a="1"/>
  <c r="AC12" i="7" s="1"/>
  <c r="R22" i="7"/>
  <c r="R45" i="7"/>
  <c r="X21" i="7" a="1"/>
  <c r="Y21" i="7" s="1"/>
  <c r="X76" i="7" a="1"/>
  <c r="AA76" i="7" s="1"/>
  <c r="X139" i="7" a="1"/>
  <c r="X139" i="7" s="1"/>
  <c r="X12" i="7" a="1"/>
  <c r="Y12" i="7" s="1"/>
  <c r="X39" i="7" a="1"/>
  <c r="Z39" i="7" s="1"/>
  <c r="X75" i="7" a="1"/>
  <c r="X75" i="7" s="1"/>
  <c r="AC77" i="7" a="1"/>
  <c r="AC77" i="7" s="1"/>
  <c r="AC136" i="7" a="1"/>
  <c r="AC136" i="7" s="1"/>
  <c r="X136" i="7" a="1"/>
  <c r="Y136" i="7" s="1"/>
  <c r="X25" i="7" a="1"/>
  <c r="X125" i="7" a="1"/>
  <c r="Z125" i="7" s="1"/>
  <c r="R21" i="7"/>
  <c r="R83" i="7"/>
  <c r="X74" i="7" a="1"/>
  <c r="Y74" i="7" s="1"/>
  <c r="AC32" i="7" a="1"/>
  <c r="AE32" i="7" s="1"/>
  <c r="R58" i="7"/>
  <c r="X123" i="7"/>
  <c r="AC67" i="7" a="1"/>
  <c r="AE67" i="7" s="1"/>
  <c r="AA123" i="7"/>
  <c r="AC180" i="7"/>
  <c r="Y123" i="7"/>
  <c r="X60" i="7" a="1"/>
  <c r="Y60" i="7" s="1"/>
  <c r="R39" i="7"/>
  <c r="R84" i="7"/>
  <c r="R72" i="7"/>
  <c r="AC44" i="7" a="1"/>
  <c r="AE44" i="7" s="1"/>
  <c r="X179" i="7" a="1"/>
  <c r="R47" i="7"/>
  <c r="X34" i="7" a="1"/>
  <c r="AB138" i="7"/>
  <c r="AC186" i="7"/>
  <c r="X82" i="7" a="1"/>
  <c r="AA82" i="7" s="1"/>
  <c r="AC20" i="7" a="1"/>
  <c r="AE20" i="7" s="1"/>
  <c r="AC21" i="7" a="1"/>
  <c r="AF140" i="7"/>
  <c r="AB118" i="7"/>
  <c r="X118" i="7" a="1"/>
  <c r="AA118" i="7" s="1"/>
  <c r="X46" i="7" a="1"/>
  <c r="AC63" i="7" a="1"/>
  <c r="AD63" i="7" s="1"/>
  <c r="X43" i="7" a="1"/>
  <c r="X43" i="7" s="1"/>
  <c r="R86" i="7"/>
  <c r="AC37" i="7" a="1"/>
  <c r="AE37" i="7" s="1"/>
  <c r="AG186" i="7"/>
  <c r="AF186" i="7"/>
  <c r="AB124" i="7"/>
  <c r="AC72" i="7" a="1"/>
  <c r="AC72" i="7" s="1"/>
  <c r="R65" i="7"/>
  <c r="O124" i="7"/>
  <c r="X55" i="7" a="1"/>
  <c r="Y55" i="7" s="1"/>
  <c r="R35" i="7"/>
  <c r="X20" i="7" a="1"/>
  <c r="Y20" i="7" s="1"/>
  <c r="X61" i="7" a="1"/>
  <c r="X61" i="7" s="1"/>
  <c r="AF124" i="7"/>
  <c r="R78" i="7"/>
  <c r="R91" i="7"/>
  <c r="X57" i="7" a="1"/>
  <c r="Y57" i="7" s="1"/>
  <c r="O186" i="7"/>
  <c r="AG181" i="7"/>
  <c r="AB186" i="7"/>
  <c r="AC96" i="7" a="1"/>
  <c r="AD186" i="7"/>
  <c r="AC28" i="7" a="1"/>
  <c r="AE28" i="7" s="1"/>
  <c r="X13" i="7" a="1"/>
  <c r="Z13" i="7" s="1"/>
  <c r="X96" i="7" a="1"/>
  <c r="X96" i="7" s="1"/>
  <c r="X186" i="7" a="1"/>
  <c r="AA186" i="7" s="1"/>
  <c r="Y138" i="7"/>
  <c r="Z138" i="7"/>
  <c r="X138" i="7"/>
  <c r="AA138" i="7"/>
  <c r="Y174" i="7"/>
  <c r="X174" i="7"/>
  <c r="AA174" i="7"/>
  <c r="Z174" i="7"/>
  <c r="AE166" i="7"/>
  <c r="AD166" i="7"/>
  <c r="AC166" i="7"/>
  <c r="O101" i="7"/>
  <c r="R41" i="7"/>
  <c r="X52" i="7" a="1"/>
  <c r="X52" i="7" s="1"/>
  <c r="R85" i="7"/>
  <c r="AC118" i="7" a="1"/>
  <c r="AC118" i="7" s="1"/>
  <c r="AC73" i="7" a="1"/>
  <c r="AD73" i="7" s="1"/>
  <c r="AA101" i="7"/>
  <c r="X51" i="7" a="1"/>
  <c r="X51" i="7" s="1"/>
  <c r="AC97" i="7" a="1"/>
  <c r="AE97" i="7" s="1"/>
  <c r="X79" i="7" a="1"/>
  <c r="AA79" i="7" s="1"/>
  <c r="AC55" i="7" a="1"/>
  <c r="AE55" i="7" s="1"/>
  <c r="AB139" i="7"/>
  <c r="AC66" i="7" a="1"/>
  <c r="AC74" i="7" a="1"/>
  <c r="AD74" i="7" s="1"/>
  <c r="R90" i="7"/>
  <c r="Z101" i="7"/>
  <c r="AC81" i="7" a="1"/>
  <c r="AC81" i="7" s="1"/>
  <c r="X18" i="7" a="1"/>
  <c r="X18" i="7" s="1"/>
  <c r="AC92" i="7" a="1"/>
  <c r="AD92" i="7" s="1"/>
  <c r="X41" i="7" a="1"/>
  <c r="Y41" i="7" s="1"/>
  <c r="O136" i="7"/>
  <c r="O139" i="7"/>
  <c r="AC35" i="7" a="1"/>
  <c r="X63" i="7" a="1"/>
  <c r="AC34" i="7" a="1"/>
  <c r="AD34" i="7" s="1"/>
  <c r="AC46" i="7" a="1"/>
  <c r="AE46" i="7" s="1"/>
  <c r="AC29" i="7" a="1"/>
  <c r="AE29" i="7" s="1"/>
  <c r="AC49" i="7" a="1"/>
  <c r="AE49" i="7" s="1"/>
  <c r="X49" i="7" a="1"/>
  <c r="Y49" i="7" s="1"/>
  <c r="AC101" i="7" a="1"/>
  <c r="AD101" i="7" s="1"/>
  <c r="O181" i="7"/>
  <c r="X91" i="7" a="1"/>
  <c r="AA91" i="7" s="1"/>
  <c r="R50" i="7"/>
  <c r="R54" i="7"/>
  <c r="AC174" i="7" a="1"/>
  <c r="AD180" i="7"/>
  <c r="X101" i="7"/>
  <c r="X62" i="7" a="1"/>
  <c r="AA62" i="7" s="1"/>
  <c r="X84" i="7" a="1"/>
  <c r="X65" i="7" a="1"/>
  <c r="X35" i="7" a="1"/>
  <c r="AA35" i="7" s="1"/>
  <c r="AC40" i="7" a="1"/>
  <c r="AD40" i="7" s="1"/>
  <c r="AC68" i="7" a="1"/>
  <c r="AC68" i="7" s="1"/>
  <c r="AC91" i="7" a="1"/>
  <c r="AE91" i="7" s="1"/>
  <c r="AC48" i="7" a="1"/>
  <c r="AD48" i="7" s="1"/>
  <c r="X80" i="7" a="1"/>
  <c r="Z80" i="7" s="1"/>
  <c r="X181" i="7" a="1"/>
  <c r="Y181" i="7" s="1"/>
  <c r="AC181" i="7" a="1"/>
  <c r="AC181" i="7" s="1"/>
  <c r="AC51" i="7" a="1"/>
  <c r="AE51" i="7" s="1"/>
  <c r="X32" i="7" a="1"/>
  <c r="AG174" i="7"/>
  <c r="AC138" i="7" a="1"/>
  <c r="AD138" i="7" s="1"/>
  <c r="AC75" i="7" a="1"/>
  <c r="AE75" i="7" s="1"/>
  <c r="AC80" i="7" a="1"/>
  <c r="AE80" i="7" s="1"/>
  <c r="X44" i="7" a="1"/>
  <c r="AC14" i="7" a="1"/>
  <c r="AC87" i="7" a="1"/>
  <c r="AD87" i="7" s="1"/>
  <c r="AC42" i="7" a="1"/>
  <c r="AE42" i="7" s="1"/>
  <c r="AC13" i="7" a="1"/>
  <c r="AC62" i="7" a="1"/>
  <c r="AC62" i="7" s="1"/>
  <c r="X129" i="7" a="1"/>
  <c r="AC129" i="7" a="1"/>
  <c r="O129" i="7"/>
  <c r="AF129" i="7"/>
  <c r="AC38" i="7" a="1"/>
  <c r="AC38" i="7" s="1"/>
  <c r="X58" i="7" a="1"/>
  <c r="AC9" i="7" a="1"/>
  <c r="O95" i="7"/>
  <c r="AC36" i="7" a="1"/>
  <c r="AE36" i="7" s="1"/>
  <c r="X87" i="7" a="1"/>
  <c r="AC79" i="7" a="1"/>
  <c r="AC160" i="7" a="1"/>
  <c r="X160" i="7" a="1"/>
  <c r="O160" i="7"/>
  <c r="X47" i="7" a="1"/>
  <c r="AG138" i="7"/>
  <c r="O138" i="7"/>
  <c r="AF138" i="7"/>
  <c r="AB174" i="7"/>
  <c r="AF174" i="7"/>
  <c r="O174" i="7"/>
  <c r="O118" i="7"/>
  <c r="AG118" i="7"/>
  <c r="X95" i="7" a="1"/>
  <c r="AF155" i="7"/>
  <c r="X155" i="7" a="1"/>
  <c r="AC85" i="7" a="1"/>
  <c r="AD85" i="7" s="1"/>
  <c r="X26" i="7" a="1"/>
  <c r="X26" i="7" s="1"/>
  <c r="AC86" i="7" a="1"/>
  <c r="AD86" i="7" s="1"/>
  <c r="AC70" i="7" a="1"/>
  <c r="AG155" i="7"/>
  <c r="O127" i="7"/>
  <c r="AB127" i="7"/>
  <c r="AC127" i="7" a="1"/>
  <c r="X9" i="7" a="1"/>
  <c r="O9" i="7"/>
  <c r="AB166" i="7"/>
  <c r="AF166" i="7"/>
  <c r="O166" i="7"/>
  <c r="X70" i="7" a="1"/>
  <c r="X70" i="7" s="1"/>
  <c r="X31" i="7" a="1"/>
  <c r="X31" i="7" s="1"/>
  <c r="X33" i="7" a="1"/>
  <c r="AA33" i="7" s="1"/>
  <c r="AC71" i="7" a="1"/>
  <c r="AB137" i="7"/>
  <c r="X30" i="7" a="1"/>
  <c r="X30" i="7" s="1"/>
  <c r="AC162" i="7" a="1"/>
  <c r="AF162" i="7"/>
  <c r="O162" i="7"/>
  <c r="AG162" i="7"/>
  <c r="AC95" i="7" a="1"/>
  <c r="AE95" i="7" s="1"/>
  <c r="AC27" i="7" a="1"/>
  <c r="AE27" i="7" s="1"/>
  <c r="AC88" i="7" a="1"/>
  <c r="AC88" i="7" s="1"/>
  <c r="AC19" i="7" a="1"/>
  <c r="AE19" i="7" s="1"/>
  <c r="AC16" i="7" a="1"/>
  <c r="AC16" i="7" s="1"/>
  <c r="AC15" i="7" a="1"/>
  <c r="X77" i="7" a="1"/>
  <c r="X77" i="7" s="1"/>
  <c r="X94" i="7" a="1"/>
  <c r="AB129" i="7"/>
  <c r="X28" i="7" a="1"/>
  <c r="Y28" i="7" s="1"/>
  <c r="AB155" i="7"/>
  <c r="AC89" i="7" a="1"/>
  <c r="AE89" i="7" s="1"/>
  <c r="O125" i="7"/>
  <c r="AC125" i="7" a="1"/>
  <c r="AG125" i="7"/>
  <c r="O179" i="7"/>
  <c r="AC179" i="7" a="1"/>
  <c r="AG179" i="7"/>
  <c r="X10" i="7" a="1"/>
  <c r="O10" i="7"/>
  <c r="AB172" i="7"/>
  <c r="AG172" i="7"/>
  <c r="O172" i="7"/>
  <c r="X172" i="7" a="1"/>
  <c r="X19" i="7" a="1"/>
  <c r="X140" i="7" a="1"/>
  <c r="O140" i="7"/>
  <c r="AB140" i="7"/>
  <c r="AC140" i="7" a="1"/>
  <c r="AC52" i="7" a="1"/>
  <c r="AE52" i="7" s="1"/>
  <c r="AC17" i="7" a="1"/>
  <c r="O155" i="7"/>
  <c r="AC155" i="7" a="1"/>
  <c r="X117" i="7" a="1"/>
  <c r="O117" i="7"/>
  <c r="AC117" i="7" a="1"/>
  <c r="X86" i="7" a="1"/>
  <c r="AC123" i="7" a="1"/>
  <c r="AG123" i="7"/>
  <c r="O123" i="7"/>
  <c r="AF123" i="7"/>
  <c r="AG145" i="7"/>
  <c r="X145" i="7" a="1"/>
  <c r="AC145" i="7" a="1"/>
  <c r="AF145" i="7"/>
  <c r="O145" i="7"/>
  <c r="AB145" i="7"/>
  <c r="AC112" i="7" a="1"/>
  <c r="AE112" i="7" s="1"/>
  <c r="X112" i="7" a="1"/>
  <c r="O112" i="7"/>
  <c r="AG149" i="7"/>
  <c r="AB149" i="7"/>
  <c r="AF149" i="7"/>
  <c r="X149" i="7" a="1"/>
  <c r="O149" i="7"/>
  <c r="AC149" i="7" a="1"/>
  <c r="AG130" i="7"/>
  <c r="AF130" i="7"/>
  <c r="X130" i="7" a="1"/>
  <c r="AB130" i="7"/>
  <c r="O130" i="7"/>
  <c r="AC130" i="7" a="1"/>
  <c r="AF163" i="7"/>
  <c r="AC163" i="7" a="1"/>
  <c r="AG163" i="7"/>
  <c r="X163" i="7" a="1"/>
  <c r="O163" i="7"/>
  <c r="AB163" i="7"/>
  <c r="O24" i="7"/>
  <c r="X24" i="7" a="1"/>
  <c r="AC24" i="7" a="1"/>
  <c r="AE24" i="7" s="1"/>
  <c r="O93" i="7"/>
  <c r="AC94" i="7" a="1"/>
  <c r="AC94" i="7" s="1"/>
  <c r="X93" i="7" a="1"/>
  <c r="AC93" i="7" a="1"/>
  <c r="AD93" i="7" s="1"/>
  <c r="AC31" i="7" a="1"/>
  <c r="X107" i="7" a="1"/>
  <c r="O107" i="7"/>
  <c r="AC107" i="7" a="1"/>
  <c r="O23" i="7"/>
  <c r="AC30" i="7" a="1"/>
  <c r="AD30" i="7" s="1"/>
  <c r="AC23" i="7" a="1"/>
  <c r="AC23" i="7" s="1"/>
  <c r="X23" i="7" a="1"/>
  <c r="O56" i="7"/>
  <c r="AC58" i="7" a="1"/>
  <c r="AD58" i="7" s="1"/>
  <c r="X56" i="7" a="1"/>
  <c r="AC56" i="7" a="1"/>
  <c r="AC56" i="7" s="1"/>
  <c r="O64" i="7"/>
  <c r="AC64" i="7" a="1"/>
  <c r="X64" i="7" a="1"/>
  <c r="Y64" i="7" s="1"/>
  <c r="AC65" i="7" a="1"/>
  <c r="AE65" i="7" s="1"/>
  <c r="X119" i="7" a="1"/>
  <c r="AB119" i="7"/>
  <c r="AF119" i="7"/>
  <c r="O119" i="7"/>
  <c r="AC119" i="7" a="1"/>
  <c r="AG119" i="7"/>
  <c r="AC150" i="7" a="1"/>
  <c r="AB150" i="7"/>
  <c r="AG150" i="7"/>
  <c r="X150" i="7" a="1"/>
  <c r="O150" i="7"/>
  <c r="AF150" i="7"/>
  <c r="X109" i="7" a="1"/>
  <c r="O109" i="7"/>
  <c r="AC109" i="7" a="1"/>
  <c r="AC111" i="7" a="1"/>
  <c r="O111" i="7"/>
  <c r="X111" i="7" a="1"/>
  <c r="O42" i="7"/>
  <c r="X42" i="7" a="1"/>
  <c r="AC45" i="7" a="1"/>
  <c r="AD45" i="7" s="1"/>
  <c r="AC171" i="7" a="1"/>
  <c r="AB171" i="7"/>
  <c r="X171" i="7" a="1"/>
  <c r="AF171" i="7"/>
  <c r="O171" i="7"/>
  <c r="AG171" i="7"/>
  <c r="X187" i="7" a="1"/>
  <c r="AC187" i="7" a="1"/>
  <c r="AF187" i="7"/>
  <c r="AG187" i="7"/>
  <c r="AB187" i="7"/>
  <c r="O187" i="7"/>
  <c r="AC116" i="7" a="1"/>
  <c r="O116" i="7"/>
  <c r="X116" i="7" a="1"/>
  <c r="AC105" i="7" a="1"/>
  <c r="X105" i="7" a="1"/>
  <c r="O105" i="7"/>
  <c r="O132" i="7"/>
  <c r="AF132" i="7"/>
  <c r="AB132" i="7"/>
  <c r="AG132" i="7"/>
  <c r="AC132" i="7" a="1"/>
  <c r="X132" i="7" a="1"/>
  <c r="AB184" i="7"/>
  <c r="AF184" i="7"/>
  <c r="O184" i="7"/>
  <c r="AC184" i="7" a="1"/>
  <c r="AG184" i="7"/>
  <c r="X184" i="7" a="1"/>
  <c r="AC90" i="7" a="1"/>
  <c r="AC178" i="7" a="1"/>
  <c r="AF178" i="7"/>
  <c r="O178" i="7"/>
  <c r="AB178" i="7"/>
  <c r="X178" i="7" a="1"/>
  <c r="AG178" i="7"/>
  <c r="AG168" i="7"/>
  <c r="X168" i="7" a="1"/>
  <c r="AC168" i="7" a="1"/>
  <c r="AB168" i="7"/>
  <c r="O168" i="7"/>
  <c r="AF168" i="7"/>
  <c r="AB143" i="7"/>
  <c r="X143" i="7" a="1"/>
  <c r="AF143" i="7"/>
  <c r="O143" i="7"/>
  <c r="AC143" i="7" a="1"/>
  <c r="AG143" i="7"/>
  <c r="X29" i="7" a="1"/>
  <c r="X38" i="7" a="1"/>
  <c r="X45" i="7" a="1"/>
  <c r="AG139" i="7"/>
  <c r="AC139" i="7" a="1"/>
  <c r="AF151" i="7"/>
  <c r="O151" i="7"/>
  <c r="AC151" i="7" a="1"/>
  <c r="X151" i="7" a="1"/>
  <c r="AG151" i="7"/>
  <c r="AB151" i="7"/>
  <c r="AC154" i="7" a="1"/>
  <c r="AB154" i="7"/>
  <c r="AG154" i="7"/>
  <c r="AF154" i="7"/>
  <c r="X154" i="7" a="1"/>
  <c r="O154" i="7"/>
  <c r="AC108" i="7" a="1"/>
  <c r="X108" i="7" a="1"/>
  <c r="O108" i="7"/>
  <c r="AC169" i="7" a="1"/>
  <c r="AB169" i="7"/>
  <c r="O169" i="7"/>
  <c r="AF169" i="7"/>
  <c r="X169" i="7" a="1"/>
  <c r="AG169" i="7"/>
  <c r="X185" i="7" a="1"/>
  <c r="O185" i="7"/>
  <c r="AC185" i="7" a="1"/>
  <c r="AB185" i="7"/>
  <c r="AF185" i="7"/>
  <c r="AG185" i="7"/>
  <c r="AC128" i="7" a="1"/>
  <c r="AB128" i="7"/>
  <c r="AG128" i="7"/>
  <c r="O128" i="7"/>
  <c r="AF128" i="7"/>
  <c r="X128" i="7" a="1"/>
  <c r="AC60" i="7" a="1"/>
  <c r="X73" i="7" a="1"/>
  <c r="AC61" i="7" a="1"/>
  <c r="X37" i="7" a="1"/>
  <c r="O106" i="7"/>
  <c r="X106" i="7" a="1"/>
  <c r="AC18" i="7" a="1"/>
  <c r="AC133" i="7" a="1"/>
  <c r="AB133" i="7"/>
  <c r="AF133" i="7"/>
  <c r="X133" i="7" a="1"/>
  <c r="AG133" i="7"/>
  <c r="O133" i="7"/>
  <c r="AC164" i="7" a="1"/>
  <c r="AF164" i="7"/>
  <c r="O164" i="7"/>
  <c r="AG164" i="7"/>
  <c r="AB164" i="7"/>
  <c r="X164" i="7" a="1"/>
  <c r="AB134" i="7"/>
  <c r="AG134" i="7"/>
  <c r="X134" i="7" a="1"/>
  <c r="AC134" i="7" a="1"/>
  <c r="AF134" i="7"/>
  <c r="O134" i="7"/>
  <c r="X120" i="7" a="1"/>
  <c r="AF120" i="7"/>
  <c r="AG120" i="7"/>
  <c r="AC120" i="7" a="1"/>
  <c r="AB120" i="7"/>
  <c r="O120" i="7"/>
  <c r="AB142" i="7"/>
  <c r="AG142" i="7"/>
  <c r="O142" i="7"/>
  <c r="AC142" i="7" a="1"/>
  <c r="AF142" i="7"/>
  <c r="X142" i="7" a="1"/>
  <c r="AC54" i="7" a="1"/>
  <c r="AC43" i="7" a="1"/>
  <c r="AC59" i="7" a="1"/>
  <c r="AB152" i="7"/>
  <c r="AF152" i="7"/>
  <c r="AG152" i="7"/>
  <c r="O152" i="7"/>
  <c r="AC152" i="7" a="1"/>
  <c r="X152" i="7" a="1"/>
  <c r="X141" i="7" a="1"/>
  <c r="AB141" i="7"/>
  <c r="AF141" i="7"/>
  <c r="O141" i="7"/>
  <c r="AC141" i="7" a="1"/>
  <c r="AG141" i="7"/>
  <c r="AG189" i="7"/>
  <c r="X189" i="7" a="1"/>
  <c r="AB189" i="7"/>
  <c r="AC189" i="7" a="1"/>
  <c r="O189" i="7"/>
  <c r="AF189" i="7"/>
  <c r="AF177" i="7"/>
  <c r="X177" i="7" a="1"/>
  <c r="AB177" i="7"/>
  <c r="O177" i="7"/>
  <c r="AC177" i="7" a="1"/>
  <c r="AG177" i="7"/>
  <c r="X78" i="7" a="1"/>
  <c r="AF158" i="7"/>
  <c r="X158" i="7" a="1"/>
  <c r="AB158" i="7"/>
  <c r="O158" i="7"/>
  <c r="AC158" i="7" a="1"/>
  <c r="AG158" i="7"/>
  <c r="AC33" i="7" a="1"/>
  <c r="O99" i="7"/>
  <c r="AC99" i="7" a="1"/>
  <c r="X99" i="7" a="1"/>
  <c r="AC170" i="7" a="1"/>
  <c r="AF170" i="7"/>
  <c r="X170" i="7" a="1"/>
  <c r="O170" i="7"/>
  <c r="AB170" i="7"/>
  <c r="AG170" i="7"/>
  <c r="AG188" i="7"/>
  <c r="AF188" i="7"/>
  <c r="AC188" i="7" a="1"/>
  <c r="X188" i="7" a="1"/>
  <c r="O188" i="7"/>
  <c r="AB188" i="7"/>
  <c r="AB183" i="7"/>
  <c r="AF183" i="7"/>
  <c r="AG183" i="7"/>
  <c r="X183" i="7" a="1"/>
  <c r="O183" i="7"/>
  <c r="AC183" i="7" a="1"/>
  <c r="X16" i="7" a="1"/>
  <c r="X40" i="7" a="1"/>
  <c r="AC39" i="7" a="1"/>
  <c r="AC57" i="7" a="1"/>
  <c r="AC83" i="7" a="1"/>
  <c r="O110" i="7"/>
  <c r="AC110" i="7" a="1"/>
  <c r="X110" i="7" a="1"/>
  <c r="X98" i="7" a="1"/>
  <c r="AC98" i="7" a="1"/>
  <c r="O98" i="7"/>
  <c r="AF147" i="7"/>
  <c r="AC147" i="7" a="1"/>
  <c r="AB147" i="7"/>
  <c r="X147" i="7" a="1"/>
  <c r="O147" i="7"/>
  <c r="AG147" i="7"/>
  <c r="AC100" i="7" a="1"/>
  <c r="O100" i="7"/>
  <c r="X100" i="7" a="1"/>
  <c r="AC135" i="7" a="1"/>
  <c r="AG135" i="7"/>
  <c r="AB135" i="7"/>
  <c r="AF135" i="7"/>
  <c r="X135" i="7" a="1"/>
  <c r="O135" i="7"/>
  <c r="AC182" i="7" a="1"/>
  <c r="AF182" i="7"/>
  <c r="X182" i="7" a="1"/>
  <c r="AB182" i="7"/>
  <c r="AG182" i="7"/>
  <c r="O182" i="7"/>
  <c r="AC146" i="7" a="1"/>
  <c r="AF146" i="7"/>
  <c r="X146" i="7" a="1"/>
  <c r="AG146" i="7"/>
  <c r="O146" i="7"/>
  <c r="AB146" i="7"/>
  <c r="AF153" i="7"/>
  <c r="X153" i="7" a="1"/>
  <c r="AB153" i="7"/>
  <c r="AG153" i="7"/>
  <c r="AC153" i="7" a="1"/>
  <c r="O153" i="7"/>
  <c r="AC41" i="7" a="1"/>
  <c r="AC26" i="7" a="1"/>
  <c r="X67" i="7" a="1"/>
  <c r="X68" i="7" a="1"/>
  <c r="X88" i="7" a="1"/>
  <c r="X114" i="7" a="1"/>
  <c r="AC114" i="7" a="1"/>
  <c r="O114" i="7"/>
  <c r="AF121" i="7"/>
  <c r="AC121" i="7" a="1"/>
  <c r="O121" i="7"/>
  <c r="AG121" i="7"/>
  <c r="X121" i="7" a="1"/>
  <c r="AB121" i="7"/>
  <c r="X69" i="7" a="1"/>
  <c r="X124" i="7" a="1"/>
  <c r="AC124" i="7" a="1"/>
  <c r="X103" i="7" a="1"/>
  <c r="O103" i="7"/>
  <c r="AC103" i="7" a="1"/>
  <c r="AC156" i="7" a="1"/>
  <c r="AF156" i="7"/>
  <c r="AB156" i="7"/>
  <c r="O156" i="7"/>
  <c r="AG156" i="7"/>
  <c r="X156" i="7" a="1"/>
  <c r="AC126" i="7" a="1"/>
  <c r="AB126" i="7"/>
  <c r="O126" i="7"/>
  <c r="AG126" i="7"/>
  <c r="X126" i="7" a="1"/>
  <c r="AF126" i="7"/>
  <c r="X53" i="7" a="1"/>
  <c r="X27" i="7" a="1"/>
  <c r="AC82" i="7" a="1"/>
  <c r="AC76" i="7" a="1"/>
  <c r="AC106" i="7" a="1"/>
  <c r="AG148" i="7"/>
  <c r="AB148" i="7"/>
  <c r="AC148" i="7" a="1"/>
  <c r="AF148" i="7"/>
  <c r="X148" i="7" a="1"/>
  <c r="O148" i="7"/>
  <c r="AC104" i="7" a="1"/>
  <c r="X104" i="7" a="1"/>
  <c r="O104" i="7"/>
  <c r="AC102" i="7" a="1"/>
  <c r="X102" i="7" a="1"/>
  <c r="O102" i="7"/>
  <c r="AF175" i="7"/>
  <c r="AC175" i="7" a="1"/>
  <c r="O175" i="7"/>
  <c r="AG175" i="7"/>
  <c r="X175" i="7" a="1"/>
  <c r="AB175" i="7"/>
  <c r="AF173" i="7"/>
  <c r="AC173" i="7" a="1"/>
  <c r="X173" i="7" a="1"/>
  <c r="AB173" i="7"/>
  <c r="O173" i="7"/>
  <c r="AG173" i="7"/>
  <c r="AF159" i="7"/>
  <c r="AC159" i="7" a="1"/>
  <c r="AG159" i="7"/>
  <c r="X159" i="7" a="1"/>
  <c r="AB159" i="7"/>
  <c r="O159" i="7"/>
  <c r="AF161" i="7"/>
  <c r="X161" i="7" a="1"/>
  <c r="AB161" i="7"/>
  <c r="AG161" i="7"/>
  <c r="O161" i="7"/>
  <c r="AC161" i="7" a="1"/>
  <c r="X85" i="7" a="1"/>
  <c r="AF167" i="7"/>
  <c r="X167" i="7" a="1"/>
  <c r="AB167" i="7"/>
  <c r="O167" i="7"/>
  <c r="AG167" i="7"/>
  <c r="AC167" i="7" a="1"/>
  <c r="AF157" i="7"/>
  <c r="AC157" i="7" a="1"/>
  <c r="AG157" i="7"/>
  <c r="O157" i="7"/>
  <c r="X157" i="7" a="1"/>
  <c r="AB157" i="7"/>
  <c r="AG165" i="7"/>
  <c r="X165" i="7" a="1"/>
  <c r="O165" i="7"/>
  <c r="AF165" i="7"/>
  <c r="AB165" i="7"/>
  <c r="AC165" i="7" a="1"/>
  <c r="AC144" i="7" a="1"/>
  <c r="AB144" i="7"/>
  <c r="X144" i="7" a="1"/>
  <c r="AF144" i="7"/>
  <c r="AG144" i="7"/>
  <c r="O144" i="7"/>
  <c r="AC113" i="7" a="1"/>
  <c r="O113" i="7"/>
  <c r="X113" i="7" a="1"/>
  <c r="X36" i="7" a="1"/>
  <c r="X97" i="7" a="1"/>
  <c r="AC8" i="7" a="1"/>
  <c r="Y71" i="7" l="1"/>
  <c r="Y59" i="7"/>
  <c r="AA59" i="7"/>
  <c r="AC47" i="7"/>
  <c r="AE47" i="7"/>
  <c r="Z71" i="7"/>
  <c r="AA71" i="7"/>
  <c r="AA21" i="7"/>
  <c r="AD91" i="7"/>
  <c r="Y43" i="7"/>
  <c r="X72" i="7"/>
  <c r="AA72" i="7"/>
  <c r="Y22" i="7"/>
  <c r="Y72" i="7"/>
  <c r="AD172" i="7"/>
  <c r="Y33" i="7"/>
  <c r="AA162" i="7"/>
  <c r="AC53" i="7"/>
  <c r="AA74" i="7"/>
  <c r="Z74" i="7"/>
  <c r="AC40" i="7"/>
  <c r="X74" i="7"/>
  <c r="AE172" i="7"/>
  <c r="X22" i="7"/>
  <c r="Z33" i="7"/>
  <c r="X33" i="7"/>
  <c r="X59" i="7"/>
  <c r="X166" i="7"/>
  <c r="AC29" i="7"/>
  <c r="AC55" i="7"/>
  <c r="X17" i="7"/>
  <c r="AA83" i="7"/>
  <c r="Y83" i="7"/>
  <c r="X162" i="7"/>
  <c r="AD84" i="7"/>
  <c r="Z83" i="7"/>
  <c r="Z162" i="7"/>
  <c r="AD49" i="7"/>
  <c r="AC10" i="7"/>
  <c r="Z60" i="7"/>
  <c r="X60" i="7"/>
  <c r="AA166" i="7"/>
  <c r="Y166" i="7"/>
  <c r="AC19" i="7"/>
  <c r="AD53" i="7"/>
  <c r="AC91" i="7"/>
  <c r="AC49" i="7"/>
  <c r="X21" i="7"/>
  <c r="Z21" i="7"/>
  <c r="AJ8" i="7"/>
  <c r="AK8" i="7" s="1"/>
  <c r="AA15" i="7"/>
  <c r="AC27" i="7"/>
  <c r="R161" i="7"/>
  <c r="AJ161" i="7" s="1"/>
  <c r="AK161" i="7" s="1"/>
  <c r="AI161" i="7"/>
  <c r="R98" i="7"/>
  <c r="AI98" i="7"/>
  <c r="R113" i="7"/>
  <c r="AI113" i="7"/>
  <c r="R159" i="7"/>
  <c r="AJ159" i="7" s="1"/>
  <c r="AK159" i="7" s="1"/>
  <c r="AI159" i="7"/>
  <c r="R103" i="7"/>
  <c r="AI103" i="7"/>
  <c r="R132" i="7"/>
  <c r="AJ132" i="7" s="1"/>
  <c r="AK132" i="7" s="1"/>
  <c r="AI132" i="7"/>
  <c r="R144" i="7"/>
  <c r="AJ144" i="7" s="1"/>
  <c r="AK144" i="7" s="1"/>
  <c r="AI144" i="7"/>
  <c r="R165" i="7"/>
  <c r="AJ165" i="7" s="1"/>
  <c r="AK165" i="7" s="1"/>
  <c r="AI165" i="7"/>
  <c r="R102" i="7"/>
  <c r="AI102" i="7"/>
  <c r="R146" i="7"/>
  <c r="AJ146" i="7" s="1"/>
  <c r="AK146" i="7" s="1"/>
  <c r="AI146" i="7"/>
  <c r="R141" i="7"/>
  <c r="AJ141" i="7" s="1"/>
  <c r="AK141" i="7" s="1"/>
  <c r="AI141" i="7"/>
  <c r="R142" i="7"/>
  <c r="AJ142" i="7" s="1"/>
  <c r="AK142" i="7" s="1"/>
  <c r="AI142" i="7"/>
  <c r="R109" i="7"/>
  <c r="AI109" i="7"/>
  <c r="R10" i="7"/>
  <c r="AI10" i="7"/>
  <c r="AD10" i="7"/>
  <c r="R101" i="7"/>
  <c r="AI101" i="7"/>
  <c r="AA11" i="7"/>
  <c r="R64" i="7"/>
  <c r="AI64" i="7"/>
  <c r="R117" i="7"/>
  <c r="AI117" i="7"/>
  <c r="R118" i="7"/>
  <c r="AJ118" i="7" s="1"/>
  <c r="AK118" i="7" s="1"/>
  <c r="AI118" i="7"/>
  <c r="R164" i="7"/>
  <c r="AJ164" i="7" s="1"/>
  <c r="AK164" i="7" s="1"/>
  <c r="AI164" i="7"/>
  <c r="R119" i="7"/>
  <c r="AJ119" i="7" s="1"/>
  <c r="AK119" i="7" s="1"/>
  <c r="AI119" i="7"/>
  <c r="R149" i="7"/>
  <c r="AJ149" i="7" s="1"/>
  <c r="AK149" i="7" s="1"/>
  <c r="AI149" i="7"/>
  <c r="R9" i="7"/>
  <c r="AJ115" i="7" s="1"/>
  <c r="AK115" i="7" s="1"/>
  <c r="AI9" i="7"/>
  <c r="R174" i="7"/>
  <c r="AJ174" i="7" s="1"/>
  <c r="AK174" i="7" s="1"/>
  <c r="AI174" i="7"/>
  <c r="R136" i="7"/>
  <c r="AJ136" i="7" s="1"/>
  <c r="AK136" i="7" s="1"/>
  <c r="AI136" i="7"/>
  <c r="R140" i="7"/>
  <c r="AJ140" i="7" s="1"/>
  <c r="AK140" i="7" s="1"/>
  <c r="AI140" i="7"/>
  <c r="R100" i="7"/>
  <c r="AI100" i="7"/>
  <c r="R143" i="7"/>
  <c r="AJ143" i="7" s="1"/>
  <c r="AK143" i="7" s="1"/>
  <c r="AI143" i="7"/>
  <c r="R167" i="7"/>
  <c r="AJ167" i="7" s="1"/>
  <c r="AK167" i="7" s="1"/>
  <c r="AI167" i="7"/>
  <c r="R104" i="7"/>
  <c r="AI104" i="7"/>
  <c r="R135" i="7"/>
  <c r="AJ135" i="7" s="1"/>
  <c r="AK135" i="7" s="1"/>
  <c r="AI135" i="7"/>
  <c r="R170" i="7"/>
  <c r="AJ170" i="7" s="1"/>
  <c r="AK170" i="7" s="1"/>
  <c r="AI170" i="7"/>
  <c r="R120" i="7"/>
  <c r="AJ120" i="7" s="1"/>
  <c r="AK120" i="7" s="1"/>
  <c r="AI120" i="7"/>
  <c r="R116" i="7"/>
  <c r="AJ116" i="7" s="1"/>
  <c r="AK116" i="7" s="1"/>
  <c r="AI116" i="7"/>
  <c r="R42" i="7"/>
  <c r="AI42" i="7"/>
  <c r="R150" i="7"/>
  <c r="AJ150" i="7" s="1"/>
  <c r="AK150" i="7" s="1"/>
  <c r="AI150" i="7"/>
  <c r="R107" i="7"/>
  <c r="AI107" i="7"/>
  <c r="R145" i="7"/>
  <c r="AJ145" i="7" s="1"/>
  <c r="AK145" i="7" s="1"/>
  <c r="AI145" i="7"/>
  <c r="R137" i="7"/>
  <c r="AJ137" i="7" s="1"/>
  <c r="AK137" i="7" s="1"/>
  <c r="AI137" i="7"/>
  <c r="R122" i="7"/>
  <c r="AJ122" i="7" s="1"/>
  <c r="AK122" i="7" s="1"/>
  <c r="AI122" i="7"/>
  <c r="R114" i="7"/>
  <c r="AI114" i="7"/>
  <c r="R99" i="7"/>
  <c r="AJ99" i="7" s="1"/>
  <c r="AK99" i="7" s="1"/>
  <c r="AI99" i="7"/>
  <c r="R139" i="7"/>
  <c r="AJ139" i="7" s="1"/>
  <c r="AK139" i="7" s="1"/>
  <c r="AI139" i="7"/>
  <c r="R126" i="7"/>
  <c r="AJ126" i="7" s="1"/>
  <c r="AK126" i="7" s="1"/>
  <c r="AI126" i="7"/>
  <c r="R188" i="7"/>
  <c r="AJ188" i="7" s="1"/>
  <c r="AK188" i="7" s="1"/>
  <c r="AI188" i="7"/>
  <c r="R177" i="7"/>
  <c r="AJ177" i="7" s="1"/>
  <c r="AK177" i="7" s="1"/>
  <c r="AI177" i="7"/>
  <c r="R128" i="7"/>
  <c r="AJ128" i="7" s="1"/>
  <c r="AK128" i="7" s="1"/>
  <c r="AI128" i="7"/>
  <c r="R185" i="7"/>
  <c r="AJ185" i="7" s="1"/>
  <c r="AK185" i="7" s="1"/>
  <c r="AI185" i="7"/>
  <c r="R108" i="7"/>
  <c r="AI108" i="7"/>
  <c r="R171" i="7"/>
  <c r="AJ171" i="7" s="1"/>
  <c r="AK171" i="7" s="1"/>
  <c r="AI171" i="7"/>
  <c r="R24" i="7"/>
  <c r="AI24" i="7"/>
  <c r="R130" i="7"/>
  <c r="AJ130" i="7" s="1"/>
  <c r="AK130" i="7" s="1"/>
  <c r="AI130" i="7"/>
  <c r="R123" i="7"/>
  <c r="AJ123" i="7" s="1"/>
  <c r="AK123" i="7" s="1"/>
  <c r="AI123" i="7"/>
  <c r="R155" i="7"/>
  <c r="AJ155" i="7" s="1"/>
  <c r="AK155" i="7" s="1"/>
  <c r="AI155" i="7"/>
  <c r="R179" i="7"/>
  <c r="AJ179" i="7" s="1"/>
  <c r="AK179" i="7" s="1"/>
  <c r="AI179" i="7"/>
  <c r="R186" i="7"/>
  <c r="AJ186" i="7" s="1"/>
  <c r="AK186" i="7" s="1"/>
  <c r="AI186" i="7"/>
  <c r="R156" i="7"/>
  <c r="AJ156" i="7" s="1"/>
  <c r="AK156" i="7" s="1"/>
  <c r="AI156" i="7"/>
  <c r="R134" i="7"/>
  <c r="AJ134" i="7" s="1"/>
  <c r="AK134" i="7" s="1"/>
  <c r="AI134" i="7"/>
  <c r="R93" i="7"/>
  <c r="AI93" i="7"/>
  <c r="R95" i="7"/>
  <c r="AI95" i="7"/>
  <c r="R133" i="7"/>
  <c r="AJ133" i="7" s="1"/>
  <c r="AK133" i="7" s="1"/>
  <c r="AI133" i="7"/>
  <c r="R187" i="7"/>
  <c r="AJ187" i="7" s="1"/>
  <c r="AK187" i="7" s="1"/>
  <c r="AI187" i="7"/>
  <c r="R111" i="7"/>
  <c r="AI111" i="7"/>
  <c r="R56" i="7"/>
  <c r="AI56" i="7"/>
  <c r="R172" i="7"/>
  <c r="AJ172" i="7" s="1"/>
  <c r="AK172" i="7" s="1"/>
  <c r="AI172" i="7"/>
  <c r="R162" i="7"/>
  <c r="AJ162" i="7" s="1"/>
  <c r="AK162" i="7" s="1"/>
  <c r="AI162" i="7"/>
  <c r="R124" i="7"/>
  <c r="AJ124" i="7" s="1"/>
  <c r="AK124" i="7" s="1"/>
  <c r="AI124" i="7"/>
  <c r="R153" i="7"/>
  <c r="AJ153" i="7" s="1"/>
  <c r="AK153" i="7" s="1"/>
  <c r="AI153" i="7"/>
  <c r="R189" i="7"/>
  <c r="AJ189" i="7" s="1"/>
  <c r="AK189" i="7" s="1"/>
  <c r="AI189" i="7"/>
  <c r="R169" i="7"/>
  <c r="AJ169" i="7" s="1"/>
  <c r="AK169" i="7" s="1"/>
  <c r="AI169" i="7"/>
  <c r="R151" i="7"/>
  <c r="AJ151" i="7" s="1"/>
  <c r="AK151" i="7" s="1"/>
  <c r="AI151" i="7"/>
  <c r="R23" i="7"/>
  <c r="AI23" i="7"/>
  <c r="R157" i="7"/>
  <c r="AJ157" i="7" s="1"/>
  <c r="AK157" i="7" s="1"/>
  <c r="AI157" i="7"/>
  <c r="R173" i="7"/>
  <c r="AJ173" i="7" s="1"/>
  <c r="AK173" i="7" s="1"/>
  <c r="AI173" i="7"/>
  <c r="R147" i="7"/>
  <c r="AJ147" i="7" s="1"/>
  <c r="AK147" i="7" s="1"/>
  <c r="AI147" i="7"/>
  <c r="R106" i="7"/>
  <c r="AJ106" i="7" s="1"/>
  <c r="AK106" i="7" s="1"/>
  <c r="AI106" i="7"/>
  <c r="R121" i="7"/>
  <c r="AJ121" i="7" s="1"/>
  <c r="AK121" i="7" s="1"/>
  <c r="AI121" i="7"/>
  <c r="R152" i="7"/>
  <c r="AJ152" i="7" s="1"/>
  <c r="AK152" i="7" s="1"/>
  <c r="AI152" i="7"/>
  <c r="R127" i="7"/>
  <c r="AJ127" i="7" s="1"/>
  <c r="AK127" i="7" s="1"/>
  <c r="AI127" i="7"/>
  <c r="R138" i="7"/>
  <c r="AJ138" i="7" s="1"/>
  <c r="AK138" i="7" s="1"/>
  <c r="AI138" i="7"/>
  <c r="R129" i="7"/>
  <c r="AJ129" i="7" s="1"/>
  <c r="AK129" i="7" s="1"/>
  <c r="AI129" i="7"/>
  <c r="X11" i="7"/>
  <c r="R160" i="7"/>
  <c r="AJ160" i="7" s="1"/>
  <c r="AK160" i="7" s="1"/>
  <c r="AI160" i="7"/>
  <c r="R175" i="7"/>
  <c r="AJ175" i="7" s="1"/>
  <c r="AK175" i="7" s="1"/>
  <c r="AI175" i="7"/>
  <c r="R182" i="7"/>
  <c r="AJ182" i="7" s="1"/>
  <c r="AK182" i="7" s="1"/>
  <c r="AI182" i="7"/>
  <c r="R158" i="7"/>
  <c r="AJ158" i="7" s="1"/>
  <c r="AK158" i="7" s="1"/>
  <c r="AI158" i="7"/>
  <c r="R148" i="7"/>
  <c r="AJ148" i="7" s="1"/>
  <c r="AK148" i="7" s="1"/>
  <c r="AI148" i="7"/>
  <c r="R183" i="7"/>
  <c r="AJ183" i="7" s="1"/>
  <c r="AK183" i="7" s="1"/>
  <c r="AI183" i="7"/>
  <c r="R184" i="7"/>
  <c r="AJ184" i="7" s="1"/>
  <c r="AK184" i="7" s="1"/>
  <c r="AI184" i="7"/>
  <c r="R163" i="7"/>
  <c r="AJ163" i="7" s="1"/>
  <c r="AK163" i="7" s="1"/>
  <c r="AI163" i="7"/>
  <c r="R110" i="7"/>
  <c r="AI110" i="7"/>
  <c r="R154" i="7"/>
  <c r="AJ154" i="7" s="1"/>
  <c r="AK154" i="7" s="1"/>
  <c r="AI154" i="7"/>
  <c r="R168" i="7"/>
  <c r="AJ168" i="7" s="1"/>
  <c r="AK168" i="7" s="1"/>
  <c r="AI168" i="7"/>
  <c r="R178" i="7"/>
  <c r="AJ178" i="7" s="1"/>
  <c r="AK178" i="7" s="1"/>
  <c r="AI178" i="7"/>
  <c r="R105" i="7"/>
  <c r="AI105" i="7"/>
  <c r="R112" i="7"/>
  <c r="AI112" i="7"/>
  <c r="R125" i="7"/>
  <c r="AJ125" i="7" s="1"/>
  <c r="AK125" i="7" s="1"/>
  <c r="AI125" i="7"/>
  <c r="R166" i="7"/>
  <c r="AJ166" i="7" s="1"/>
  <c r="AK166" i="7" s="1"/>
  <c r="AI166" i="7"/>
  <c r="R181" i="7"/>
  <c r="AJ181" i="7" s="1"/>
  <c r="AK181" i="7" s="1"/>
  <c r="AI181" i="7"/>
  <c r="Z11" i="7"/>
  <c r="Y26" i="7"/>
  <c r="Z26" i="7"/>
  <c r="AD27" i="7"/>
  <c r="AC92" i="7"/>
  <c r="AA61" i="7"/>
  <c r="AC24" i="7"/>
  <c r="X15" i="7"/>
  <c r="Z66" i="7"/>
  <c r="AE81" i="7"/>
  <c r="Y15" i="7"/>
  <c r="AD81" i="7"/>
  <c r="X176" i="7"/>
  <c r="Y48" i="7"/>
  <c r="AA64" i="7"/>
  <c r="Z22" i="7"/>
  <c r="AA48" i="7"/>
  <c r="X48" i="7"/>
  <c r="AE16" i="7"/>
  <c r="AE11" i="7"/>
  <c r="X64" i="7"/>
  <c r="Z64" i="7"/>
  <c r="AD16" i="7"/>
  <c r="AE23" i="7"/>
  <c r="AD23" i="7"/>
  <c r="AA89" i="7"/>
  <c r="Y61" i="7"/>
  <c r="Z28" i="7"/>
  <c r="Z61" i="7"/>
  <c r="Y54" i="7"/>
  <c r="AA54" i="7"/>
  <c r="Y89" i="7"/>
  <c r="AD11" i="7"/>
  <c r="AA176" i="7"/>
  <c r="X89" i="7"/>
  <c r="Z54" i="7"/>
  <c r="AC32" i="7"/>
  <c r="Y176" i="7"/>
  <c r="AE25" i="7"/>
  <c r="AE92" i="7"/>
  <c r="AD44" i="7"/>
  <c r="AD94" i="7"/>
  <c r="AD24" i="7"/>
  <c r="AC93" i="7"/>
  <c r="Y70" i="7"/>
  <c r="X14" i="7"/>
  <c r="Y8" i="7"/>
  <c r="AC58" i="7"/>
  <c r="AE87" i="7"/>
  <c r="Z14" i="7"/>
  <c r="AA70" i="7"/>
  <c r="Z70" i="7"/>
  <c r="AC87" i="7"/>
  <c r="AA14" i="7"/>
  <c r="X62" i="7"/>
  <c r="AD67" i="7"/>
  <c r="Y66" i="7"/>
  <c r="X81" i="7"/>
  <c r="Y122" i="7"/>
  <c r="Z17" i="7"/>
  <c r="AE84" i="7"/>
  <c r="AA17" i="7"/>
  <c r="X66" i="7"/>
  <c r="AE138" i="7"/>
  <c r="AA39" i="7"/>
  <c r="X39" i="7"/>
  <c r="AE58" i="7"/>
  <c r="AE12" i="7"/>
  <c r="Y39" i="7"/>
  <c r="Z79" i="7"/>
  <c r="AE30" i="7"/>
  <c r="AD22" i="7"/>
  <c r="AA90" i="7"/>
  <c r="AD12" i="7"/>
  <c r="AD112" i="7"/>
  <c r="AC115" i="7"/>
  <c r="AE115" i="7"/>
  <c r="AD115" i="7"/>
  <c r="X79" i="7"/>
  <c r="Z90" i="7"/>
  <c r="X181" i="7"/>
  <c r="AD19" i="7"/>
  <c r="AE22" i="7"/>
  <c r="AA96" i="7"/>
  <c r="AE94" i="7"/>
  <c r="X90" i="7"/>
  <c r="Y79" i="7"/>
  <c r="Z181" i="7"/>
  <c r="X92" i="7"/>
  <c r="AA115" i="7"/>
  <c r="Z115" i="7"/>
  <c r="X115" i="7"/>
  <c r="Y115" i="7"/>
  <c r="Z62" i="7"/>
  <c r="AA80" i="7"/>
  <c r="Z8" i="7"/>
  <c r="Y96" i="7"/>
  <c r="AA181" i="7"/>
  <c r="AC25" i="7"/>
  <c r="AC67" i="7"/>
  <c r="AA8" i="7"/>
  <c r="Z96" i="7"/>
  <c r="AD89" i="7"/>
  <c r="AC176" i="7"/>
  <c r="AE72" i="7"/>
  <c r="AD176" i="7"/>
  <c r="Z81" i="7"/>
  <c r="Y81" i="7"/>
  <c r="X80" i="7"/>
  <c r="AE68" i="7"/>
  <c r="AD36" i="7"/>
  <c r="AC44" i="7"/>
  <c r="Y62" i="7"/>
  <c r="AE85" i="7"/>
  <c r="AD29" i="7"/>
  <c r="AD68" i="7"/>
  <c r="AD136" i="7"/>
  <c r="Y80" i="7"/>
  <c r="AC101" i="7"/>
  <c r="X28" i="7"/>
  <c r="AA122" i="7"/>
  <c r="AE136" i="7"/>
  <c r="AC85" i="7"/>
  <c r="AE101" i="7"/>
  <c r="Z122" i="7"/>
  <c r="AC69" i="7"/>
  <c r="AD28" i="7"/>
  <c r="Z43" i="7"/>
  <c r="X125" i="7"/>
  <c r="AA43" i="7"/>
  <c r="AC74" i="7"/>
  <c r="Y82" i="7"/>
  <c r="X82" i="7"/>
  <c r="Z139" i="7"/>
  <c r="AD69" i="7"/>
  <c r="Z82" i="7"/>
  <c r="AE74" i="7"/>
  <c r="AC97" i="7"/>
  <c r="Z55" i="7"/>
  <c r="Z131" i="7"/>
  <c r="X131" i="7"/>
  <c r="AA131" i="7"/>
  <c r="Y131" i="7"/>
  <c r="AE50" i="7"/>
  <c r="AC50" i="7"/>
  <c r="AE73" i="7"/>
  <c r="AA55" i="7"/>
  <c r="Y50" i="7"/>
  <c r="X41" i="7"/>
  <c r="Z41" i="7"/>
  <c r="AD131" i="7"/>
  <c r="AC131" i="7"/>
  <c r="AE131" i="7"/>
  <c r="AC78" i="7"/>
  <c r="AA75" i="7"/>
  <c r="AE78" i="7"/>
  <c r="AA50" i="7"/>
  <c r="AA41" i="7"/>
  <c r="Z75" i="7"/>
  <c r="Y92" i="7"/>
  <c r="AA92" i="7"/>
  <c r="X50" i="7"/>
  <c r="AD97" i="7"/>
  <c r="Y75" i="7"/>
  <c r="AC80" i="7"/>
  <c r="AE137" i="7"/>
  <c r="AD20" i="7"/>
  <c r="AA125" i="7"/>
  <c r="AD50" i="7"/>
  <c r="AC137" i="7"/>
  <c r="AD88" i="7"/>
  <c r="AA60" i="7"/>
  <c r="AA12" i="7"/>
  <c r="Z12" i="7"/>
  <c r="X12" i="7"/>
  <c r="AE88" i="7"/>
  <c r="AE45" i="7"/>
  <c r="AD32" i="7"/>
  <c r="AC45" i="7"/>
  <c r="AC89" i="7"/>
  <c r="X136" i="7"/>
  <c r="AA136" i="7"/>
  <c r="Z136" i="7"/>
  <c r="AC28" i="7"/>
  <c r="AC112" i="7"/>
  <c r="AE63" i="7"/>
  <c r="AC73" i="7"/>
  <c r="Z76" i="7"/>
  <c r="X76" i="7"/>
  <c r="Z20" i="7"/>
  <c r="X20" i="7"/>
  <c r="Z31" i="7"/>
  <c r="AE93" i="7"/>
  <c r="AD77" i="7"/>
  <c r="Z18" i="7"/>
  <c r="AC86" i="7"/>
  <c r="AA31" i="7"/>
  <c r="AC63" i="7"/>
  <c r="Y76" i="7"/>
  <c r="AE86" i="7"/>
  <c r="Y31" i="7"/>
  <c r="AA139" i="7"/>
  <c r="Y139" i="7"/>
  <c r="AA20" i="7"/>
  <c r="AA25" i="7"/>
  <c r="Z25" i="7"/>
  <c r="X25" i="7"/>
  <c r="Y25" i="7"/>
  <c r="AE77" i="7"/>
  <c r="AC138" i="7"/>
  <c r="AD95" i="7"/>
  <c r="AA13" i="7"/>
  <c r="AE40" i="7"/>
  <c r="AC95" i="7"/>
  <c r="AC46" i="7"/>
  <c r="X57" i="7"/>
  <c r="AD46" i="7"/>
  <c r="AA57" i="7"/>
  <c r="Y13" i="7"/>
  <c r="X13" i="7"/>
  <c r="Z57" i="7"/>
  <c r="AD80" i="7"/>
  <c r="Y125" i="7"/>
  <c r="Z51" i="7"/>
  <c r="Y51" i="7"/>
  <c r="AA77" i="7"/>
  <c r="X55" i="7"/>
  <c r="AE21" i="7"/>
  <c r="AD21" i="7"/>
  <c r="AC21" i="7"/>
  <c r="Z179" i="7"/>
  <c r="X179" i="7"/>
  <c r="AA51" i="7"/>
  <c r="AC37" i="7"/>
  <c r="Y18" i="7"/>
  <c r="AC75" i="7"/>
  <c r="Y179" i="7"/>
  <c r="AD75" i="7"/>
  <c r="AE38" i="7"/>
  <c r="AD38" i="7"/>
  <c r="AD42" i="7"/>
  <c r="AC42" i="7"/>
  <c r="AC48" i="7"/>
  <c r="AA179" i="7"/>
  <c r="AA46" i="7"/>
  <c r="Z46" i="7"/>
  <c r="Y46" i="7"/>
  <c r="X46" i="7"/>
  <c r="AA18" i="7"/>
  <c r="AC20" i="7"/>
  <c r="Z118" i="7"/>
  <c r="Y118" i="7"/>
  <c r="X118" i="7"/>
  <c r="AE48" i="7"/>
  <c r="AD37" i="7"/>
  <c r="X34" i="7"/>
  <c r="AA34" i="7"/>
  <c r="Z34" i="7"/>
  <c r="Y34" i="7"/>
  <c r="AA28" i="7"/>
  <c r="AC30" i="7"/>
  <c r="Z35" i="7"/>
  <c r="Y35" i="7"/>
  <c r="Z186" i="7"/>
  <c r="Y186" i="7"/>
  <c r="X186" i="7"/>
  <c r="X35" i="7"/>
  <c r="AA26" i="7"/>
  <c r="AE34" i="7"/>
  <c r="AD65" i="7"/>
  <c r="AC65" i="7"/>
  <c r="AC34" i="7"/>
  <c r="AC36" i="7"/>
  <c r="AD72" i="7"/>
  <c r="AD51" i="7"/>
  <c r="AD96" i="7"/>
  <c r="AC96" i="7"/>
  <c r="AE96" i="7"/>
  <c r="AC51" i="7"/>
  <c r="Z65" i="7"/>
  <c r="AA65" i="7"/>
  <c r="X65" i="7"/>
  <c r="Y65" i="7"/>
  <c r="Y52" i="7"/>
  <c r="Z91" i="7"/>
  <c r="AA44" i="7"/>
  <c r="Z44" i="7"/>
  <c r="Y44" i="7"/>
  <c r="X44" i="7"/>
  <c r="Z84" i="7"/>
  <c r="Y84" i="7"/>
  <c r="X84" i="7"/>
  <c r="AA84" i="7"/>
  <c r="Y91" i="7"/>
  <c r="AE181" i="7"/>
  <c r="AE62" i="7"/>
  <c r="X49" i="7"/>
  <c r="Z49" i="7"/>
  <c r="AA49" i="7"/>
  <c r="AE14" i="7"/>
  <c r="AD14" i="7"/>
  <c r="AC14" i="7"/>
  <c r="AD62" i="7"/>
  <c r="AA52" i="7"/>
  <c r="AD181" i="7"/>
  <c r="AE174" i="7"/>
  <c r="AC174" i="7"/>
  <c r="AD174" i="7"/>
  <c r="X63" i="7"/>
  <c r="Z63" i="7"/>
  <c r="Y63" i="7"/>
  <c r="AA63" i="7"/>
  <c r="AC52" i="7"/>
  <c r="AD55" i="7"/>
  <c r="Z52" i="7"/>
  <c r="X91" i="7"/>
  <c r="X32" i="7"/>
  <c r="Y32" i="7"/>
  <c r="AA32" i="7"/>
  <c r="Z32" i="7"/>
  <c r="AD35" i="7"/>
  <c r="AC35" i="7"/>
  <c r="AE35" i="7"/>
  <c r="AC66" i="7"/>
  <c r="AD66" i="7"/>
  <c r="AE66" i="7"/>
  <c r="AD118" i="7"/>
  <c r="AE118" i="7"/>
  <c r="AC17" i="7"/>
  <c r="AE17" i="7"/>
  <c r="AD17" i="7"/>
  <c r="Z77" i="7"/>
  <c r="Y77" i="7"/>
  <c r="AD162" i="7"/>
  <c r="AC162" i="7"/>
  <c r="AE162" i="7"/>
  <c r="Y155" i="7"/>
  <c r="X155" i="7"/>
  <c r="Z155" i="7"/>
  <c r="AA155" i="7"/>
  <c r="X87" i="7"/>
  <c r="AA87" i="7"/>
  <c r="Z87" i="7"/>
  <c r="Y87" i="7"/>
  <c r="AD9" i="7"/>
  <c r="AC9" i="7"/>
  <c r="AE9" i="7"/>
  <c r="AC70" i="7"/>
  <c r="AE70" i="7"/>
  <c r="AD70" i="7"/>
  <c r="AD52" i="7"/>
  <c r="AA86" i="7"/>
  <c r="Z86" i="7"/>
  <c r="Y86" i="7"/>
  <c r="X86" i="7"/>
  <c r="AC140" i="7"/>
  <c r="AE140" i="7"/>
  <c r="AD140" i="7"/>
  <c r="Z95" i="7"/>
  <c r="X95" i="7"/>
  <c r="Y95" i="7"/>
  <c r="AA95" i="7"/>
  <c r="AD117" i="7"/>
  <c r="AE117" i="7"/>
  <c r="AC117" i="7"/>
  <c r="AD71" i="7"/>
  <c r="AE71" i="7"/>
  <c r="AC71" i="7"/>
  <c r="Z47" i="7"/>
  <c r="X47" i="7"/>
  <c r="AA47" i="7"/>
  <c r="Y47" i="7"/>
  <c r="AD125" i="7"/>
  <c r="AC125" i="7"/>
  <c r="AE125" i="7"/>
  <c r="Z30" i="7"/>
  <c r="Y10" i="7"/>
  <c r="Z10" i="7"/>
  <c r="X10" i="7"/>
  <c r="AA10" i="7"/>
  <c r="AA9" i="7"/>
  <c r="Z9" i="7"/>
  <c r="Y9" i="7"/>
  <c r="X9" i="7"/>
  <c r="AE123" i="7"/>
  <c r="AD123" i="7"/>
  <c r="AC123" i="7"/>
  <c r="Y30" i="7"/>
  <c r="Y117" i="7"/>
  <c r="AA117" i="7"/>
  <c r="X117" i="7"/>
  <c r="Z117" i="7"/>
  <c r="AA140" i="7"/>
  <c r="Z140" i="7"/>
  <c r="Y140" i="7"/>
  <c r="X140" i="7"/>
  <c r="AE127" i="7"/>
  <c r="AD127" i="7"/>
  <c r="AC127" i="7"/>
  <c r="Y160" i="7"/>
  <c r="X160" i="7"/>
  <c r="AA160" i="7"/>
  <c r="Z160" i="7"/>
  <c r="Z58" i="7"/>
  <c r="Y58" i="7"/>
  <c r="X58" i="7"/>
  <c r="AA58" i="7"/>
  <c r="AA30" i="7"/>
  <c r="AD155" i="7"/>
  <c r="AE155" i="7"/>
  <c r="AC155" i="7"/>
  <c r="Y19" i="7"/>
  <c r="X19" i="7"/>
  <c r="AA19" i="7"/>
  <c r="Z19" i="7"/>
  <c r="AE179" i="7"/>
  <c r="AD179" i="7"/>
  <c r="AC179" i="7"/>
  <c r="AE160" i="7"/>
  <c r="AC160" i="7"/>
  <c r="AD160" i="7"/>
  <c r="AD129" i="7"/>
  <c r="AC129" i="7"/>
  <c r="AE129" i="7"/>
  <c r="AE15" i="7"/>
  <c r="AC15" i="7"/>
  <c r="AD15" i="7"/>
  <c r="AE13" i="7"/>
  <c r="AC13" i="7"/>
  <c r="AD13" i="7"/>
  <c r="Y172" i="7"/>
  <c r="X172" i="7"/>
  <c r="Z172" i="7"/>
  <c r="AA172" i="7"/>
  <c r="X94" i="7"/>
  <c r="AA94" i="7"/>
  <c r="Z94" i="7"/>
  <c r="Y94" i="7"/>
  <c r="AC79" i="7"/>
  <c r="AE79" i="7"/>
  <c r="AD79" i="7"/>
  <c r="X129" i="7"/>
  <c r="Y129" i="7"/>
  <c r="Z129" i="7"/>
  <c r="AA129" i="7"/>
  <c r="AE135" i="7"/>
  <c r="AC135" i="7"/>
  <c r="AD135" i="7"/>
  <c r="AA120" i="7"/>
  <c r="Z120" i="7"/>
  <c r="Y120" i="7"/>
  <c r="X120" i="7"/>
  <c r="AE171" i="7"/>
  <c r="AD171" i="7"/>
  <c r="AC171" i="7"/>
  <c r="AC157" i="7"/>
  <c r="AD157" i="7"/>
  <c r="AE157" i="7"/>
  <c r="X85" i="7"/>
  <c r="AA85" i="7"/>
  <c r="Z85" i="7"/>
  <c r="Y85" i="7"/>
  <c r="Z173" i="7"/>
  <c r="AA173" i="7"/>
  <c r="Y173" i="7"/>
  <c r="X173" i="7"/>
  <c r="Y148" i="7"/>
  <c r="Z148" i="7"/>
  <c r="X148" i="7"/>
  <c r="AA148" i="7"/>
  <c r="Z27" i="7"/>
  <c r="X27" i="7"/>
  <c r="Y27" i="7"/>
  <c r="AA27" i="7"/>
  <c r="AA156" i="7"/>
  <c r="Y156" i="7"/>
  <c r="X156" i="7"/>
  <c r="Z156" i="7"/>
  <c r="Z103" i="7"/>
  <c r="Y103" i="7"/>
  <c r="X103" i="7"/>
  <c r="AA103" i="7"/>
  <c r="AD121" i="7"/>
  <c r="AC121" i="7"/>
  <c r="AE121" i="7"/>
  <c r="AE26" i="7"/>
  <c r="AD26" i="7"/>
  <c r="AC26" i="7"/>
  <c r="Y183" i="7"/>
  <c r="Z183" i="7"/>
  <c r="X183" i="7"/>
  <c r="AA183" i="7"/>
  <c r="Y99" i="7"/>
  <c r="Z99" i="7"/>
  <c r="X99" i="7"/>
  <c r="AA99" i="7"/>
  <c r="Y158" i="7"/>
  <c r="X158" i="7"/>
  <c r="Z158" i="7"/>
  <c r="AA158" i="7"/>
  <c r="AC141" i="7"/>
  <c r="AE141" i="7"/>
  <c r="AD141" i="7"/>
  <c r="AD142" i="7"/>
  <c r="AC142" i="7"/>
  <c r="AE142" i="7"/>
  <c r="Z164" i="7"/>
  <c r="X164" i="7"/>
  <c r="Y164" i="7"/>
  <c r="AA164" i="7"/>
  <c r="Y133" i="7"/>
  <c r="AA133" i="7"/>
  <c r="X133" i="7"/>
  <c r="Z133" i="7"/>
  <c r="AD61" i="7"/>
  <c r="AC61" i="7"/>
  <c r="AE61" i="7"/>
  <c r="AE128" i="7"/>
  <c r="AC128" i="7"/>
  <c r="AD128" i="7"/>
  <c r="Y169" i="7"/>
  <c r="X169" i="7"/>
  <c r="AA169" i="7"/>
  <c r="Z169" i="7"/>
  <c r="Y151" i="7"/>
  <c r="X151" i="7"/>
  <c r="Z151" i="7"/>
  <c r="AA151" i="7"/>
  <c r="AA29" i="7"/>
  <c r="Z29" i="7"/>
  <c r="X29" i="7"/>
  <c r="Y29" i="7"/>
  <c r="X109" i="7"/>
  <c r="Y109" i="7"/>
  <c r="Z109" i="7"/>
  <c r="AA109" i="7"/>
  <c r="AE119" i="7"/>
  <c r="AD119" i="7"/>
  <c r="AC119" i="7"/>
  <c r="X130" i="7"/>
  <c r="Y130" i="7"/>
  <c r="Z130" i="7"/>
  <c r="AA130" i="7"/>
  <c r="Z145" i="7"/>
  <c r="AA145" i="7"/>
  <c r="Y145" i="7"/>
  <c r="X145" i="7"/>
  <c r="Y159" i="7"/>
  <c r="X159" i="7"/>
  <c r="AA159" i="7"/>
  <c r="Z159" i="7"/>
  <c r="AC83" i="7"/>
  <c r="AD83" i="7"/>
  <c r="AE83" i="7"/>
  <c r="Z105" i="7"/>
  <c r="AA105" i="7"/>
  <c r="Y105" i="7"/>
  <c r="X105" i="7"/>
  <c r="AC8" i="7"/>
  <c r="AE8" i="7"/>
  <c r="AD8" i="7"/>
  <c r="Z165" i="7"/>
  <c r="AA165" i="7"/>
  <c r="Y165" i="7"/>
  <c r="X165" i="7"/>
  <c r="AC167" i="7"/>
  <c r="AD167" i="7"/>
  <c r="AE167" i="7"/>
  <c r="AA102" i="7"/>
  <c r="Z102" i="7"/>
  <c r="X102" i="7"/>
  <c r="Y102" i="7"/>
  <c r="AE148" i="7"/>
  <c r="AC148" i="7"/>
  <c r="AD148" i="7"/>
  <c r="AA124" i="7"/>
  <c r="X124" i="7"/>
  <c r="Y124" i="7"/>
  <c r="Z124" i="7"/>
  <c r="Z100" i="7"/>
  <c r="Y100" i="7"/>
  <c r="X100" i="7"/>
  <c r="AA100" i="7"/>
  <c r="AE57" i="7"/>
  <c r="AD57" i="7"/>
  <c r="AC57" i="7"/>
  <c r="AA78" i="7"/>
  <c r="X78" i="7"/>
  <c r="Z78" i="7"/>
  <c r="Y78" i="7"/>
  <c r="AE60" i="7"/>
  <c r="AD60" i="7"/>
  <c r="AC60" i="7"/>
  <c r="AC143" i="7"/>
  <c r="AE143" i="7"/>
  <c r="AD143" i="7"/>
  <c r="AE168" i="7"/>
  <c r="AD168" i="7"/>
  <c r="AC168" i="7"/>
  <c r="AE178" i="7"/>
  <c r="AD178" i="7"/>
  <c r="AC178" i="7"/>
  <c r="Z132" i="7"/>
  <c r="Y132" i="7"/>
  <c r="X132" i="7"/>
  <c r="AA132" i="7"/>
  <c r="AD105" i="7"/>
  <c r="AC105" i="7"/>
  <c r="AE105" i="7"/>
  <c r="AE187" i="7"/>
  <c r="AD187" i="7"/>
  <c r="AC187" i="7"/>
  <c r="Y56" i="7"/>
  <c r="X56" i="7"/>
  <c r="AA56" i="7"/>
  <c r="Z56" i="7"/>
  <c r="AA112" i="7"/>
  <c r="Z112" i="7"/>
  <c r="Y112" i="7"/>
  <c r="X112" i="7"/>
  <c r="S53" i="7"/>
  <c r="T53" i="7" s="1"/>
  <c r="AE124" i="7"/>
  <c r="AC124" i="7"/>
  <c r="AD124" i="7"/>
  <c r="AD99" i="7"/>
  <c r="AC99" i="7"/>
  <c r="AE99" i="7"/>
  <c r="X73" i="7"/>
  <c r="Z73" i="7"/>
  <c r="AA73" i="7"/>
  <c r="Y73" i="7"/>
  <c r="AE107" i="7"/>
  <c r="AC107" i="7"/>
  <c r="AD107" i="7"/>
  <c r="Z97" i="7"/>
  <c r="Y97" i="7"/>
  <c r="AA97" i="7"/>
  <c r="X97" i="7"/>
  <c r="AA144" i="7"/>
  <c r="Y144" i="7"/>
  <c r="Z144" i="7"/>
  <c r="X144" i="7"/>
  <c r="AE159" i="7"/>
  <c r="AD159" i="7"/>
  <c r="AC159" i="7"/>
  <c r="AE102" i="7"/>
  <c r="AC102" i="7"/>
  <c r="AD102" i="7"/>
  <c r="AA126" i="7"/>
  <c r="Z126" i="7"/>
  <c r="Y126" i="7"/>
  <c r="X126" i="7"/>
  <c r="Z69" i="7"/>
  <c r="AA69" i="7"/>
  <c r="Y69" i="7"/>
  <c r="X69" i="7"/>
  <c r="AD114" i="7"/>
  <c r="AE114" i="7"/>
  <c r="AC114" i="7"/>
  <c r="AE153" i="7"/>
  <c r="AD153" i="7"/>
  <c r="AC153" i="7"/>
  <c r="AA146" i="7"/>
  <c r="Y146" i="7"/>
  <c r="Z146" i="7"/>
  <c r="X146" i="7"/>
  <c r="AD182" i="7"/>
  <c r="AE182" i="7"/>
  <c r="AC182" i="7"/>
  <c r="AE39" i="7"/>
  <c r="AD39" i="7"/>
  <c r="AC39" i="7"/>
  <c r="AE33" i="7"/>
  <c r="AD33" i="7"/>
  <c r="AC33" i="7"/>
  <c r="AE189" i="7"/>
  <c r="AD189" i="7"/>
  <c r="AC189" i="7"/>
  <c r="AC59" i="7"/>
  <c r="AE59" i="7"/>
  <c r="AD59" i="7"/>
  <c r="AD133" i="7"/>
  <c r="AC133" i="7"/>
  <c r="AE133" i="7"/>
  <c r="Z128" i="7"/>
  <c r="Y128" i="7"/>
  <c r="X128" i="7"/>
  <c r="AA128" i="7"/>
  <c r="AA168" i="7"/>
  <c r="Y168" i="7"/>
  <c r="Z168" i="7"/>
  <c r="X168" i="7"/>
  <c r="AE90" i="7"/>
  <c r="AC90" i="7"/>
  <c r="AD90" i="7"/>
  <c r="AE132" i="7"/>
  <c r="AC132" i="7"/>
  <c r="AD132" i="7"/>
  <c r="Z116" i="7"/>
  <c r="Y116" i="7"/>
  <c r="X116" i="7"/>
  <c r="AA116" i="7"/>
  <c r="Y187" i="7"/>
  <c r="X187" i="7"/>
  <c r="AA187" i="7"/>
  <c r="Z187" i="7"/>
  <c r="Y111" i="7"/>
  <c r="AA111" i="7"/>
  <c r="X111" i="7"/>
  <c r="Z111" i="7"/>
  <c r="AA150" i="7"/>
  <c r="Y150" i="7"/>
  <c r="Z150" i="7"/>
  <c r="X150" i="7"/>
  <c r="Z107" i="7"/>
  <c r="X107" i="7"/>
  <c r="Y107" i="7"/>
  <c r="AA107" i="7"/>
  <c r="AE31" i="7"/>
  <c r="AD31" i="7"/>
  <c r="AC31" i="7"/>
  <c r="AC163" i="7"/>
  <c r="AE163" i="7"/>
  <c r="AD163" i="7"/>
  <c r="AC149" i="7"/>
  <c r="AD149" i="7"/>
  <c r="AE149" i="7"/>
  <c r="Y53" i="7"/>
  <c r="X53" i="7"/>
  <c r="AA53" i="7"/>
  <c r="Z53" i="7"/>
  <c r="AC147" i="7"/>
  <c r="AD147" i="7"/>
  <c r="AE147" i="7"/>
  <c r="AA154" i="7"/>
  <c r="Y154" i="7"/>
  <c r="X154" i="7"/>
  <c r="Z154" i="7"/>
  <c r="Z36" i="7"/>
  <c r="AA36" i="7"/>
  <c r="X36" i="7"/>
  <c r="Y36" i="7"/>
  <c r="Y175" i="7"/>
  <c r="Z175" i="7"/>
  <c r="X175" i="7"/>
  <c r="AA175" i="7"/>
  <c r="AA114" i="7"/>
  <c r="Z114" i="7"/>
  <c r="Y114" i="7"/>
  <c r="X114" i="7"/>
  <c r="AD100" i="7"/>
  <c r="AC100" i="7"/>
  <c r="AE100" i="7"/>
  <c r="AE98" i="7"/>
  <c r="AC98" i="7"/>
  <c r="AD98" i="7"/>
  <c r="Y40" i="7"/>
  <c r="X40" i="7"/>
  <c r="Z40" i="7"/>
  <c r="AA40" i="7"/>
  <c r="AE177" i="7"/>
  <c r="AD177" i="7"/>
  <c r="AC177" i="7"/>
  <c r="Z141" i="7"/>
  <c r="Y141" i="7"/>
  <c r="X141" i="7"/>
  <c r="AA141" i="7"/>
  <c r="AD43" i="7"/>
  <c r="AC43" i="7"/>
  <c r="AE43" i="7"/>
  <c r="AD134" i="7"/>
  <c r="AC134" i="7"/>
  <c r="AE134" i="7"/>
  <c r="AD18" i="7"/>
  <c r="AE18" i="7"/>
  <c r="AC18" i="7"/>
  <c r="AE185" i="7"/>
  <c r="AC185" i="7"/>
  <c r="AD185" i="7"/>
  <c r="AE169" i="7"/>
  <c r="AD169" i="7"/>
  <c r="AC169" i="7"/>
  <c r="AE139" i="7"/>
  <c r="AD139" i="7"/>
  <c r="AC139" i="7"/>
  <c r="Z184" i="7"/>
  <c r="Y184" i="7"/>
  <c r="X184" i="7"/>
  <c r="AA184" i="7"/>
  <c r="Z119" i="7"/>
  <c r="Y119" i="7"/>
  <c r="AA119" i="7"/>
  <c r="X119" i="7"/>
  <c r="Z182" i="7"/>
  <c r="X182" i="7"/>
  <c r="AA182" i="7"/>
  <c r="Y182" i="7"/>
  <c r="AE151" i="7"/>
  <c r="AD151" i="7"/>
  <c r="AC151" i="7"/>
  <c r="AE56" i="7"/>
  <c r="AD56" i="7"/>
  <c r="Y24" i="7"/>
  <c r="Z24" i="7"/>
  <c r="X24" i="7"/>
  <c r="AA24" i="7"/>
  <c r="Z113" i="7"/>
  <c r="Y113" i="7"/>
  <c r="AA113" i="7"/>
  <c r="X113" i="7"/>
  <c r="AE144" i="7"/>
  <c r="AC144" i="7"/>
  <c r="AD144" i="7"/>
  <c r="Z157" i="7"/>
  <c r="AA157" i="7"/>
  <c r="X157" i="7"/>
  <c r="Y157" i="7"/>
  <c r="Z161" i="7"/>
  <c r="AA161" i="7"/>
  <c r="Y161" i="7"/>
  <c r="X161" i="7"/>
  <c r="AA104" i="7"/>
  <c r="Z104" i="7"/>
  <c r="X104" i="7"/>
  <c r="Y104" i="7"/>
  <c r="AD106" i="7"/>
  <c r="AC106" i="7"/>
  <c r="AE106" i="7"/>
  <c r="AE156" i="7"/>
  <c r="AD156" i="7"/>
  <c r="AC156" i="7"/>
  <c r="Z121" i="7"/>
  <c r="Y121" i="7"/>
  <c r="AA121" i="7"/>
  <c r="X121" i="7"/>
  <c r="AA88" i="7"/>
  <c r="X88" i="7"/>
  <c r="Z88" i="7"/>
  <c r="Y88" i="7"/>
  <c r="AC146" i="7"/>
  <c r="AE146" i="7"/>
  <c r="AD146" i="7"/>
  <c r="X135" i="7"/>
  <c r="AA135" i="7"/>
  <c r="Z135" i="7"/>
  <c r="Y135" i="7"/>
  <c r="Z98" i="7"/>
  <c r="Y98" i="7"/>
  <c r="X98" i="7"/>
  <c r="AA98" i="7"/>
  <c r="X16" i="7"/>
  <c r="Z16" i="7"/>
  <c r="AA16" i="7"/>
  <c r="Y16" i="7"/>
  <c r="AA170" i="7"/>
  <c r="Y170" i="7"/>
  <c r="X170" i="7"/>
  <c r="Z170" i="7"/>
  <c r="AE158" i="7"/>
  <c r="AD158" i="7"/>
  <c r="AC158" i="7"/>
  <c r="X189" i="7"/>
  <c r="AA189" i="7"/>
  <c r="Y189" i="7"/>
  <c r="Z189" i="7"/>
  <c r="AA152" i="7"/>
  <c r="Y152" i="7"/>
  <c r="Z152" i="7"/>
  <c r="X152" i="7"/>
  <c r="AE54" i="7"/>
  <c r="AC54" i="7"/>
  <c r="AD54" i="7"/>
  <c r="X134" i="7"/>
  <c r="Y134" i="7"/>
  <c r="Z134" i="7"/>
  <c r="AA134" i="7"/>
  <c r="AE164" i="7"/>
  <c r="AD164" i="7"/>
  <c r="AC164" i="7"/>
  <c r="AA106" i="7"/>
  <c r="Z106" i="7"/>
  <c r="X106" i="7"/>
  <c r="Y106" i="7"/>
  <c r="AE154" i="7"/>
  <c r="AD154" i="7"/>
  <c r="AC154" i="7"/>
  <c r="Y143" i="7"/>
  <c r="X143" i="7"/>
  <c r="AA143" i="7"/>
  <c r="Z143" i="7"/>
  <c r="AD116" i="7"/>
  <c r="AE116" i="7"/>
  <c r="AC116" i="7"/>
  <c r="AD111" i="7"/>
  <c r="AC111" i="7"/>
  <c r="AE111" i="7"/>
  <c r="Z23" i="7"/>
  <c r="X23" i="7"/>
  <c r="Y23" i="7"/>
  <c r="AA23" i="7"/>
  <c r="X93" i="7"/>
  <c r="AA93" i="7"/>
  <c r="Z93" i="7"/>
  <c r="Y93" i="7"/>
  <c r="AE130" i="7"/>
  <c r="AC130" i="7"/>
  <c r="AD130" i="7"/>
  <c r="Y149" i="7"/>
  <c r="X149" i="7"/>
  <c r="AA149" i="7"/>
  <c r="Z149" i="7"/>
  <c r="AE173" i="7"/>
  <c r="AD173" i="7"/>
  <c r="AC173" i="7"/>
  <c r="Y42" i="7"/>
  <c r="X42" i="7"/>
  <c r="AA42" i="7"/>
  <c r="Z42" i="7"/>
  <c r="AE165" i="7"/>
  <c r="AD165" i="7"/>
  <c r="AC165" i="7"/>
  <c r="Y167" i="7"/>
  <c r="X167" i="7"/>
  <c r="AA167" i="7"/>
  <c r="Z167" i="7"/>
  <c r="AE104" i="7"/>
  <c r="AC104" i="7"/>
  <c r="AD104" i="7"/>
  <c r="AD76" i="7"/>
  <c r="AC76" i="7"/>
  <c r="AE76" i="7"/>
  <c r="AD103" i="7"/>
  <c r="AC103" i="7"/>
  <c r="AE103" i="7"/>
  <c r="AA68" i="7"/>
  <c r="Z68" i="7"/>
  <c r="Y68" i="7"/>
  <c r="X68" i="7"/>
  <c r="Z153" i="7"/>
  <c r="AA153" i="7"/>
  <c r="Y153" i="7"/>
  <c r="X153" i="7"/>
  <c r="X110" i="7"/>
  <c r="Y110" i="7"/>
  <c r="AA110" i="7"/>
  <c r="Z110" i="7"/>
  <c r="AD183" i="7"/>
  <c r="AC183" i="7"/>
  <c r="AE183" i="7"/>
  <c r="AA188" i="7"/>
  <c r="Z188" i="7"/>
  <c r="Y188" i="7"/>
  <c r="X188" i="7"/>
  <c r="AE152" i="7"/>
  <c r="AC152" i="7"/>
  <c r="AD152" i="7"/>
  <c r="AA142" i="7"/>
  <c r="Y142" i="7"/>
  <c r="Z142" i="7"/>
  <c r="X142" i="7"/>
  <c r="AE120" i="7"/>
  <c r="AC120" i="7"/>
  <c r="AD120" i="7"/>
  <c r="Y185" i="7"/>
  <c r="X185" i="7"/>
  <c r="Z185" i="7"/>
  <c r="AA185" i="7"/>
  <c r="AA108" i="7"/>
  <c r="Z108" i="7"/>
  <c r="X108" i="7"/>
  <c r="Y108" i="7"/>
  <c r="AA45" i="7"/>
  <c r="Z45" i="7"/>
  <c r="X45" i="7"/>
  <c r="Y45" i="7"/>
  <c r="AA178" i="7"/>
  <c r="Y178" i="7"/>
  <c r="X178" i="7"/>
  <c r="Z178" i="7"/>
  <c r="AD184" i="7"/>
  <c r="AE184" i="7"/>
  <c r="AC184" i="7"/>
  <c r="AD109" i="7"/>
  <c r="AC109" i="7"/>
  <c r="AE109" i="7"/>
  <c r="AE150" i="7"/>
  <c r="AD150" i="7"/>
  <c r="AC150" i="7"/>
  <c r="AD161" i="7"/>
  <c r="AC161" i="7"/>
  <c r="AE161" i="7"/>
  <c r="AC41" i="7"/>
  <c r="AD41" i="7"/>
  <c r="AE41" i="7"/>
  <c r="Y163" i="7"/>
  <c r="X163" i="7"/>
  <c r="AA163" i="7"/>
  <c r="Z163" i="7"/>
  <c r="AC113" i="7"/>
  <c r="AD113" i="7"/>
  <c r="AE113" i="7"/>
  <c r="AE175" i="7"/>
  <c r="AD175" i="7"/>
  <c r="AC175" i="7"/>
  <c r="AD82" i="7"/>
  <c r="AE82" i="7"/>
  <c r="AC82" i="7"/>
  <c r="AE126" i="7"/>
  <c r="AC126" i="7"/>
  <c r="AD126" i="7"/>
  <c r="AA67" i="7"/>
  <c r="Z67" i="7"/>
  <c r="X67" i="7"/>
  <c r="Y67" i="7"/>
  <c r="Y147" i="7"/>
  <c r="X147" i="7"/>
  <c r="Z147" i="7"/>
  <c r="AA147" i="7"/>
  <c r="AD110" i="7"/>
  <c r="AE110" i="7"/>
  <c r="AC110" i="7"/>
  <c r="AE188" i="7"/>
  <c r="AD188" i="7"/>
  <c r="AC188" i="7"/>
  <c r="AE170" i="7"/>
  <c r="AD170" i="7"/>
  <c r="AC170" i="7"/>
  <c r="Y177" i="7"/>
  <c r="X177" i="7"/>
  <c r="AA177" i="7"/>
  <c r="Z177" i="7"/>
  <c r="Z37" i="7"/>
  <c r="X37" i="7"/>
  <c r="Y37" i="7"/>
  <c r="AA37" i="7"/>
  <c r="AE108" i="7"/>
  <c r="AC108" i="7"/>
  <c r="AD108" i="7"/>
  <c r="Y38" i="7"/>
  <c r="X38" i="7"/>
  <c r="AA38" i="7"/>
  <c r="Z38" i="7"/>
  <c r="Z171" i="7"/>
  <c r="AA171" i="7"/>
  <c r="Y171" i="7"/>
  <c r="X171" i="7"/>
  <c r="AC64" i="7"/>
  <c r="AE64" i="7"/>
  <c r="AD64" i="7"/>
  <c r="AD145" i="7"/>
  <c r="AC145" i="7"/>
  <c r="AE145" i="7"/>
  <c r="AJ104" i="7" l="1"/>
  <c r="AK104" i="7" s="1"/>
  <c r="AJ117" i="7"/>
  <c r="AK117" i="7" s="1"/>
  <c r="AJ98" i="7"/>
  <c r="AK98" i="7" s="1"/>
  <c r="AJ108" i="7"/>
  <c r="AK108" i="7" s="1"/>
  <c r="AJ114" i="7"/>
  <c r="AK114" i="7" s="1"/>
  <c r="AJ107" i="7"/>
  <c r="AK107" i="7" s="1"/>
  <c r="AJ109" i="7"/>
  <c r="AK109" i="7" s="1"/>
  <c r="AJ102" i="7"/>
  <c r="AK102" i="7" s="1"/>
  <c r="AJ103" i="7"/>
  <c r="AK103" i="7" s="1"/>
  <c r="AJ112" i="7"/>
  <c r="AK112" i="7" s="1"/>
  <c r="AJ101" i="7"/>
  <c r="AK101" i="7" s="1"/>
  <c r="AJ111" i="7"/>
  <c r="AK111" i="7" s="1"/>
  <c r="AJ100" i="7"/>
  <c r="AK100" i="7" s="1"/>
  <c r="AJ113" i="7"/>
  <c r="AK113" i="7" s="1"/>
  <c r="AJ105" i="7"/>
  <c r="AK105" i="7" s="1"/>
  <c r="AJ110" i="7"/>
  <c r="AK110" i="7" s="1"/>
  <c r="S56" i="7"/>
  <c r="T56" i="7" s="1"/>
  <c r="S54" i="7"/>
  <c r="T54" i="7" s="1"/>
  <c r="AJ9" i="7"/>
  <c r="AK9" i="7" s="1"/>
  <c r="S55" i="7"/>
  <c r="T55" i="7" s="1"/>
  <c r="AJ10" i="7"/>
  <c r="AK10" i="7" s="1"/>
  <c r="AJ55" i="7"/>
  <c r="AK55" i="7" s="1"/>
  <c r="AJ90" i="7"/>
  <c r="AK90" i="7" s="1"/>
  <c r="AJ19" i="7"/>
  <c r="AK19" i="7" s="1"/>
  <c r="AJ54" i="7"/>
  <c r="AK54" i="7" s="1"/>
  <c r="AJ39" i="7"/>
  <c r="AK39" i="7" s="1"/>
  <c r="AJ58" i="7"/>
  <c r="AK58" i="7" s="1"/>
  <c r="AJ43" i="7"/>
  <c r="AK43" i="7" s="1"/>
  <c r="AJ25" i="7"/>
  <c r="AK25" i="7" s="1"/>
  <c r="AJ62" i="7"/>
  <c r="AK62" i="7" s="1"/>
  <c r="AJ46" i="7"/>
  <c r="AK46" i="7" s="1"/>
  <c r="AJ16" i="7"/>
  <c r="AK16" i="7" s="1"/>
  <c r="AJ33" i="7"/>
  <c r="AK33" i="7" s="1"/>
  <c r="AJ49" i="7"/>
  <c r="AK49" i="7" s="1"/>
  <c r="AJ65" i="7"/>
  <c r="AK65" i="7" s="1"/>
  <c r="AJ84" i="7"/>
  <c r="AK84" i="7" s="1"/>
  <c r="AJ67" i="7"/>
  <c r="AK67" i="7" s="1"/>
  <c r="AJ72" i="7"/>
  <c r="AK72" i="7" s="1"/>
  <c r="AJ20" i="7"/>
  <c r="AK20" i="7" s="1"/>
  <c r="AJ64" i="7"/>
  <c r="AK64" i="7" s="1"/>
  <c r="AJ61" i="7"/>
  <c r="AK61" i="7" s="1"/>
  <c r="AJ44" i="7"/>
  <c r="AK44" i="7" s="1"/>
  <c r="AJ21" i="7"/>
  <c r="AK21" i="7" s="1"/>
  <c r="AJ18" i="7"/>
  <c r="AK18" i="7" s="1"/>
  <c r="AJ14" i="7"/>
  <c r="AK14" i="7" s="1"/>
  <c r="AJ37" i="7"/>
  <c r="AK37" i="7" s="1"/>
  <c r="AJ91" i="7"/>
  <c r="AK91" i="7" s="1"/>
  <c r="AJ85" i="7"/>
  <c r="AK85" i="7" s="1"/>
  <c r="AJ96" i="7"/>
  <c r="AK96" i="7" s="1"/>
  <c r="AJ86" i="7"/>
  <c r="AK86" i="7" s="1"/>
  <c r="AJ26" i="7"/>
  <c r="AK26" i="7" s="1"/>
  <c r="S59" i="7"/>
  <c r="T59" i="7" s="1"/>
  <c r="S102" i="7"/>
  <c r="T102" i="7" s="1"/>
  <c r="AB102" i="7" s="1"/>
  <c r="S64" i="7"/>
  <c r="T64" i="7" s="1"/>
  <c r="AJ92" i="7"/>
  <c r="AK92" i="7" s="1"/>
  <c r="AJ63" i="7"/>
  <c r="AK63" i="7" s="1"/>
  <c r="AJ47" i="7"/>
  <c r="AK47" i="7" s="1"/>
  <c r="AJ27" i="7"/>
  <c r="AK27" i="7" s="1"/>
  <c r="AJ70" i="7"/>
  <c r="AK70" i="7" s="1"/>
  <c r="AJ11" i="7"/>
  <c r="AK11" i="7" s="1"/>
  <c r="AJ17" i="7"/>
  <c r="AK17" i="7" s="1"/>
  <c r="AJ94" i="7"/>
  <c r="AK94" i="7" s="1"/>
  <c r="AJ53" i="7"/>
  <c r="AK53" i="7" s="1"/>
  <c r="AJ23" i="7"/>
  <c r="AK23" i="7" s="1"/>
  <c r="AJ56" i="7"/>
  <c r="AK56" i="7" s="1"/>
  <c r="AJ77" i="7"/>
  <c r="AK77" i="7" s="1"/>
  <c r="AJ68" i="7"/>
  <c r="AK68" i="7" s="1"/>
  <c r="AJ29" i="7"/>
  <c r="AK29" i="7" s="1"/>
  <c r="AJ83" i="7"/>
  <c r="AK83" i="7" s="1"/>
  <c r="AJ87" i="7"/>
  <c r="AK87" i="7" s="1"/>
  <c r="AJ40" i="7"/>
  <c r="AK40" i="7" s="1"/>
  <c r="AJ13" i="7"/>
  <c r="AK13" i="7" s="1"/>
  <c r="AJ74" i="7"/>
  <c r="AK74" i="7" s="1"/>
  <c r="AJ57" i="7"/>
  <c r="AK57" i="7" s="1"/>
  <c r="AJ66" i="7"/>
  <c r="AK66" i="7" s="1"/>
  <c r="AJ95" i="7"/>
  <c r="AK95" i="7" s="1"/>
  <c r="S57" i="7"/>
  <c r="T57" i="7" s="1"/>
  <c r="AJ12" i="7"/>
  <c r="AK12" i="7" s="1"/>
  <c r="AJ48" i="7"/>
  <c r="AK48" i="7" s="1"/>
  <c r="AJ32" i="7"/>
  <c r="AK32" i="7" s="1"/>
  <c r="AJ50" i="7"/>
  <c r="AK50" i="7" s="1"/>
  <c r="AJ71" i="7"/>
  <c r="AK71" i="7" s="1"/>
  <c r="AJ73" i="7"/>
  <c r="AK73" i="7" s="1"/>
  <c r="AJ34" i="7"/>
  <c r="AK34" i="7" s="1"/>
  <c r="AJ82" i="7"/>
  <c r="AK82" i="7" s="1"/>
  <c r="AJ30" i="7"/>
  <c r="AK30" i="7" s="1"/>
  <c r="AJ80" i="7"/>
  <c r="AK80" i="7" s="1"/>
  <c r="AJ24" i="7"/>
  <c r="AK24" i="7" s="1"/>
  <c r="AJ42" i="7"/>
  <c r="AK42" i="7" s="1"/>
  <c r="AJ76" i="7"/>
  <c r="AK76" i="7" s="1"/>
  <c r="AJ51" i="7"/>
  <c r="AK51" i="7" s="1"/>
  <c r="AJ69" i="7"/>
  <c r="AK69" i="7" s="1"/>
  <c r="AJ28" i="7"/>
  <c r="AK28" i="7" s="1"/>
  <c r="AJ81" i="7"/>
  <c r="AK81" i="7" s="1"/>
  <c r="AJ78" i="7"/>
  <c r="AK78" i="7" s="1"/>
  <c r="AJ38" i="7"/>
  <c r="AK38" i="7" s="1"/>
  <c r="AJ60" i="7"/>
  <c r="AK60" i="7" s="1"/>
  <c r="AJ97" i="7"/>
  <c r="AK97" i="7" s="1"/>
  <c r="AJ89" i="7"/>
  <c r="AK89" i="7" s="1"/>
  <c r="AJ35" i="7"/>
  <c r="AK35" i="7" s="1"/>
  <c r="S58" i="7"/>
  <c r="T58" i="7" s="1"/>
  <c r="AJ93" i="7"/>
  <c r="AK93" i="7" s="1"/>
  <c r="AJ36" i="7"/>
  <c r="AK36" i="7" s="1"/>
  <c r="AJ52" i="7"/>
  <c r="AK52" i="7" s="1"/>
  <c r="AJ88" i="7"/>
  <c r="AK88" i="7" s="1"/>
  <c r="AJ79" i="7"/>
  <c r="AK79" i="7" s="1"/>
  <c r="AJ75" i="7"/>
  <c r="AK75" i="7" s="1"/>
  <c r="AJ41" i="7"/>
  <c r="AK41" i="7" s="1"/>
  <c r="AJ22" i="7"/>
  <c r="AK22" i="7" s="1"/>
  <c r="AJ45" i="7"/>
  <c r="AK45" i="7" s="1"/>
  <c r="AJ31" i="7"/>
  <c r="AK31" i="7" s="1"/>
  <c r="AJ15" i="7"/>
  <c r="AK15" i="7" s="1"/>
  <c r="AJ59" i="7"/>
  <c r="AK59" i="7" s="1"/>
  <c r="S82" i="7"/>
  <c r="T82" i="7" s="1"/>
  <c r="S60" i="7"/>
  <c r="T60" i="7" s="1"/>
  <c r="S62" i="7"/>
  <c r="T62" i="7" s="1"/>
  <c r="S11" i="7"/>
  <c r="T11" i="7" s="1"/>
  <c r="S65" i="7"/>
  <c r="T65" i="7" s="1"/>
  <c r="S149" i="7"/>
  <c r="T149" i="7" s="1"/>
  <c r="S18" i="7"/>
  <c r="T18" i="7" s="1"/>
  <c r="S84" i="7"/>
  <c r="T84" i="7" s="1"/>
  <c r="S9" i="7"/>
  <c r="T9" i="7" s="1"/>
  <c r="S73" i="7"/>
  <c r="T73" i="7" s="1"/>
  <c r="S63" i="7"/>
  <c r="T63" i="7" s="1"/>
  <c r="S66" i="7"/>
  <c r="T66" i="7" s="1"/>
  <c r="S163" i="7"/>
  <c r="T163" i="7" s="1"/>
  <c r="S61" i="7"/>
  <c r="T61" i="7" s="1"/>
  <c r="S67" i="7"/>
  <c r="T67" i="7" s="1"/>
  <c r="S16" i="7"/>
  <c r="T16" i="7" s="1"/>
  <c r="S124" i="7"/>
  <c r="T124" i="7" s="1"/>
  <c r="S109" i="7"/>
  <c r="T109" i="7" s="1"/>
  <c r="AB109" i="7" s="1"/>
  <c r="S37" i="7"/>
  <c r="T37" i="7" s="1"/>
  <c r="S161" i="7"/>
  <c r="T161" i="7" s="1"/>
  <c r="S172" i="7"/>
  <c r="T172" i="7" s="1"/>
  <c r="S138" i="7"/>
  <c r="T138" i="7" s="1"/>
  <c r="S49" i="7"/>
  <c r="T49" i="7" s="1"/>
  <c r="S156" i="7"/>
  <c r="T156" i="7" s="1"/>
  <c r="S39" i="7"/>
  <c r="T39" i="7" s="1"/>
  <c r="S136" i="7"/>
  <c r="T136" i="7" s="1"/>
  <c r="S129" i="7"/>
  <c r="T129" i="7" s="1"/>
  <c r="S166" i="7"/>
  <c r="T166" i="7" s="1"/>
  <c r="S133" i="7"/>
  <c r="T133" i="7" s="1"/>
  <c r="S154" i="7"/>
  <c r="T154" i="7" s="1"/>
  <c r="S132" i="7"/>
  <c r="T132" i="7" s="1"/>
  <c r="S119" i="7"/>
  <c r="T119" i="7" s="1"/>
  <c r="S189" i="7"/>
  <c r="T189" i="7" s="1"/>
  <c r="S178" i="7"/>
  <c r="T178" i="7" s="1"/>
  <c r="S159" i="7"/>
  <c r="T159" i="7" s="1"/>
  <c r="S171" i="7"/>
  <c r="T171" i="7" s="1"/>
  <c r="S137" i="7"/>
  <c r="T137" i="7" s="1"/>
  <c r="S125" i="7"/>
  <c r="T125" i="7" s="1"/>
  <c r="S186" i="7"/>
  <c r="T186" i="7" s="1"/>
  <c r="S126" i="7"/>
  <c r="T126" i="7" s="1"/>
  <c r="S180" i="7"/>
  <c r="T180" i="7" s="1"/>
  <c r="S121" i="7"/>
  <c r="T121" i="7" s="1"/>
  <c r="S170" i="7"/>
  <c r="T170" i="7" s="1"/>
  <c r="S168" i="7"/>
  <c r="T168" i="7" s="1"/>
  <c r="S112" i="7"/>
  <c r="T112" i="7" s="1"/>
  <c r="AB112" i="7" s="1"/>
  <c r="S179" i="7"/>
  <c r="T179" i="7" s="1"/>
  <c r="S31" i="7"/>
  <c r="T31" i="7" s="1"/>
  <c r="S111" i="7"/>
  <c r="T111" i="7" s="1"/>
  <c r="AB111" i="7" s="1"/>
  <c r="S26" i="7"/>
  <c r="T26" i="7" s="1"/>
  <c r="S113" i="7"/>
  <c r="T113" i="7" s="1"/>
  <c r="AB113" i="7" s="1"/>
  <c r="S94" i="7"/>
  <c r="T94" i="7" s="1"/>
  <c r="S42" i="7"/>
  <c r="T42" i="7" s="1"/>
  <c r="S35" i="7"/>
  <c r="T35" i="7" s="1"/>
  <c r="S28" i="7"/>
  <c r="T28" i="7" s="1"/>
  <c r="S17" i="7"/>
  <c r="T17" i="7" s="1"/>
  <c r="S46" i="7"/>
  <c r="T46" i="7" s="1"/>
  <c r="S183" i="7"/>
  <c r="T183" i="7" s="1"/>
  <c r="S75" i="7"/>
  <c r="T75" i="7" s="1"/>
  <c r="S44" i="7"/>
  <c r="T44" i="7" s="1"/>
  <c r="S70" i="7"/>
  <c r="T70" i="7" s="1"/>
  <c r="S135" i="7"/>
  <c r="T135" i="7" s="1"/>
  <c r="S147" i="7"/>
  <c r="T147" i="7" s="1"/>
  <c r="S150" i="7"/>
  <c r="T150" i="7" s="1"/>
  <c r="S47" i="7"/>
  <c r="T47" i="7" s="1"/>
  <c r="S140" i="7"/>
  <c r="T140" i="7" s="1"/>
  <c r="S158" i="7"/>
  <c r="T158" i="7" s="1"/>
  <c r="S184" i="7"/>
  <c r="T184" i="7" s="1"/>
  <c r="S120" i="7"/>
  <c r="T120" i="7" s="1"/>
  <c r="S152" i="7"/>
  <c r="T152" i="7" s="1"/>
  <c r="S107" i="7"/>
  <c r="T107" i="7" s="1"/>
  <c r="AB107" i="7" s="1"/>
  <c r="S116" i="7"/>
  <c r="T116" i="7" s="1"/>
  <c r="AB116" i="7" s="1"/>
  <c r="S105" i="7"/>
  <c r="T105" i="7" s="1"/>
  <c r="AB105" i="7" s="1"/>
  <c r="S99" i="7"/>
  <c r="T99" i="7" s="1"/>
  <c r="AB99" i="7" s="1"/>
  <c r="S173" i="7"/>
  <c r="T173" i="7" s="1"/>
  <c r="S25" i="7"/>
  <c r="T25" i="7" s="1"/>
  <c r="S74" i="7"/>
  <c r="T74" i="7" s="1"/>
  <c r="S45" i="7"/>
  <c r="T45" i="7" s="1"/>
  <c r="S23" i="7"/>
  <c r="T23" i="7" s="1"/>
  <c r="S78" i="7"/>
  <c r="T78" i="7" s="1"/>
  <c r="S139" i="7"/>
  <c r="T139" i="7" s="1"/>
  <c r="S118" i="7"/>
  <c r="T118" i="7" s="1"/>
  <c r="S153" i="7"/>
  <c r="T153" i="7" s="1"/>
  <c r="S176" i="7"/>
  <c r="T176" i="7" s="1"/>
  <c r="S51" i="7"/>
  <c r="T51" i="7" s="1"/>
  <c r="S169" i="7"/>
  <c r="T169" i="7" s="1"/>
  <c r="S86" i="7"/>
  <c r="T86" i="7" s="1"/>
  <c r="S33" i="7"/>
  <c r="T33" i="7" s="1"/>
  <c r="S20" i="7"/>
  <c r="T20" i="7" s="1"/>
  <c r="S21" i="7"/>
  <c r="T21" i="7" s="1"/>
  <c r="S90" i="7"/>
  <c r="T90" i="7" s="1"/>
  <c r="S77" i="7"/>
  <c r="T77" i="7" s="1"/>
  <c r="S8" i="7"/>
  <c r="T8" i="7" s="1"/>
  <c r="S71" i="7"/>
  <c r="T71" i="7" s="1"/>
  <c r="S19" i="7"/>
  <c r="T19" i="7" s="1"/>
  <c r="S76" i="7"/>
  <c r="T76" i="7" s="1"/>
  <c r="S72" i="7"/>
  <c r="T72" i="7" s="1"/>
  <c r="S157" i="7"/>
  <c r="T157" i="7" s="1"/>
  <c r="S131" i="7"/>
  <c r="T131" i="7" s="1"/>
  <c r="S127" i="7"/>
  <c r="T127" i="7" s="1"/>
  <c r="S174" i="7"/>
  <c r="T174" i="7" s="1"/>
  <c r="S177" i="7"/>
  <c r="T177" i="7" s="1"/>
  <c r="S122" i="7"/>
  <c r="T122" i="7" s="1"/>
  <c r="S50" i="7"/>
  <c r="T50" i="7" s="1"/>
  <c r="S145" i="7"/>
  <c r="T145" i="7" s="1"/>
  <c r="S187" i="7"/>
  <c r="T187" i="7" s="1"/>
  <c r="S123" i="7"/>
  <c r="T123" i="7" s="1"/>
  <c r="S81" i="7"/>
  <c r="T81" i="7" s="1"/>
  <c r="S93" i="7"/>
  <c r="T93" i="7" s="1"/>
  <c r="S32" i="7"/>
  <c r="T32" i="7" s="1"/>
  <c r="S92" i="7"/>
  <c r="T92" i="7" s="1"/>
  <c r="S114" i="7"/>
  <c r="T114" i="7" s="1"/>
  <c r="AB114" i="7" s="1"/>
  <c r="S106" i="7"/>
  <c r="T106" i="7" s="1"/>
  <c r="AB106" i="7" s="1"/>
  <c r="S24" i="7"/>
  <c r="T24" i="7" s="1"/>
  <c r="S69" i="7"/>
  <c r="T69" i="7" s="1"/>
  <c r="S103" i="7"/>
  <c r="T103" i="7" s="1"/>
  <c r="AB103" i="7" s="1"/>
  <c r="S97" i="7"/>
  <c r="T97" i="7" s="1"/>
  <c r="S80" i="7"/>
  <c r="T80" i="7" s="1"/>
  <c r="S79" i="7"/>
  <c r="T79" i="7" s="1"/>
  <c r="S68" i="7"/>
  <c r="T68" i="7" s="1"/>
  <c r="S151" i="7"/>
  <c r="T151" i="7" s="1"/>
  <c r="S27" i="7"/>
  <c r="T27" i="7" s="1"/>
  <c r="S30" i="7"/>
  <c r="T30" i="7" s="1"/>
  <c r="S52" i="7"/>
  <c r="T52" i="7" s="1"/>
  <c r="S40" i="7"/>
  <c r="T40" i="7" s="1"/>
  <c r="S88" i="7"/>
  <c r="T88" i="7" s="1"/>
  <c r="S104" i="7"/>
  <c r="T104" i="7" s="1"/>
  <c r="AB104" i="7" s="1"/>
  <c r="S34" i="7"/>
  <c r="T34" i="7" s="1"/>
  <c r="S85" i="7"/>
  <c r="T85" i="7" s="1"/>
  <c r="S15" i="7"/>
  <c r="T15" i="7" s="1"/>
  <c r="S160" i="7"/>
  <c r="T160" i="7" s="1"/>
  <c r="S43" i="7"/>
  <c r="T43" i="7" s="1"/>
  <c r="S165" i="7"/>
  <c r="T165" i="7" s="1"/>
  <c r="S146" i="7"/>
  <c r="T146" i="7" s="1"/>
  <c r="S48" i="7"/>
  <c r="T48" i="7" s="1"/>
  <c r="S181" i="7"/>
  <c r="T181" i="7" s="1"/>
  <c r="S130" i="7"/>
  <c r="T130" i="7" s="1"/>
  <c r="S128" i="7"/>
  <c r="T128" i="7" s="1"/>
  <c r="S143" i="7"/>
  <c r="T143" i="7" s="1"/>
  <c r="S87" i="7"/>
  <c r="T87" i="7" s="1"/>
  <c r="S175" i="7"/>
  <c r="T175" i="7" s="1"/>
  <c r="S144" i="7"/>
  <c r="T144" i="7" s="1"/>
  <c r="S89" i="7"/>
  <c r="T89" i="7" s="1"/>
  <c r="S13" i="7"/>
  <c r="T13" i="7" s="1"/>
  <c r="S29" i="7"/>
  <c r="T29" i="7" s="1"/>
  <c r="S188" i="7"/>
  <c r="T188" i="7" s="1"/>
  <c r="S96" i="7"/>
  <c r="T96" i="7" s="1"/>
  <c r="S12" i="7"/>
  <c r="T12" i="7" s="1"/>
  <c r="S108" i="7"/>
  <c r="T108" i="7" s="1"/>
  <c r="AB108" i="7" s="1"/>
  <c r="S155" i="7"/>
  <c r="T155" i="7" s="1"/>
  <c r="S95" i="7"/>
  <c r="T95" i="7" s="1"/>
  <c r="S134" i="7"/>
  <c r="T134" i="7" s="1"/>
  <c r="S14" i="7"/>
  <c r="T14" i="7" s="1"/>
  <c r="S142" i="7"/>
  <c r="T142" i="7" s="1"/>
  <c r="S148" i="7"/>
  <c r="T148" i="7" s="1"/>
  <c r="S141" i="7"/>
  <c r="T141" i="7" s="1"/>
  <c r="S185" i="7"/>
  <c r="T185" i="7" s="1"/>
  <c r="S164" i="7"/>
  <c r="T164" i="7" s="1"/>
  <c r="S182" i="7"/>
  <c r="T182" i="7" s="1"/>
  <c r="S167" i="7"/>
  <c r="T167" i="7" s="1"/>
  <c r="S162" i="7"/>
  <c r="T162" i="7" s="1"/>
  <c r="S98" i="7"/>
  <c r="T98" i="7" s="1"/>
  <c r="AB98" i="7" s="1"/>
  <c r="S110" i="7"/>
  <c r="T110" i="7" s="1"/>
  <c r="AB110" i="7" s="1"/>
  <c r="S100" i="7"/>
  <c r="T100" i="7" s="1"/>
  <c r="AB100" i="7" s="1"/>
  <c r="S22" i="7"/>
  <c r="T22" i="7" s="1"/>
  <c r="S101" i="7"/>
  <c r="T101" i="7" s="1"/>
  <c r="AB101" i="7" s="1"/>
  <c r="S36" i="7"/>
  <c r="T36" i="7" s="1"/>
  <c r="S38" i="7"/>
  <c r="T38" i="7" s="1"/>
  <c r="S10" i="7"/>
  <c r="T10" i="7" s="1"/>
  <c r="S117" i="7"/>
  <c r="T117" i="7" s="1"/>
  <c r="AB117" i="7" s="1"/>
  <c r="S41" i="7"/>
  <c r="T41" i="7" s="1"/>
  <c r="S115" i="7"/>
  <c r="T115" i="7" s="1"/>
  <c r="AB115" i="7" s="1"/>
  <c r="S91" i="7"/>
  <c r="T91" i="7" s="1"/>
  <c r="S83" i="7"/>
  <c r="T83" i="7" s="1"/>
  <c r="AG117" i="7" l="1"/>
  <c r="AF117" i="7"/>
  <c r="AG106" i="7"/>
  <c r="AF106" i="7"/>
  <c r="AG114" i="7"/>
  <c r="AF114" i="7"/>
  <c r="AG116" i="7"/>
  <c r="AF116" i="7"/>
  <c r="AF104" i="7"/>
  <c r="AG104" i="7"/>
  <c r="AF101" i="7"/>
  <c r="AG101" i="7"/>
  <c r="AG112" i="7"/>
  <c r="AF112" i="7"/>
  <c r="AF108" i="7"/>
  <c r="AG108" i="7"/>
  <c r="AG102" i="7"/>
  <c r="AF102" i="7"/>
  <c r="AF100" i="7"/>
  <c r="AG100" i="7"/>
  <c r="AG103" i="7"/>
  <c r="AF103" i="7"/>
  <c r="AF107" i="7"/>
  <c r="AG107" i="7"/>
  <c r="AG115" i="7"/>
  <c r="AF115" i="7"/>
  <c r="AG110" i="7"/>
  <c r="AF110" i="7"/>
  <c r="AF113" i="7"/>
  <c r="AG113" i="7"/>
  <c r="AF109" i="7"/>
  <c r="AG109" i="7"/>
  <c r="AG99" i="7"/>
  <c r="AF99" i="7"/>
  <c r="AG98" i="7"/>
  <c r="AF98" i="7"/>
  <c r="AF105" i="7"/>
  <c r="AG105" i="7"/>
  <c r="AG111" i="7"/>
  <c r="AF111" i="7"/>
  <c r="AB96" i="7"/>
  <c r="AG96" i="7" s="1"/>
  <c r="AB54" i="7"/>
  <c r="AG54" i="7" s="1"/>
  <c r="AB84" i="7"/>
  <c r="AG84" i="7" s="1"/>
  <c r="AB80" i="7"/>
  <c r="AF80" i="7" s="1"/>
  <c r="AB93" i="7"/>
  <c r="AG93" i="7" s="1"/>
  <c r="AB66" i="7"/>
  <c r="AF66" i="7" s="1"/>
  <c r="AB70" i="7"/>
  <c r="AG70" i="7" s="1"/>
  <c r="AB64" i="7"/>
  <c r="AB78" i="7"/>
  <c r="AB69" i="7"/>
  <c r="AF69" i="7" s="1"/>
  <c r="AB52" i="7"/>
  <c r="AF52" i="7" s="1"/>
  <c r="AB68" i="7"/>
  <c r="AF68" i="7" s="1"/>
  <c r="AB72" i="7"/>
  <c r="AG72" i="7" s="1"/>
  <c r="AB60" i="7"/>
  <c r="AG60" i="7" s="1"/>
  <c r="AB76" i="7"/>
  <c r="AG76" i="7" s="1"/>
  <c r="AB86" i="7"/>
  <c r="AG86" i="7" s="1"/>
  <c r="AB59" i="7"/>
  <c r="AF59" i="7" s="1"/>
  <c r="AB57" i="7"/>
  <c r="AB62" i="7"/>
  <c r="AG62" i="7" s="1"/>
  <c r="AB56" i="7"/>
  <c r="AB50" i="7"/>
  <c r="AF50" i="7" s="1"/>
  <c r="AB44" i="7"/>
  <c r="AG44" i="7" s="1"/>
  <c r="AB17" i="7"/>
  <c r="AG17" i="7" s="1"/>
  <c r="AB49" i="7"/>
  <c r="AB39" i="7"/>
  <c r="AG39" i="7" s="1"/>
  <c r="AB37" i="7"/>
  <c r="AG37" i="7" s="1"/>
  <c r="AB14" i="7"/>
  <c r="AF14" i="7" s="1"/>
  <c r="AB43" i="7"/>
  <c r="AB46" i="7"/>
  <c r="AF46" i="7" s="1"/>
  <c r="AB16" i="7"/>
  <c r="AG16" i="7" s="1"/>
  <c r="AB21" i="7"/>
  <c r="AF21" i="7" s="1"/>
  <c r="AB40" i="7"/>
  <c r="AF40" i="7" s="1"/>
  <c r="AB33" i="7"/>
  <c r="AG33" i="7" s="1"/>
  <c r="AB23" i="7"/>
  <c r="AG23" i="7" s="1"/>
  <c r="AB34" i="7"/>
  <c r="AF34" i="7" s="1"/>
  <c r="AB27" i="7"/>
  <c r="AB10" i="7"/>
  <c r="AG10" i="7" s="1"/>
  <c r="AB77" i="7"/>
  <c r="AF77" i="7" s="1"/>
  <c r="AB89" i="7"/>
  <c r="AG89" i="7" s="1"/>
  <c r="AB47" i="7"/>
  <c r="AG47" i="7" s="1"/>
  <c r="AB65" i="7"/>
  <c r="AB81" i="7"/>
  <c r="AG81" i="7" s="1"/>
  <c r="AB92" i="7"/>
  <c r="AG92" i="7" s="1"/>
  <c r="AB88" i="7"/>
  <c r="AF88" i="7" s="1"/>
  <c r="AB95" i="7"/>
  <c r="AB63" i="7"/>
  <c r="AB31" i="7"/>
  <c r="AG31" i="7" s="1"/>
  <c r="AB90" i="7"/>
  <c r="AG90" i="7" s="1"/>
  <c r="AB87" i="7"/>
  <c r="AG87" i="7" s="1"/>
  <c r="AB30" i="7"/>
  <c r="AF30" i="7" s="1"/>
  <c r="AB29" i="7"/>
  <c r="AF29" i="7" s="1"/>
  <c r="AB97" i="7"/>
  <c r="AB94" i="7"/>
  <c r="AB53" i="7"/>
  <c r="AB75" i="7"/>
  <c r="AB71" i="7"/>
  <c r="AB45" i="7"/>
  <c r="AB67" i="7"/>
  <c r="AB20" i="7"/>
  <c r="AB82" i="7"/>
  <c r="AB32" i="7"/>
  <c r="AB61" i="7"/>
  <c r="AB35" i="7"/>
  <c r="AG35" i="7" s="1"/>
  <c r="AB91" i="7"/>
  <c r="AF91" i="7" s="1"/>
  <c r="AB74" i="7"/>
  <c r="AG74" i="7" s="1"/>
  <c r="AB24" i="7"/>
  <c r="AF24" i="7" s="1"/>
  <c r="AB28" i="7"/>
  <c r="AG28" i="7" s="1"/>
  <c r="AB13" i="7"/>
  <c r="AF13" i="7" s="1"/>
  <c r="AB42" i="7"/>
  <c r="AF42" i="7" s="1"/>
  <c r="AB19" i="7"/>
  <c r="AG19" i="7" s="1"/>
  <c r="AB83" i="7"/>
  <c r="AF83" i="7" s="1"/>
  <c r="AB55" i="7"/>
  <c r="AB73" i="7"/>
  <c r="AB48" i="7"/>
  <c r="AB25" i="7"/>
  <c r="AB85" i="7"/>
  <c r="AB41" i="7"/>
  <c r="AF41" i="7" s="1"/>
  <c r="AB22" i="7"/>
  <c r="AF22" i="7" s="1"/>
  <c r="AB38" i="7"/>
  <c r="AG38" i="7" s="1"/>
  <c r="AB79" i="7"/>
  <c r="AF79" i="7" s="1"/>
  <c r="AB36" i="7"/>
  <c r="AG36" i="7" s="1"/>
  <c r="AB51" i="7"/>
  <c r="AF51" i="7" s="1"/>
  <c r="AB26" i="7"/>
  <c r="AF26" i="7" s="1"/>
  <c r="AB58" i="7"/>
  <c r="AB12" i="7"/>
  <c r="AF12" i="7" s="1"/>
  <c r="AB8" i="7"/>
  <c r="AB9" i="7"/>
  <c r="AF9" i="7" s="1"/>
  <c r="AB11" i="7"/>
  <c r="AB15" i="7"/>
  <c r="AB18" i="7"/>
  <c r="AF96" i="7" l="1"/>
  <c r="AF54" i="7"/>
  <c r="AF93" i="7"/>
  <c r="AF84" i="7"/>
  <c r="AG80" i="7"/>
  <c r="AG52" i="7"/>
  <c r="AG69" i="7"/>
  <c r="AF70" i="7"/>
  <c r="AF62" i="7"/>
  <c r="AF76" i="7"/>
  <c r="AG66" i="7"/>
  <c r="AG68" i="7"/>
  <c r="AF72" i="7"/>
  <c r="AF44" i="7"/>
  <c r="AF60" i="7"/>
  <c r="AF64" i="7"/>
  <c r="AG64" i="7"/>
  <c r="AF86" i="7"/>
  <c r="AG78" i="7"/>
  <c r="AF78" i="7"/>
  <c r="AG59" i="7"/>
  <c r="AF56" i="7"/>
  <c r="AG56" i="7"/>
  <c r="AF57" i="7"/>
  <c r="AG57" i="7"/>
  <c r="AG50" i="7"/>
  <c r="AF33" i="7"/>
  <c r="AG42" i="7"/>
  <c r="AF39" i="7"/>
  <c r="AF35" i="7"/>
  <c r="AF36" i="7"/>
  <c r="AF47" i="7"/>
  <c r="AG40" i="7"/>
  <c r="AF19" i="7"/>
  <c r="AF37" i="7"/>
  <c r="AG34" i="7"/>
  <c r="AG46" i="7"/>
  <c r="AF17" i="7"/>
  <c r="AF10" i="7"/>
  <c r="AG14" i="7"/>
  <c r="AF49" i="7"/>
  <c r="AG49" i="7"/>
  <c r="AG13" i="7"/>
  <c r="AG79" i="7"/>
  <c r="AF89" i="7"/>
  <c r="AG21" i="7"/>
  <c r="AG43" i="7"/>
  <c r="AF43" i="7"/>
  <c r="AF31" i="7"/>
  <c r="AG27" i="7"/>
  <c r="AF27" i="7"/>
  <c r="AF23" i="7"/>
  <c r="AF16" i="7"/>
  <c r="AF87" i="7"/>
  <c r="AF74" i="7"/>
  <c r="AF90" i="7"/>
  <c r="AF92" i="7"/>
  <c r="AG88" i="7"/>
  <c r="AG30" i="7"/>
  <c r="AF38" i="7"/>
  <c r="AG26" i="7"/>
  <c r="AG77" i="7"/>
  <c r="AG9" i="7"/>
  <c r="AG95" i="7"/>
  <c r="AF95" i="7"/>
  <c r="AF81" i="7"/>
  <c r="AF65" i="7"/>
  <c r="AG65" i="7"/>
  <c r="AG91" i="7"/>
  <c r="AG24" i="7"/>
  <c r="AG51" i="7"/>
  <c r="AG83" i="7"/>
  <c r="C8" i="6" a="1"/>
  <c r="C120" i="6" s="1"/>
  <c r="AG63" i="7"/>
  <c r="AF63" i="7"/>
  <c r="AG29" i="7"/>
  <c r="AF25" i="7"/>
  <c r="AG25" i="7"/>
  <c r="AF32" i="7"/>
  <c r="AG32" i="7"/>
  <c r="AG94" i="7"/>
  <c r="AF94" i="7"/>
  <c r="AF20" i="7"/>
  <c r="AG20" i="7"/>
  <c r="AF58" i="7"/>
  <c r="AG58" i="7"/>
  <c r="AF67" i="7"/>
  <c r="AG67" i="7"/>
  <c r="AF97" i="7"/>
  <c r="AG97" i="7"/>
  <c r="AG55" i="7"/>
  <c r="AF55" i="7"/>
  <c r="AF45" i="7"/>
  <c r="AG45" i="7"/>
  <c r="AG73" i="7"/>
  <c r="AF73" i="7"/>
  <c r="AF28" i="7"/>
  <c r="AG12" i="7"/>
  <c r="AG71" i="7"/>
  <c r="AF71" i="7"/>
  <c r="AG48" i="7"/>
  <c r="AF48" i="7"/>
  <c r="AF75" i="7"/>
  <c r="AG75" i="7"/>
  <c r="AG82" i="7"/>
  <c r="AF82" i="7"/>
  <c r="AG22" i="7"/>
  <c r="AG41" i="7"/>
  <c r="AG85" i="7"/>
  <c r="AF85" i="7"/>
  <c r="AG61" i="7"/>
  <c r="AF61" i="7"/>
  <c r="AG53" i="7"/>
  <c r="AF53" i="7"/>
  <c r="AG11" i="7"/>
  <c r="AF11" i="7"/>
  <c r="AG18" i="7"/>
  <c r="AF18" i="7"/>
  <c r="AF8" i="7"/>
  <c r="AG8" i="7"/>
  <c r="AG15" i="7"/>
  <c r="AF15" i="7"/>
  <c r="E177" i="6" l="1"/>
  <c r="F47" i="6"/>
  <c r="C188" i="6"/>
  <c r="E124" i="6"/>
  <c r="C57" i="6"/>
  <c r="F151" i="6"/>
  <c r="E80" i="6"/>
  <c r="E147" i="6"/>
  <c r="G179" i="6"/>
  <c r="J175" i="13" s="1"/>
  <c r="K175" i="13" s="1"/>
  <c r="D74" i="6"/>
  <c r="D138" i="6"/>
  <c r="G148" i="6"/>
  <c r="J144" i="13" s="1"/>
  <c r="K144" i="13" s="1"/>
  <c r="D78" i="6"/>
  <c r="G33" i="6"/>
  <c r="J29" i="13" s="1"/>
  <c r="E134" i="6"/>
  <c r="E49" i="6"/>
  <c r="D106" i="6"/>
  <c r="E20" i="6"/>
  <c r="D37" i="6"/>
  <c r="F132" i="6"/>
  <c r="C105" i="6"/>
  <c r="F24" i="6"/>
  <c r="G85" i="6"/>
  <c r="J81" i="13" s="1"/>
  <c r="C82" i="6"/>
  <c r="E188" i="6"/>
  <c r="G132" i="6"/>
  <c r="J128" i="13" s="1"/>
  <c r="K128" i="13" s="1"/>
  <c r="D154" i="6"/>
  <c r="D104" i="6"/>
  <c r="F74" i="6"/>
  <c r="D158" i="6"/>
  <c r="F45" i="6"/>
  <c r="D101" i="6"/>
  <c r="C42" i="6"/>
  <c r="C74" i="6"/>
  <c r="G142" i="6"/>
  <c r="J138" i="13" s="1"/>
  <c r="K138" i="13" s="1"/>
  <c r="D38" i="6"/>
  <c r="C127" i="6"/>
  <c r="G93" i="6"/>
  <c r="J89" i="13" s="1"/>
  <c r="D152" i="6"/>
  <c r="E44" i="6"/>
  <c r="E12" i="6"/>
  <c r="C144" i="6"/>
  <c r="G97" i="6"/>
  <c r="J93" i="13" s="1"/>
  <c r="D182" i="6"/>
  <c r="C80" i="6"/>
  <c r="D54" i="6"/>
  <c r="G151" i="6"/>
  <c r="J147" i="13" s="1"/>
  <c r="K147" i="13" s="1"/>
  <c r="C75" i="6"/>
  <c r="E174" i="6"/>
  <c r="C130" i="6"/>
  <c r="F70" i="6"/>
  <c r="G156" i="6"/>
  <c r="J152" i="13" s="1"/>
  <c r="K152" i="13" s="1"/>
  <c r="G25" i="6"/>
  <c r="J21" i="13" s="1"/>
  <c r="D187" i="6"/>
  <c r="C73" i="6"/>
  <c r="F126" i="6"/>
  <c r="C160" i="6"/>
  <c r="D97" i="6"/>
  <c r="F9" i="6"/>
  <c r="F23" i="6"/>
  <c r="G168" i="6"/>
  <c r="J164" i="13" s="1"/>
  <c r="K164" i="13" s="1"/>
  <c r="C59" i="6"/>
  <c r="G110" i="6"/>
  <c r="J106" i="13" s="1"/>
  <c r="K106" i="13" s="1"/>
  <c r="E90" i="6"/>
  <c r="G167" i="6"/>
  <c r="J163" i="13" s="1"/>
  <c r="K163" i="13" s="1"/>
  <c r="G56" i="6"/>
  <c r="J52" i="13" s="1"/>
  <c r="C40" i="6"/>
  <c r="G176" i="6"/>
  <c r="J172" i="13" s="1"/>
  <c r="K172" i="13" s="1"/>
  <c r="D66" i="6"/>
  <c r="E13" i="6"/>
  <c r="F130" i="6"/>
  <c r="G27" i="6"/>
  <c r="J23" i="13" s="1"/>
  <c r="G103" i="6"/>
  <c r="J99" i="13" s="1"/>
  <c r="K99" i="13" s="1"/>
  <c r="G112" i="6"/>
  <c r="J108" i="13" s="1"/>
  <c r="K108" i="13" s="1"/>
  <c r="D175" i="6"/>
  <c r="C163" i="6"/>
  <c r="E50" i="6"/>
  <c r="F161" i="6"/>
  <c r="D128" i="6"/>
  <c r="G187" i="6"/>
  <c r="J183" i="13" s="1"/>
  <c r="K183" i="13" s="1"/>
  <c r="C124" i="6"/>
  <c r="D142" i="6"/>
  <c r="F116" i="6"/>
  <c r="E170" i="6"/>
  <c r="F50" i="6"/>
  <c r="E61" i="6"/>
  <c r="F97" i="6"/>
  <c r="C114" i="6"/>
  <c r="C150" i="6"/>
  <c r="E47" i="6"/>
  <c r="E65" i="6"/>
  <c r="C65" i="6"/>
  <c r="G72" i="6"/>
  <c r="J68" i="13" s="1"/>
  <c r="E84" i="6"/>
  <c r="C8" i="6"/>
  <c r="C171" i="6"/>
  <c r="C48" i="6"/>
  <c r="G106" i="6"/>
  <c r="J102" i="13" s="1"/>
  <c r="K102" i="13" s="1"/>
  <c r="D120" i="6"/>
  <c r="G188" i="6"/>
  <c r="J184" i="13" s="1"/>
  <c r="K184" i="13" s="1"/>
  <c r="G44" i="6"/>
  <c r="J40" i="13" s="1"/>
  <c r="D91" i="6"/>
  <c r="F29" i="6"/>
  <c r="D33" i="6"/>
  <c r="D87" i="6"/>
  <c r="D165" i="6"/>
  <c r="D183" i="6"/>
  <c r="F172" i="6"/>
  <c r="G21" i="6"/>
  <c r="J17" i="13" s="1"/>
  <c r="F115" i="6"/>
  <c r="G144" i="6"/>
  <c r="J140" i="13" s="1"/>
  <c r="K140" i="13" s="1"/>
  <c r="C123" i="6"/>
  <c r="D163" i="6"/>
  <c r="G70" i="6"/>
  <c r="J66" i="13" s="1"/>
  <c r="C35" i="6"/>
  <c r="D125" i="6"/>
  <c r="D26" i="6"/>
  <c r="E40" i="6"/>
  <c r="E99" i="6"/>
  <c r="G108" i="6"/>
  <c r="J104" i="13" s="1"/>
  <c r="K104" i="13" s="1"/>
  <c r="F102" i="6"/>
  <c r="G31" i="6"/>
  <c r="J27" i="13" s="1"/>
  <c r="F38" i="6"/>
  <c r="D157" i="6"/>
  <c r="D58" i="6"/>
  <c r="G153" i="6"/>
  <c r="J149" i="13" s="1"/>
  <c r="K149" i="13" s="1"/>
  <c r="E72" i="6"/>
  <c r="E115" i="6"/>
  <c r="D114" i="6"/>
  <c r="F95" i="6"/>
  <c r="D96" i="6"/>
  <c r="E102" i="6"/>
  <c r="F54" i="6"/>
  <c r="C185" i="6"/>
  <c r="D57" i="6"/>
  <c r="G94" i="6"/>
  <c r="J90" i="13" s="1"/>
  <c r="D82" i="6"/>
  <c r="G92" i="6"/>
  <c r="J88" i="13" s="1"/>
  <c r="E113" i="6"/>
  <c r="E107" i="6"/>
  <c r="D185" i="6"/>
  <c r="C37" i="6"/>
  <c r="D166" i="6"/>
  <c r="C41" i="6"/>
  <c r="F82" i="6"/>
  <c r="F180" i="6"/>
  <c r="G166" i="6"/>
  <c r="J162" i="13" s="1"/>
  <c r="K162" i="13" s="1"/>
  <c r="C17" i="6"/>
  <c r="E119" i="6"/>
  <c r="E117" i="6"/>
  <c r="D100" i="6"/>
  <c r="G172" i="6"/>
  <c r="J168" i="13" s="1"/>
  <c r="K168" i="13" s="1"/>
  <c r="F131" i="6"/>
  <c r="F146" i="6"/>
  <c r="F101" i="6"/>
  <c r="E132" i="6"/>
  <c r="E64" i="6"/>
  <c r="D49" i="6"/>
  <c r="F39" i="6"/>
  <c r="D73" i="6"/>
  <c r="D77" i="6"/>
  <c r="F159" i="6"/>
  <c r="F13" i="6"/>
  <c r="D14" i="6"/>
  <c r="G163" i="6"/>
  <c r="J159" i="13" s="1"/>
  <c r="K159" i="13" s="1"/>
  <c r="G61" i="6"/>
  <c r="J57" i="13" s="1"/>
  <c r="F83" i="6"/>
  <c r="E55" i="6"/>
  <c r="G133" i="6"/>
  <c r="J129" i="13" s="1"/>
  <c r="K129" i="13" s="1"/>
  <c r="C83" i="6"/>
  <c r="D135" i="6"/>
  <c r="E71" i="6"/>
  <c r="G101" i="6"/>
  <c r="J97" i="13" s="1"/>
  <c r="E156" i="6"/>
  <c r="F15" i="6"/>
  <c r="E87" i="6"/>
  <c r="G10" i="6"/>
  <c r="J6" i="13" s="1"/>
  <c r="C58" i="6"/>
  <c r="F99" i="6"/>
  <c r="D159" i="6"/>
  <c r="G16" i="6"/>
  <c r="J12" i="13" s="1"/>
  <c r="F34" i="6"/>
  <c r="E53" i="6"/>
  <c r="F86" i="6"/>
  <c r="F148" i="6"/>
  <c r="G55" i="6"/>
  <c r="J51" i="13" s="1"/>
  <c r="F157" i="6"/>
  <c r="E167" i="6"/>
  <c r="D116" i="6"/>
  <c r="E75" i="6"/>
  <c r="D18" i="6"/>
  <c r="C66" i="6"/>
  <c r="E121" i="6"/>
  <c r="F150" i="6"/>
  <c r="C164" i="6"/>
  <c r="E67" i="6"/>
  <c r="E161" i="6"/>
  <c r="G68" i="6"/>
  <c r="J64" i="13" s="1"/>
  <c r="G111" i="6"/>
  <c r="J107" i="13" s="1"/>
  <c r="K107" i="13" s="1"/>
  <c r="G53" i="6"/>
  <c r="J49" i="13" s="1"/>
  <c r="E135" i="6"/>
  <c r="D90" i="6"/>
  <c r="C88" i="6"/>
  <c r="E26" i="6"/>
  <c r="G141" i="6"/>
  <c r="J137" i="13" s="1"/>
  <c r="K137" i="13" s="1"/>
  <c r="F122" i="6"/>
  <c r="F77" i="6"/>
  <c r="F75" i="6"/>
  <c r="G145" i="6"/>
  <c r="J141" i="13" s="1"/>
  <c r="K141" i="13" s="1"/>
  <c r="E42" i="6"/>
  <c r="G52" i="6"/>
  <c r="J48" i="13" s="1"/>
  <c r="D55" i="6"/>
  <c r="C140" i="6"/>
  <c r="F179" i="6"/>
  <c r="G59" i="6"/>
  <c r="J55" i="13" s="1"/>
  <c r="D147" i="6"/>
  <c r="C172" i="6"/>
  <c r="G155" i="6"/>
  <c r="J151" i="13" s="1"/>
  <c r="K151" i="13" s="1"/>
  <c r="C85" i="6"/>
  <c r="F87" i="6"/>
  <c r="E16" i="6"/>
  <c r="G125" i="6"/>
  <c r="J121" i="13" s="1"/>
  <c r="K121" i="13" s="1"/>
  <c r="C117" i="6"/>
  <c r="E45" i="6"/>
  <c r="F73" i="6"/>
  <c r="C121" i="6"/>
  <c r="C89" i="6"/>
  <c r="F36" i="6"/>
  <c r="F158" i="6"/>
  <c r="G159" i="6"/>
  <c r="J155" i="13" s="1"/>
  <c r="K155" i="13" s="1"/>
  <c r="E110" i="6"/>
  <c r="G149" i="6"/>
  <c r="J145" i="13" s="1"/>
  <c r="K145" i="13" s="1"/>
  <c r="G71" i="6"/>
  <c r="J67" i="13" s="1"/>
  <c r="C49" i="6"/>
  <c r="F27" i="6"/>
  <c r="E142" i="6"/>
  <c r="F152" i="6"/>
  <c r="G178" i="6"/>
  <c r="J174" i="13" s="1"/>
  <c r="K174" i="13" s="1"/>
  <c r="F20" i="6"/>
  <c r="C167" i="6"/>
  <c r="G130" i="6"/>
  <c r="J126" i="13" s="1"/>
  <c r="K126" i="13" s="1"/>
  <c r="D59" i="6"/>
  <c r="C148" i="6"/>
  <c r="G82" i="6"/>
  <c r="J78" i="13" s="1"/>
  <c r="E149" i="6"/>
  <c r="D132" i="6"/>
  <c r="C23" i="6"/>
  <c r="G48" i="6"/>
  <c r="J44" i="13" s="1"/>
  <c r="G29" i="6"/>
  <c r="J25" i="13" s="1"/>
  <c r="G157" i="6"/>
  <c r="J153" i="13" s="1"/>
  <c r="K153" i="13" s="1"/>
  <c r="F96" i="6"/>
  <c r="C159" i="6"/>
  <c r="G41" i="6"/>
  <c r="J37" i="13" s="1"/>
  <c r="C136" i="6"/>
  <c r="G115" i="6"/>
  <c r="J111" i="13" s="1"/>
  <c r="K111" i="13" s="1"/>
  <c r="G79" i="6"/>
  <c r="J75" i="13" s="1"/>
  <c r="G171" i="6"/>
  <c r="J167" i="13" s="1"/>
  <c r="K167" i="13" s="1"/>
  <c r="E109" i="6"/>
  <c r="G184" i="6"/>
  <c r="J180" i="13" s="1"/>
  <c r="K180" i="13" s="1"/>
  <c r="D75" i="6"/>
  <c r="F22" i="6"/>
  <c r="C153" i="6"/>
  <c r="G49" i="6"/>
  <c r="J45" i="13" s="1"/>
  <c r="F84" i="6"/>
  <c r="F58" i="6"/>
  <c r="E22" i="6"/>
  <c r="G30" i="6"/>
  <c r="J26" i="13" s="1"/>
  <c r="D40" i="6"/>
  <c r="C38" i="6"/>
  <c r="G81" i="6"/>
  <c r="J77" i="13" s="1"/>
  <c r="C184" i="6"/>
  <c r="F56" i="6"/>
  <c r="D145" i="6"/>
  <c r="E114" i="6"/>
  <c r="E56" i="6"/>
  <c r="E176" i="6"/>
  <c r="E187" i="6"/>
  <c r="C156" i="6"/>
  <c r="C67" i="6"/>
  <c r="G120" i="6"/>
  <c r="J116" i="13" s="1"/>
  <c r="K116" i="13" s="1"/>
  <c r="F124" i="6"/>
  <c r="D17" i="6"/>
  <c r="E34" i="6"/>
  <c r="D144" i="6"/>
  <c r="F156" i="6"/>
  <c r="D61" i="6"/>
  <c r="E62" i="6"/>
  <c r="D176" i="6"/>
  <c r="F188" i="6"/>
  <c r="G135" i="6"/>
  <c r="J131" i="13" s="1"/>
  <c r="K131" i="13" s="1"/>
  <c r="F107" i="6"/>
  <c r="F59" i="6"/>
  <c r="G164" i="6"/>
  <c r="J160" i="13" s="1"/>
  <c r="K160" i="13" s="1"/>
  <c r="G138" i="6"/>
  <c r="J134" i="13" s="1"/>
  <c r="K134" i="13" s="1"/>
  <c r="D108" i="6"/>
  <c r="E139" i="6"/>
  <c r="G47" i="6"/>
  <c r="J43" i="13" s="1"/>
  <c r="C19" i="6"/>
  <c r="G119" i="6"/>
  <c r="J115" i="13" s="1"/>
  <c r="K115" i="13" s="1"/>
  <c r="F88" i="6"/>
  <c r="E95" i="6"/>
  <c r="F104" i="6"/>
  <c r="E127" i="6"/>
  <c r="C45" i="6"/>
  <c r="E159" i="6"/>
  <c r="G89" i="6"/>
  <c r="J85" i="13" s="1"/>
  <c r="G123" i="6"/>
  <c r="J119" i="13" s="1"/>
  <c r="K119" i="13" s="1"/>
  <c r="D169" i="6"/>
  <c r="E79" i="6"/>
  <c r="E81" i="6"/>
  <c r="F136" i="6"/>
  <c r="G104" i="6"/>
  <c r="J100" i="13" s="1"/>
  <c r="K100" i="13" s="1"/>
  <c r="D180" i="6"/>
  <c r="E133" i="6"/>
  <c r="F55" i="6"/>
  <c r="E24" i="6"/>
  <c r="G13" i="6"/>
  <c r="J9" i="13" s="1"/>
  <c r="E165" i="6"/>
  <c r="D148" i="6"/>
  <c r="C39" i="6"/>
  <c r="D172" i="6"/>
  <c r="E180" i="6"/>
  <c r="E59" i="6"/>
  <c r="C168" i="6"/>
  <c r="E21" i="6"/>
  <c r="G8" i="6"/>
  <c r="J4" i="13" s="1"/>
  <c r="F98" i="6"/>
  <c r="C135" i="6"/>
  <c r="C77" i="6"/>
  <c r="D151" i="6"/>
  <c r="C179" i="6"/>
  <c r="C10" i="6"/>
  <c r="E148" i="6"/>
  <c r="C91" i="6"/>
  <c r="C158" i="6"/>
  <c r="E83" i="6"/>
  <c r="G32" i="6"/>
  <c r="J28" i="13" s="1"/>
  <c r="E126" i="6"/>
  <c r="D153" i="6"/>
  <c r="G113" i="6"/>
  <c r="J109" i="13" s="1"/>
  <c r="K109" i="13" s="1"/>
  <c r="D150" i="6"/>
  <c r="C25" i="6"/>
  <c r="E164" i="6"/>
  <c r="F139" i="6"/>
  <c r="C27" i="6"/>
  <c r="G183" i="6"/>
  <c r="J179" i="13" s="1"/>
  <c r="K179" i="13" s="1"/>
  <c r="E8" i="6"/>
  <c r="F168" i="6"/>
  <c r="F109" i="6"/>
  <c r="G58" i="6"/>
  <c r="J54" i="13" s="1"/>
  <c r="E30" i="6"/>
  <c r="C109" i="6"/>
  <c r="F167" i="6"/>
  <c r="G180" i="6"/>
  <c r="J176" i="13" s="1"/>
  <c r="K176" i="13" s="1"/>
  <c r="F177" i="6"/>
  <c r="F80" i="6"/>
  <c r="C145" i="6"/>
  <c r="F81" i="6"/>
  <c r="C110" i="6"/>
  <c r="C165" i="6"/>
  <c r="C166" i="6"/>
  <c r="E150" i="6"/>
  <c r="F174" i="6"/>
  <c r="G50" i="6"/>
  <c r="J46" i="13" s="1"/>
  <c r="D181" i="6"/>
  <c r="E182" i="6"/>
  <c r="C99" i="6"/>
  <c r="E10" i="6"/>
  <c r="F33" i="6"/>
  <c r="D43" i="6"/>
  <c r="E66" i="6"/>
  <c r="F61" i="6"/>
  <c r="G186" i="6"/>
  <c r="J182" i="13" s="1"/>
  <c r="K182" i="13" s="1"/>
  <c r="E36" i="6"/>
  <c r="F63" i="6"/>
  <c r="D70" i="6"/>
  <c r="C70" i="6"/>
  <c r="C151" i="6"/>
  <c r="G175" i="6"/>
  <c r="J171" i="13" s="1"/>
  <c r="K171" i="13" s="1"/>
  <c r="C94" i="6"/>
  <c r="E91" i="6"/>
  <c r="E76" i="6"/>
  <c r="E37" i="6"/>
  <c r="D20" i="6"/>
  <c r="F114" i="6"/>
  <c r="F18" i="6"/>
  <c r="E169" i="6"/>
  <c r="D45" i="6"/>
  <c r="C107" i="6"/>
  <c r="D67" i="6"/>
  <c r="G86" i="6"/>
  <c r="J82" i="13" s="1"/>
  <c r="G36" i="6"/>
  <c r="J32" i="13" s="1"/>
  <c r="G105" i="6"/>
  <c r="J101" i="13" s="1"/>
  <c r="K101" i="13" s="1"/>
  <c r="C155" i="6"/>
  <c r="C71" i="6"/>
  <c r="G96" i="6"/>
  <c r="J92" i="13" s="1"/>
  <c r="C186" i="6"/>
  <c r="E153" i="6"/>
  <c r="F166" i="6"/>
  <c r="G127" i="6"/>
  <c r="J123" i="13" s="1"/>
  <c r="K123" i="13" s="1"/>
  <c r="D25" i="6"/>
  <c r="G160" i="6"/>
  <c r="J156" i="13" s="1"/>
  <c r="K156" i="13" s="1"/>
  <c r="G189" i="6"/>
  <c r="J185" i="13" s="1"/>
  <c r="K185" i="13" s="1"/>
  <c r="D126" i="6"/>
  <c r="E48" i="6"/>
  <c r="D22" i="6"/>
  <c r="F100" i="6"/>
  <c r="C119" i="6"/>
  <c r="C64" i="6"/>
  <c r="C68" i="6"/>
  <c r="F113" i="6"/>
  <c r="C137" i="6"/>
  <c r="E112" i="6"/>
  <c r="E123" i="6"/>
  <c r="F160" i="6"/>
  <c r="F14" i="6"/>
  <c r="E143" i="6"/>
  <c r="D60" i="6"/>
  <c r="F71" i="6"/>
  <c r="C78" i="6"/>
  <c r="G134" i="6"/>
  <c r="J130" i="13" s="1"/>
  <c r="K130" i="13" s="1"/>
  <c r="F125" i="6"/>
  <c r="E41" i="6"/>
  <c r="F181" i="6"/>
  <c r="G77" i="6"/>
  <c r="J73" i="13" s="1"/>
  <c r="E14" i="6"/>
  <c r="G35" i="6"/>
  <c r="J31" i="13" s="1"/>
  <c r="F69" i="6"/>
  <c r="C90" i="6"/>
  <c r="E46" i="6"/>
  <c r="F10" i="6"/>
  <c r="D63" i="6"/>
  <c r="C162" i="6"/>
  <c r="E43" i="6"/>
  <c r="F42" i="6"/>
  <c r="G17" i="6"/>
  <c r="J13" i="13" s="1"/>
  <c r="D136" i="6"/>
  <c r="F51" i="6"/>
  <c r="D8" i="6"/>
  <c r="F26" i="6"/>
  <c r="D81" i="6"/>
  <c r="G20" i="6"/>
  <c r="J16" i="13" s="1"/>
  <c r="F182" i="6"/>
  <c r="D98" i="6"/>
  <c r="D146" i="6"/>
  <c r="G90" i="6"/>
  <c r="J86" i="13" s="1"/>
  <c r="D171" i="6"/>
  <c r="C169" i="6"/>
  <c r="C128" i="6"/>
  <c r="E136" i="6"/>
  <c r="F140" i="6"/>
  <c r="D99" i="6"/>
  <c r="F8" i="6"/>
  <c r="G14" i="6"/>
  <c r="J10" i="13" s="1"/>
  <c r="G88" i="6"/>
  <c r="J84" i="13" s="1"/>
  <c r="F66" i="6"/>
  <c r="D178" i="6"/>
  <c r="D52" i="6"/>
  <c r="C111" i="6"/>
  <c r="D84" i="6"/>
  <c r="D16" i="6"/>
  <c r="C81" i="6"/>
  <c r="D189" i="6"/>
  <c r="C97" i="6"/>
  <c r="C101" i="6"/>
  <c r="E152" i="6"/>
  <c r="D19" i="6"/>
  <c r="D174" i="6"/>
  <c r="C14" i="6"/>
  <c r="D155" i="6"/>
  <c r="G137" i="6"/>
  <c r="J133" i="13" s="1"/>
  <c r="K133" i="13" s="1"/>
  <c r="G129" i="6"/>
  <c r="J125" i="13" s="1"/>
  <c r="K125" i="13" s="1"/>
  <c r="F143" i="6"/>
  <c r="D30" i="6"/>
  <c r="C176" i="6"/>
  <c r="G102" i="6"/>
  <c r="J98" i="13" s="1"/>
  <c r="K98" i="13" s="1"/>
  <c r="G154" i="6"/>
  <c r="J150" i="13" s="1"/>
  <c r="K150" i="13" s="1"/>
  <c r="D62" i="6"/>
  <c r="E52" i="6"/>
  <c r="C104" i="6"/>
  <c r="G87" i="6"/>
  <c r="J83" i="13" s="1"/>
  <c r="D94" i="6"/>
  <c r="D65" i="6"/>
  <c r="G131" i="6"/>
  <c r="J127" i="13" s="1"/>
  <c r="K127" i="13" s="1"/>
  <c r="C187" i="6"/>
  <c r="C87" i="6"/>
  <c r="C55" i="6"/>
  <c r="E104" i="6"/>
  <c r="C54" i="6"/>
  <c r="G83" i="6"/>
  <c r="J79" i="13" s="1"/>
  <c r="E19" i="6"/>
  <c r="D46" i="6"/>
  <c r="D115" i="6"/>
  <c r="G76" i="6"/>
  <c r="J72" i="13" s="1"/>
  <c r="D134" i="6"/>
  <c r="C9" i="6"/>
  <c r="D50" i="6"/>
  <c r="D168" i="6"/>
  <c r="F16" i="6"/>
  <c r="D76" i="6"/>
  <c r="C50" i="6"/>
  <c r="F153" i="6"/>
  <c r="F43" i="6"/>
  <c r="C28" i="6"/>
  <c r="F138" i="6"/>
  <c r="E130" i="6"/>
  <c r="F108" i="6"/>
  <c r="E23" i="6"/>
  <c r="C76" i="6"/>
  <c r="F185" i="6"/>
  <c r="C175" i="6"/>
  <c r="F60" i="6"/>
  <c r="G45" i="6"/>
  <c r="J41" i="13" s="1"/>
  <c r="E31" i="6"/>
  <c r="E86" i="6"/>
  <c r="C134" i="6"/>
  <c r="G126" i="6"/>
  <c r="J122" i="13" s="1"/>
  <c r="K122" i="13" s="1"/>
  <c r="D105" i="6"/>
  <c r="C125" i="6"/>
  <c r="D109" i="6"/>
  <c r="F154" i="6"/>
  <c r="D92" i="6"/>
  <c r="E93" i="6"/>
  <c r="E146" i="6"/>
  <c r="D123" i="6"/>
  <c r="F49" i="6"/>
  <c r="F111" i="6"/>
  <c r="G124" i="6"/>
  <c r="J120" i="13" s="1"/>
  <c r="K120" i="13" s="1"/>
  <c r="D88" i="6"/>
  <c r="D112" i="6"/>
  <c r="G78" i="6"/>
  <c r="J74" i="13" s="1"/>
  <c r="C170" i="6"/>
  <c r="D149" i="6"/>
  <c r="E92" i="6"/>
  <c r="C53" i="6"/>
  <c r="G28" i="6"/>
  <c r="J24" i="13" s="1"/>
  <c r="D137" i="6"/>
  <c r="C146" i="6"/>
  <c r="C72" i="6"/>
  <c r="C29" i="6"/>
  <c r="D79" i="6"/>
  <c r="G40" i="6"/>
  <c r="J36" i="13" s="1"/>
  <c r="G62" i="6"/>
  <c r="J58" i="13" s="1"/>
  <c r="D167" i="6"/>
  <c r="F171" i="6"/>
  <c r="F165" i="6"/>
  <c r="D21" i="6"/>
  <c r="F44" i="6"/>
  <c r="F123" i="6"/>
  <c r="G100" i="6"/>
  <c r="J96" i="13" s="1"/>
  <c r="E15" i="6"/>
  <c r="E70" i="6"/>
  <c r="G73" i="6"/>
  <c r="J69" i="13" s="1"/>
  <c r="C84" i="6"/>
  <c r="F94" i="6"/>
  <c r="D64" i="6"/>
  <c r="E137" i="6"/>
  <c r="E186" i="6"/>
  <c r="D39" i="6"/>
  <c r="E184" i="6"/>
  <c r="C174" i="6"/>
  <c r="C79" i="6"/>
  <c r="C43" i="6"/>
  <c r="E168" i="6"/>
  <c r="E163" i="6"/>
  <c r="D162" i="6"/>
  <c r="D51" i="6"/>
  <c r="E181" i="6"/>
  <c r="E11" i="6"/>
  <c r="F149" i="6"/>
  <c r="E131" i="6"/>
  <c r="F178" i="6"/>
  <c r="F128" i="6"/>
  <c r="D24" i="6"/>
  <c r="E68" i="6"/>
  <c r="C33" i="6"/>
  <c r="G60" i="6"/>
  <c r="J56" i="13" s="1"/>
  <c r="D11" i="6"/>
  <c r="G65" i="6"/>
  <c r="J61" i="13" s="1"/>
  <c r="G46" i="6"/>
  <c r="J42" i="13" s="1"/>
  <c r="E145" i="6"/>
  <c r="F40" i="6"/>
  <c r="C69" i="6"/>
  <c r="E185" i="6"/>
  <c r="D139" i="6"/>
  <c r="F67" i="6"/>
  <c r="F37" i="6"/>
  <c r="D127" i="6"/>
  <c r="G182" i="6"/>
  <c r="J178" i="13" s="1"/>
  <c r="K178" i="13" s="1"/>
  <c r="G150" i="6"/>
  <c r="J146" i="13" s="1"/>
  <c r="K146" i="13" s="1"/>
  <c r="G146" i="6"/>
  <c r="J142" i="13" s="1"/>
  <c r="K142" i="13" s="1"/>
  <c r="E151" i="6"/>
  <c r="E144" i="6"/>
  <c r="F135" i="6"/>
  <c r="C138" i="6"/>
  <c r="C113" i="6"/>
  <c r="G38" i="6"/>
  <c r="J34" i="13" s="1"/>
  <c r="G109" i="6"/>
  <c r="J105" i="13" s="1"/>
  <c r="K105" i="13" s="1"/>
  <c r="E9" i="6"/>
  <c r="E58" i="6"/>
  <c r="F142" i="6"/>
  <c r="F76" i="6"/>
  <c r="C108" i="6"/>
  <c r="F93" i="6"/>
  <c r="C16" i="6"/>
  <c r="F92" i="6"/>
  <c r="G15" i="6"/>
  <c r="J11" i="13" s="1"/>
  <c r="E63" i="6"/>
  <c r="E118" i="6"/>
  <c r="D35" i="6"/>
  <c r="F89" i="6"/>
  <c r="F57" i="6"/>
  <c r="G43" i="6"/>
  <c r="J39" i="13" s="1"/>
  <c r="F112" i="6"/>
  <c r="E25" i="6"/>
  <c r="E74" i="6"/>
  <c r="C34" i="6"/>
  <c r="D53" i="6"/>
  <c r="E32" i="6"/>
  <c r="C31" i="6"/>
  <c r="G22" i="6"/>
  <c r="J18" i="13" s="1"/>
  <c r="D133" i="6"/>
  <c r="E140" i="6"/>
  <c r="C157" i="6"/>
  <c r="D173" i="6"/>
  <c r="C15" i="6"/>
  <c r="D156" i="6"/>
  <c r="E157" i="6"/>
  <c r="D27" i="6"/>
  <c r="F91" i="6"/>
  <c r="F129" i="6"/>
  <c r="D95" i="6"/>
  <c r="G121" i="6"/>
  <c r="J117" i="13" s="1"/>
  <c r="K117" i="13" s="1"/>
  <c r="G75" i="6"/>
  <c r="J71" i="13" s="1"/>
  <c r="G173" i="6"/>
  <c r="J169" i="13" s="1"/>
  <c r="K169" i="13" s="1"/>
  <c r="F155" i="6"/>
  <c r="F105" i="6"/>
  <c r="F31" i="6"/>
  <c r="C147" i="6"/>
  <c r="F64" i="6"/>
  <c r="D42" i="6"/>
  <c r="F110" i="6"/>
  <c r="D83" i="6"/>
  <c r="D71" i="6"/>
  <c r="C149" i="6"/>
  <c r="D12" i="6"/>
  <c r="F118" i="6"/>
  <c r="C100" i="6"/>
  <c r="E35" i="6"/>
  <c r="D34" i="6"/>
  <c r="G34" i="6"/>
  <c r="J30" i="13" s="1"/>
  <c r="D164" i="6"/>
  <c r="C36" i="6"/>
  <c r="C139" i="6"/>
  <c r="D130" i="6"/>
  <c r="G165" i="6"/>
  <c r="J161" i="13" s="1"/>
  <c r="K161" i="13" s="1"/>
  <c r="C24" i="6"/>
  <c r="D102" i="6"/>
  <c r="G18" i="6"/>
  <c r="J14" i="13" s="1"/>
  <c r="F173" i="6"/>
  <c r="G63" i="6"/>
  <c r="J59" i="13" s="1"/>
  <c r="E103" i="6"/>
  <c r="E101" i="6"/>
  <c r="G122" i="6"/>
  <c r="J118" i="13" s="1"/>
  <c r="K118" i="13" s="1"/>
  <c r="C12" i="6"/>
  <c r="C93" i="6"/>
  <c r="D41" i="6"/>
  <c r="F90" i="6"/>
  <c r="D28" i="6"/>
  <c r="E29" i="6"/>
  <c r="E82" i="6"/>
  <c r="C122" i="6"/>
  <c r="D161" i="6"/>
  <c r="F17" i="6"/>
  <c r="E141" i="6"/>
  <c r="D56" i="6"/>
  <c r="D48" i="6"/>
  <c r="E171" i="6"/>
  <c r="C26" i="6"/>
  <c r="D85" i="6"/>
  <c r="C152" i="6"/>
  <c r="G177" i="6"/>
  <c r="J173" i="13" s="1"/>
  <c r="K173" i="13" s="1"/>
  <c r="D170" i="6"/>
  <c r="C118" i="6"/>
  <c r="E120" i="6"/>
  <c r="G170" i="6"/>
  <c r="J166" i="13" s="1"/>
  <c r="K166" i="13" s="1"/>
  <c r="E175" i="6"/>
  <c r="D119" i="6"/>
  <c r="D177" i="6"/>
  <c r="C46" i="6"/>
  <c r="C51" i="6"/>
  <c r="G37" i="6"/>
  <c r="J33" i="13" s="1"/>
  <c r="G162" i="6"/>
  <c r="J158" i="13" s="1"/>
  <c r="K158" i="13" s="1"/>
  <c r="G128" i="6"/>
  <c r="J124" i="13" s="1"/>
  <c r="K124" i="13" s="1"/>
  <c r="F35" i="6"/>
  <c r="D47" i="6"/>
  <c r="C13" i="6"/>
  <c r="C126" i="6"/>
  <c r="D186" i="6"/>
  <c r="G42" i="6"/>
  <c r="J38" i="13" s="1"/>
  <c r="G98" i="6"/>
  <c r="J94" i="13" s="1"/>
  <c r="F79" i="6"/>
  <c r="F121" i="6"/>
  <c r="G158" i="6"/>
  <c r="J154" i="13" s="1"/>
  <c r="K154" i="13" s="1"/>
  <c r="G181" i="6"/>
  <c r="J177" i="13" s="1"/>
  <c r="K177" i="13" s="1"/>
  <c r="C154" i="6"/>
  <c r="G152" i="6"/>
  <c r="J148" i="13" s="1"/>
  <c r="K148" i="13" s="1"/>
  <c r="C102" i="6"/>
  <c r="E38" i="6"/>
  <c r="F127" i="6"/>
  <c r="C20" i="6"/>
  <c r="F62" i="6"/>
  <c r="D32" i="6"/>
  <c r="E105" i="6"/>
  <c r="E154" i="6"/>
  <c r="E60" i="6"/>
  <c r="C116" i="6"/>
  <c r="G9" i="6"/>
  <c r="J5" i="13" s="1"/>
  <c r="F176" i="6"/>
  <c r="E89" i="6"/>
  <c r="E138" i="6"/>
  <c r="C182" i="6"/>
  <c r="D121" i="6"/>
  <c r="E160" i="6"/>
  <c r="C95" i="6"/>
  <c r="F12" i="6"/>
  <c r="G143" i="6"/>
  <c r="J139" i="13" s="1"/>
  <c r="K139" i="13" s="1"/>
  <c r="E98" i="6"/>
  <c r="C178" i="6"/>
  <c r="G116" i="6"/>
  <c r="J112" i="13" s="1"/>
  <c r="K112" i="13" s="1"/>
  <c r="D118" i="6"/>
  <c r="G161" i="6"/>
  <c r="J157" i="13" s="1"/>
  <c r="K157" i="13" s="1"/>
  <c r="E100" i="6"/>
  <c r="E129" i="6"/>
  <c r="D86" i="6"/>
  <c r="F163" i="6"/>
  <c r="C61" i="6"/>
  <c r="G54" i="6"/>
  <c r="J50" i="13" s="1"/>
  <c r="G11" i="6"/>
  <c r="J7" i="13" s="1"/>
  <c r="C96" i="6"/>
  <c r="E33" i="6"/>
  <c r="E17" i="6"/>
  <c r="G147" i="6"/>
  <c r="J143" i="13" s="1"/>
  <c r="K143" i="13" s="1"/>
  <c r="E69" i="6"/>
  <c r="E77" i="6"/>
  <c r="F106" i="6"/>
  <c r="F147" i="6"/>
  <c r="G69" i="6"/>
  <c r="J65" i="13" s="1"/>
  <c r="D29" i="6"/>
  <c r="E51" i="6"/>
  <c r="G107" i="6"/>
  <c r="J103" i="13" s="1"/>
  <c r="K103" i="13" s="1"/>
  <c r="C44" i="6"/>
  <c r="F145" i="6"/>
  <c r="C143" i="6"/>
  <c r="F28" i="6"/>
  <c r="G117" i="6"/>
  <c r="J113" i="13" s="1"/>
  <c r="K113" i="13" s="1"/>
  <c r="G139" i="6"/>
  <c r="J135" i="13" s="1"/>
  <c r="K135" i="13" s="1"/>
  <c r="E54" i="6"/>
  <c r="C62" i="6"/>
  <c r="C180" i="6"/>
  <c r="F103" i="6"/>
  <c r="D184" i="6"/>
  <c r="F48" i="6"/>
  <c r="D140" i="6"/>
  <c r="D9" i="6"/>
  <c r="C142" i="6"/>
  <c r="F175" i="6"/>
  <c r="C92" i="6"/>
  <c r="F170" i="6"/>
  <c r="F119" i="6"/>
  <c r="C161" i="6"/>
  <c r="D72" i="6"/>
  <c r="D80" i="6"/>
  <c r="G136" i="6"/>
  <c r="J132" i="13" s="1"/>
  <c r="K132" i="13" s="1"/>
  <c r="C98" i="6"/>
  <c r="D117" i="6"/>
  <c r="E28" i="6"/>
  <c r="C21" i="6"/>
  <c r="G140" i="6"/>
  <c r="J136" i="13" s="1"/>
  <c r="K136" i="13" s="1"/>
  <c r="G99" i="6"/>
  <c r="J95" i="13" s="1"/>
  <c r="D69" i="6"/>
  <c r="E108" i="6"/>
  <c r="C141" i="6"/>
  <c r="D141" i="6"/>
  <c r="F186" i="6"/>
  <c r="D124" i="6"/>
  <c r="E125" i="6"/>
  <c r="E178" i="6"/>
  <c r="G66" i="6"/>
  <c r="J62" i="13" s="1"/>
  <c r="F85" i="6"/>
  <c r="G174" i="6"/>
  <c r="J170" i="13" s="1"/>
  <c r="K170" i="13" s="1"/>
  <c r="F78" i="6"/>
  <c r="G91" i="6"/>
  <c r="J87" i="13" s="1"/>
  <c r="G74" i="6"/>
  <c r="J70" i="13" s="1"/>
  <c r="D107" i="6"/>
  <c r="F65" i="6"/>
  <c r="D103" i="6"/>
  <c r="C115" i="6"/>
  <c r="F32" i="6"/>
  <c r="D10" i="6"/>
  <c r="G24" i="6"/>
  <c r="J20" i="13" s="1"/>
  <c r="E162" i="6"/>
  <c r="E94" i="6"/>
  <c r="F120" i="6"/>
  <c r="C60" i="6"/>
  <c r="G19" i="6"/>
  <c r="J15" i="13" s="1"/>
  <c r="E27" i="6"/>
  <c r="E78" i="6"/>
  <c r="F141" i="6"/>
  <c r="D93" i="6"/>
  <c r="E116" i="6"/>
  <c r="F133" i="6"/>
  <c r="C56" i="6"/>
  <c r="G80" i="6"/>
  <c r="J76" i="13" s="1"/>
  <c r="G51" i="6"/>
  <c r="J47" i="13" s="1"/>
  <c r="C189" i="6"/>
  <c r="G23" i="6"/>
  <c r="J19" i="13" s="1"/>
  <c r="F68" i="6"/>
  <c r="C32" i="6"/>
  <c r="C52" i="6"/>
  <c r="F164" i="6"/>
  <c r="C18" i="6"/>
  <c r="G114" i="6"/>
  <c r="J110" i="13" s="1"/>
  <c r="K110" i="13" s="1"/>
  <c r="G57" i="6"/>
  <c r="J53" i="13" s="1"/>
  <c r="G169" i="6"/>
  <c r="J165" i="13" s="1"/>
  <c r="K165" i="13" s="1"/>
  <c r="E179" i="6"/>
  <c r="D129" i="6"/>
  <c r="C22" i="6"/>
  <c r="F52" i="6"/>
  <c r="E18" i="6"/>
  <c r="C181" i="6"/>
  <c r="D44" i="6"/>
  <c r="F134" i="6"/>
  <c r="C132" i="6"/>
  <c r="C103" i="6"/>
  <c r="F11" i="6"/>
  <c r="E111" i="6"/>
  <c r="E166" i="6"/>
  <c r="D113" i="6"/>
  <c r="E88" i="6"/>
  <c r="G185" i="6"/>
  <c r="J181" i="13" s="1"/>
  <c r="K181" i="13" s="1"/>
  <c r="D160" i="6"/>
  <c r="G26" i="6"/>
  <c r="J22" i="13" s="1"/>
  <c r="D31" i="6"/>
  <c r="F137" i="6"/>
  <c r="F53" i="6"/>
  <c r="F184" i="6"/>
  <c r="E128" i="6"/>
  <c r="D122" i="6"/>
  <c r="E155" i="6"/>
  <c r="D15" i="6"/>
  <c r="D111" i="6"/>
  <c r="F41" i="6"/>
  <c r="D143" i="6"/>
  <c r="E158" i="6"/>
  <c r="F21" i="6"/>
  <c r="F72" i="6"/>
  <c r="C133" i="6"/>
  <c r="G64" i="6"/>
  <c r="J60" i="13" s="1"/>
  <c r="D131" i="6"/>
  <c r="C86" i="6"/>
  <c r="F117" i="6"/>
  <c r="F187" i="6"/>
  <c r="C112" i="6"/>
  <c r="D23" i="6"/>
  <c r="F46" i="6"/>
  <c r="E183" i="6"/>
  <c r="C30" i="6"/>
  <c r="G67" i="6"/>
  <c r="J63" i="13" s="1"/>
  <c r="F19" i="6"/>
  <c r="C177" i="6"/>
  <c r="F30" i="6"/>
  <c r="G12" i="6"/>
  <c r="J8" i="13" s="1"/>
  <c r="E73" i="6"/>
  <c r="E122" i="6"/>
  <c r="G118" i="6"/>
  <c r="J114" i="13" s="1"/>
  <c r="K114" i="13" s="1"/>
  <c r="C129" i="6"/>
  <c r="G84" i="6"/>
  <c r="J80" i="13" s="1"/>
  <c r="F144" i="6"/>
  <c r="E57" i="6"/>
  <c r="E106" i="6"/>
  <c r="C106" i="6"/>
  <c r="D89" i="6"/>
  <c r="E96" i="6"/>
  <c r="C63" i="6"/>
  <c r="D110" i="6"/>
  <c r="F189" i="6"/>
  <c r="E172" i="6"/>
  <c r="C173" i="6"/>
  <c r="F25" i="6"/>
  <c r="C47" i="6"/>
  <c r="D188" i="6"/>
  <c r="E189" i="6"/>
  <c r="D179" i="6"/>
  <c r="F183" i="6"/>
  <c r="F169" i="6"/>
  <c r="E173" i="6"/>
  <c r="C131" i="6"/>
  <c r="D13" i="6"/>
  <c r="G39" i="6"/>
  <c r="J35" i="13" s="1"/>
  <c r="E39" i="6"/>
  <c r="E85" i="6"/>
  <c r="D68" i="6"/>
  <c r="F162" i="6"/>
  <c r="G95" i="6"/>
  <c r="J91" i="13" s="1"/>
  <c r="E97" i="6"/>
  <c r="D36" i="6"/>
  <c r="C183" i="6"/>
  <c r="C11" i="6"/>
  <c r="H8" i="6" a="1"/>
  <c r="H9" i="6" s="1"/>
  <c r="H90" i="6" l="1"/>
  <c r="F86" i="13" s="1"/>
  <c r="I99" i="6"/>
  <c r="G95" i="13" s="1"/>
  <c r="I189" i="6"/>
  <c r="G185" i="13" s="1"/>
  <c r="H126" i="6"/>
  <c r="F122" i="13" s="1"/>
  <c r="I58" i="6"/>
  <c r="G54" i="13" s="1"/>
  <c r="I185" i="6"/>
  <c r="G181" i="13" s="1"/>
  <c r="H142" i="6"/>
  <c r="F138" i="13" s="1"/>
  <c r="H132" i="6"/>
  <c r="F128" i="13" s="1"/>
  <c r="H64" i="6"/>
  <c r="F60" i="13" s="1"/>
  <c r="H162" i="6"/>
  <c r="F158" i="13" s="1"/>
  <c r="I90" i="6"/>
  <c r="G86" i="13" s="1"/>
  <c r="I46" i="6"/>
  <c r="G42" i="13" s="1"/>
  <c r="I43" i="6"/>
  <c r="G39" i="13" s="1"/>
  <c r="I122" i="6"/>
  <c r="G118" i="13" s="1"/>
  <c r="I81" i="6"/>
  <c r="G77" i="13" s="1"/>
  <c r="I79" i="6"/>
  <c r="G75" i="13" s="1"/>
  <c r="I94" i="6"/>
  <c r="G90" i="13" s="1"/>
  <c r="H40" i="6"/>
  <c r="F36" i="13" s="1"/>
  <c r="H94" i="6"/>
  <c r="F90" i="13" s="1"/>
  <c r="H122" i="6"/>
  <c r="F118" i="13" s="1"/>
  <c r="H41" i="6"/>
  <c r="F37" i="13" s="1"/>
  <c r="H79" i="6"/>
  <c r="F75" i="13" s="1"/>
  <c r="I134" i="6"/>
  <c r="G130" i="13" s="1"/>
  <c r="H134" i="6"/>
  <c r="F130" i="13" s="1"/>
  <c r="H34" i="6"/>
  <c r="F30" i="13" s="1"/>
  <c r="I182" i="6"/>
  <c r="G178" i="13" s="1"/>
  <c r="H127" i="6"/>
  <c r="F123" i="13" s="1"/>
  <c r="H30" i="6"/>
  <c r="F26" i="13" s="1"/>
  <c r="I88" i="6"/>
  <c r="G84" i="13" s="1"/>
  <c r="I93" i="6"/>
  <c r="G89" i="13" s="1"/>
  <c r="H129" i="6"/>
  <c r="F125" i="13" s="1"/>
  <c r="I118" i="6"/>
  <c r="G114" i="13" s="1"/>
  <c r="I10" i="6"/>
  <c r="G6" i="13" s="1"/>
  <c r="H35" i="6"/>
  <c r="F31" i="13" s="1"/>
  <c r="H27" i="6"/>
  <c r="F23" i="13" s="1"/>
  <c r="I135" i="6"/>
  <c r="G131" i="13" s="1"/>
  <c r="H18" i="6"/>
  <c r="F14" i="13" s="1"/>
  <c r="I107" i="6"/>
  <c r="G103" i="13" s="1"/>
  <c r="H173" i="6"/>
  <c r="F169" i="13" s="1"/>
  <c r="I61" i="6"/>
  <c r="G57" i="13" s="1"/>
  <c r="H29" i="6"/>
  <c r="F25" i="13" s="1"/>
  <c r="H54" i="6"/>
  <c r="F50" i="13" s="1"/>
  <c r="I149" i="6"/>
  <c r="G145" i="13" s="1"/>
  <c r="I117" i="6"/>
  <c r="G113" i="13" s="1"/>
  <c r="I114" i="6"/>
  <c r="G110" i="13" s="1"/>
  <c r="H15" i="6"/>
  <c r="F11" i="13" s="1"/>
  <c r="I82" i="6"/>
  <c r="G78" i="13" s="1"/>
  <c r="I175" i="6"/>
  <c r="G171" i="13" s="1"/>
  <c r="I13" i="6"/>
  <c r="G9" i="13" s="1"/>
  <c r="I48" i="6"/>
  <c r="G44" i="13" s="1"/>
  <c r="H159" i="6"/>
  <c r="F155" i="13" s="1"/>
  <c r="H84" i="6"/>
  <c r="F80" i="13" s="1"/>
  <c r="I78" i="6"/>
  <c r="G74" i="13" s="1"/>
  <c r="I154" i="6"/>
  <c r="G150" i="13" s="1"/>
  <c r="I106" i="6"/>
  <c r="G102" i="13" s="1"/>
  <c r="I54" i="6"/>
  <c r="G50" i="13" s="1"/>
  <c r="I87" i="6"/>
  <c r="G83" i="13" s="1"/>
  <c r="H68" i="6"/>
  <c r="F64" i="13" s="1"/>
  <c r="I77" i="6"/>
  <c r="G73" i="13" s="1"/>
  <c r="H8" i="6"/>
  <c r="F4" i="13" s="1"/>
  <c r="H86" i="6"/>
  <c r="F82" i="13" s="1"/>
  <c r="H49" i="6"/>
  <c r="F45" i="13" s="1"/>
  <c r="H153" i="6"/>
  <c r="F149" i="13" s="1"/>
  <c r="I146" i="6"/>
  <c r="G142" i="13" s="1"/>
  <c r="H19" i="6"/>
  <c r="F15" i="13" s="1"/>
  <c r="I108" i="6"/>
  <c r="G104" i="13" s="1"/>
  <c r="H137" i="6"/>
  <c r="F133" i="13" s="1"/>
  <c r="H107" i="6"/>
  <c r="F103" i="13" s="1"/>
  <c r="H53" i="6"/>
  <c r="F49" i="13" s="1"/>
  <c r="H160" i="6"/>
  <c r="F156" i="13" s="1"/>
  <c r="I11" i="6"/>
  <c r="G7" i="13" s="1"/>
  <c r="I178" i="6"/>
  <c r="G174" i="13" s="1"/>
  <c r="H156" i="6"/>
  <c r="F152" i="13" s="1"/>
  <c r="H109" i="6"/>
  <c r="F105" i="13" s="1"/>
  <c r="I30" i="6"/>
  <c r="G26" i="13" s="1"/>
  <c r="I68" i="6"/>
  <c r="G64" i="13" s="1"/>
  <c r="I27" i="6"/>
  <c r="G23" i="13" s="1"/>
  <c r="I20" i="6"/>
  <c r="G16" i="13" s="1"/>
  <c r="I96" i="6"/>
  <c r="G92" i="13" s="1"/>
  <c r="I23" i="6"/>
  <c r="G19" i="13" s="1"/>
  <c r="F5" i="13"/>
  <c r="H181" i="6"/>
  <c r="F177" i="13" s="1"/>
  <c r="I19" i="6"/>
  <c r="G15" i="13" s="1"/>
  <c r="I8" i="6"/>
  <c r="G4" i="13" s="1"/>
  <c r="H37" i="6"/>
  <c r="F33" i="13" s="1"/>
  <c r="H148" i="6"/>
  <c r="F144" i="13" s="1"/>
  <c r="I125" i="6"/>
  <c r="G121" i="13" s="1"/>
  <c r="I109" i="6"/>
  <c r="G105" i="13" s="1"/>
  <c r="H58" i="6"/>
  <c r="F54" i="13" s="1"/>
  <c r="I16" i="6"/>
  <c r="G12" i="13" s="1"/>
  <c r="H150" i="6"/>
  <c r="F146" i="13" s="1"/>
  <c r="I157" i="6"/>
  <c r="G153" i="13" s="1"/>
  <c r="H70" i="6"/>
  <c r="I73" i="6"/>
  <c r="G69" i="13" s="1"/>
  <c r="I45" i="6"/>
  <c r="G41" i="13" s="1"/>
  <c r="H88" i="6"/>
  <c r="F84" i="13" s="1"/>
  <c r="H116" i="6"/>
  <c r="F112" i="13" s="1"/>
  <c r="H143" i="6"/>
  <c r="I71" i="6"/>
  <c r="G67" i="13" s="1"/>
  <c r="H93" i="6"/>
  <c r="F89" i="13" s="1"/>
  <c r="H117" i="6"/>
  <c r="I100" i="6"/>
  <c r="G96" i="13" s="1"/>
  <c r="H65" i="6"/>
  <c r="I167" i="6"/>
  <c r="G163" i="13" s="1"/>
  <c r="I144" i="6"/>
  <c r="G140" i="13" s="1"/>
  <c r="H130" i="6"/>
  <c r="H189" i="6"/>
  <c r="F185" i="13" s="1"/>
  <c r="I35" i="6"/>
  <c r="G31" i="13" s="1"/>
  <c r="I62" i="6"/>
  <c r="G58" i="13" s="1"/>
  <c r="H24" i="6"/>
  <c r="H52" i="6"/>
  <c r="H31" i="6"/>
  <c r="H145" i="6"/>
  <c r="I65" i="6"/>
  <c r="G61" i="13" s="1"/>
  <c r="H91" i="6"/>
  <c r="H114" i="6"/>
  <c r="F110" i="13" s="1"/>
  <c r="H63" i="6"/>
  <c r="H87" i="6"/>
  <c r="F83" i="13" s="1"/>
  <c r="I37" i="6"/>
  <c r="G33" i="13" s="1"/>
  <c r="I176" i="6"/>
  <c r="G172" i="13" s="1"/>
  <c r="I173" i="6"/>
  <c r="G169" i="13" s="1"/>
  <c r="H21" i="6"/>
  <c r="F17" i="13" s="1"/>
  <c r="H47" i="6"/>
  <c r="H124" i="6"/>
  <c r="H38" i="6"/>
  <c r="I51" i="6"/>
  <c r="G47" i="13" s="1"/>
  <c r="I70" i="6"/>
  <c r="G66" i="13" s="1"/>
  <c r="I80" i="6"/>
  <c r="G76" i="13" s="1"/>
  <c r="H43" i="6"/>
  <c r="F39" i="13" s="1"/>
  <c r="H71" i="6"/>
  <c r="I21" i="6"/>
  <c r="G17" i="13" s="1"/>
  <c r="I39" i="6"/>
  <c r="G35" i="13" s="1"/>
  <c r="I180" i="6"/>
  <c r="G176" i="13" s="1"/>
  <c r="I26" i="6"/>
  <c r="G22" i="13" s="1"/>
  <c r="H11" i="6"/>
  <c r="F7" i="13" s="1"/>
  <c r="H102" i="6"/>
  <c r="F98" i="13" s="1"/>
  <c r="H82" i="6"/>
  <c r="H167" i="6"/>
  <c r="F163" i="13" s="1"/>
  <c r="H166" i="6"/>
  <c r="F162" i="13" s="1"/>
  <c r="H141" i="6"/>
  <c r="F137" i="13" s="1"/>
  <c r="I150" i="6"/>
  <c r="I123" i="6"/>
  <c r="G119" i="13" s="1"/>
  <c r="H187" i="6"/>
  <c r="F183" i="13" s="1"/>
  <c r="I120" i="6"/>
  <c r="G116" i="13" s="1"/>
  <c r="I92" i="6"/>
  <c r="G88" i="13" s="1"/>
  <c r="H74" i="6"/>
  <c r="I156" i="6"/>
  <c r="G152" i="13" s="1"/>
  <c r="I83" i="6"/>
  <c r="G79" i="13" s="1"/>
  <c r="H23" i="6"/>
  <c r="H180" i="6"/>
  <c r="I50" i="6"/>
  <c r="G46" i="13" s="1"/>
  <c r="I98" i="6"/>
  <c r="G94" i="13" s="1"/>
  <c r="I95" i="6"/>
  <c r="G91" i="13" s="1"/>
  <c r="H77" i="6"/>
  <c r="F73" i="13" s="1"/>
  <c r="H57" i="6"/>
  <c r="H97" i="6"/>
  <c r="H72" i="6"/>
  <c r="H98" i="6"/>
  <c r="I130" i="6"/>
  <c r="G126" i="13" s="1"/>
  <c r="H147" i="6"/>
  <c r="F143" i="13" s="1"/>
  <c r="H16" i="6"/>
  <c r="F12" i="13" s="1"/>
  <c r="H136" i="6"/>
  <c r="H89" i="6"/>
  <c r="F85" i="13" s="1"/>
  <c r="I44" i="6"/>
  <c r="G40" i="13" s="1"/>
  <c r="I138" i="6"/>
  <c r="H151" i="6"/>
  <c r="H22" i="6"/>
  <c r="F18" i="13" s="1"/>
  <c r="H73" i="6"/>
  <c r="H169" i="6"/>
  <c r="I55" i="6"/>
  <c r="G51" i="13" s="1"/>
  <c r="I103" i="6"/>
  <c r="G99" i="13" s="1"/>
  <c r="H81" i="6"/>
  <c r="F77" i="13" s="1"/>
  <c r="H92" i="6"/>
  <c r="I187" i="6"/>
  <c r="G183" i="13" s="1"/>
  <c r="H123" i="6"/>
  <c r="F119" i="13" s="1"/>
  <c r="I60" i="6"/>
  <c r="G56" i="13" s="1"/>
  <c r="H60" i="6"/>
  <c r="I164" i="6"/>
  <c r="G160" i="13" s="1"/>
  <c r="H106" i="6"/>
  <c r="F102" i="13" s="1"/>
  <c r="H44" i="6"/>
  <c r="F40" i="13" s="1"/>
  <c r="H83" i="6"/>
  <c r="H125" i="6"/>
  <c r="F121" i="13" s="1"/>
  <c r="H14" i="6"/>
  <c r="H17" i="6"/>
  <c r="F13" i="13" s="1"/>
  <c r="H28" i="6"/>
  <c r="F24" i="13" s="1"/>
  <c r="I69" i="6"/>
  <c r="G65" i="13" s="1"/>
  <c r="H128" i="6"/>
  <c r="F124" i="13" s="1"/>
  <c r="I15" i="6"/>
  <c r="G11" i="13" s="1"/>
  <c r="I63" i="6"/>
  <c r="G59" i="13" s="1"/>
  <c r="H121" i="6"/>
  <c r="F117" i="13" s="1"/>
  <c r="H174" i="6"/>
  <c r="H56" i="6"/>
  <c r="I112" i="6"/>
  <c r="G108" i="13" s="1"/>
  <c r="I67" i="6"/>
  <c r="G63" i="13" s="1"/>
  <c r="H75" i="6"/>
  <c r="F71" i="13" s="1"/>
  <c r="H61" i="6"/>
  <c r="F57" i="13" s="1"/>
  <c r="H85" i="6"/>
  <c r="H96" i="6"/>
  <c r="F92" i="13" s="1"/>
  <c r="H111" i="6"/>
  <c r="I162" i="6"/>
  <c r="G158" i="13" s="1"/>
  <c r="H131" i="6"/>
  <c r="I89" i="6"/>
  <c r="G85" i="13" s="1"/>
  <c r="H152" i="6"/>
  <c r="F148" i="13" s="1"/>
  <c r="H135" i="6"/>
  <c r="F131" i="13" s="1"/>
  <c r="H59" i="6"/>
  <c r="H177" i="6"/>
  <c r="I76" i="6"/>
  <c r="G72" i="13" s="1"/>
  <c r="I101" i="6"/>
  <c r="G97" i="13" s="1"/>
  <c r="I170" i="6"/>
  <c r="G166" i="13" s="1"/>
  <c r="H105" i="6"/>
  <c r="H133" i="6"/>
  <c r="F129" i="13" s="1"/>
  <c r="H163" i="6"/>
  <c r="F159" i="13" s="1"/>
  <c r="I158" i="6"/>
  <c r="G154" i="13" s="1"/>
  <c r="I137" i="6"/>
  <c r="G133" i="13" s="1"/>
  <c r="H76" i="6"/>
  <c r="H100" i="6"/>
  <c r="H115" i="6"/>
  <c r="I124" i="6"/>
  <c r="G120" i="13" s="1"/>
  <c r="I12" i="6"/>
  <c r="G8" i="13" s="1"/>
  <c r="H10" i="6"/>
  <c r="F6" i="13" s="1"/>
  <c r="I85" i="6"/>
  <c r="G81" i="13" s="1"/>
  <c r="I161" i="6"/>
  <c r="G157" i="13" s="1"/>
  <c r="H120" i="6"/>
  <c r="F116" i="13" s="1"/>
  <c r="I42" i="6"/>
  <c r="G38" i="13" s="1"/>
  <c r="H144" i="6"/>
  <c r="I52" i="6"/>
  <c r="G48" i="13" s="1"/>
  <c r="I102" i="6"/>
  <c r="G98" i="13" s="1"/>
  <c r="H12" i="6"/>
  <c r="F8" i="13" s="1"/>
  <c r="H36" i="6"/>
  <c r="H51" i="6"/>
  <c r="F47" i="13" s="1"/>
  <c r="I133" i="6"/>
  <c r="G129" i="13" s="1"/>
  <c r="I75" i="6"/>
  <c r="G71" i="13" s="1"/>
  <c r="I22" i="6"/>
  <c r="G18" i="13" s="1"/>
  <c r="I160" i="6"/>
  <c r="G156" i="13" s="1"/>
  <c r="H80" i="6"/>
  <c r="I33" i="6"/>
  <c r="G29" i="13" s="1"/>
  <c r="I159" i="6"/>
  <c r="I84" i="6"/>
  <c r="G80" i="13" s="1"/>
  <c r="I119" i="6"/>
  <c r="G115" i="13" s="1"/>
  <c r="I116" i="6"/>
  <c r="G112" i="13" s="1"/>
  <c r="H179" i="6"/>
  <c r="F175" i="13" s="1"/>
  <c r="H95" i="6"/>
  <c r="H119" i="6"/>
  <c r="F115" i="13" s="1"/>
  <c r="I17" i="6"/>
  <c r="G13" i="13" s="1"/>
  <c r="I28" i="6"/>
  <c r="I53" i="6"/>
  <c r="G49" i="13" s="1"/>
  <c r="I163" i="6"/>
  <c r="G159" i="13" s="1"/>
  <c r="H170" i="6"/>
  <c r="F166" i="13" s="1"/>
  <c r="H13" i="6"/>
  <c r="F9" i="13" s="1"/>
  <c r="H99" i="6"/>
  <c r="F95" i="13" s="1"/>
  <c r="I147" i="6"/>
  <c r="G143" i="13" s="1"/>
  <c r="I121" i="6"/>
  <c r="G117" i="13" s="1"/>
  <c r="I186" i="6"/>
  <c r="G182" i="13" s="1"/>
  <c r="I172" i="6"/>
  <c r="G168" i="13" s="1"/>
  <c r="H184" i="6"/>
  <c r="F180" i="13" s="1"/>
  <c r="H139" i="6"/>
  <c r="F135" i="13" s="1"/>
  <c r="H20" i="6"/>
  <c r="F16" i="13" s="1"/>
  <c r="H32" i="6"/>
  <c r="F28" i="13" s="1"/>
  <c r="I145" i="6"/>
  <c r="G141" i="13" s="1"/>
  <c r="H182" i="6"/>
  <c r="F178" i="13" s="1"/>
  <c r="H149" i="6"/>
  <c r="H185" i="6"/>
  <c r="F181" i="13" s="1"/>
  <c r="I155" i="6"/>
  <c r="G151" i="13" s="1"/>
  <c r="I41" i="6"/>
  <c r="G37" i="13" s="1"/>
  <c r="I153" i="6"/>
  <c r="G149" i="13" s="1"/>
  <c r="I177" i="6"/>
  <c r="G173" i="13" s="1"/>
  <c r="I143" i="6"/>
  <c r="G139" i="13" s="1"/>
  <c r="I165" i="6"/>
  <c r="G161" i="13" s="1"/>
  <c r="I25" i="6"/>
  <c r="G21" i="13" s="1"/>
  <c r="H175" i="6"/>
  <c r="H66" i="6"/>
  <c r="I91" i="6"/>
  <c r="G87" i="13" s="1"/>
  <c r="I127" i="6"/>
  <c r="G123" i="13" s="1"/>
  <c r="I56" i="6"/>
  <c r="G52" i="13" s="1"/>
  <c r="H62" i="6"/>
  <c r="I188" i="6"/>
  <c r="G184" i="13" s="1"/>
  <c r="H146" i="6"/>
  <c r="I115" i="6"/>
  <c r="G111" i="13" s="1"/>
  <c r="I174" i="6"/>
  <c r="G170" i="13" s="1"/>
  <c r="H171" i="6"/>
  <c r="H118" i="6"/>
  <c r="I132" i="6"/>
  <c r="G128" i="13" s="1"/>
  <c r="I152" i="6"/>
  <c r="G148" i="13" s="1"/>
  <c r="I64" i="6"/>
  <c r="G60" i="13" s="1"/>
  <c r="I171" i="6"/>
  <c r="G167" i="13" s="1"/>
  <c r="H113" i="6"/>
  <c r="H110" i="6"/>
  <c r="I148" i="6"/>
  <c r="G144" i="13" s="1"/>
  <c r="I97" i="6"/>
  <c r="G93" i="13" s="1"/>
  <c r="I104" i="6"/>
  <c r="G100" i="13" s="1"/>
  <c r="I29" i="6"/>
  <c r="G25" i="13" s="1"/>
  <c r="I141" i="6"/>
  <c r="G137" i="13" s="1"/>
  <c r="I183" i="6"/>
  <c r="G179" i="13" s="1"/>
  <c r="H55" i="6"/>
  <c r="F51" i="13" s="1"/>
  <c r="I181" i="6"/>
  <c r="G177" i="13" s="1"/>
  <c r="H108" i="6"/>
  <c r="F104" i="13" s="1"/>
  <c r="I151" i="6"/>
  <c r="G147" i="13" s="1"/>
  <c r="H168" i="6"/>
  <c r="I14" i="6"/>
  <c r="G10" i="13" s="1"/>
  <c r="I24" i="6"/>
  <c r="G20" i="13" s="1"/>
  <c r="I18" i="6"/>
  <c r="H172" i="6"/>
  <c r="F168" i="13" s="1"/>
  <c r="H140" i="6"/>
  <c r="F136" i="13" s="1"/>
  <c r="H46" i="6"/>
  <c r="F42" i="13" s="1"/>
  <c r="I110" i="6"/>
  <c r="G106" i="13" s="1"/>
  <c r="H33" i="6"/>
  <c r="F29" i="13" s="1"/>
  <c r="I40" i="6"/>
  <c r="G36" i="13" s="1"/>
  <c r="I86" i="6"/>
  <c r="G82" i="13" s="1"/>
  <c r="I49" i="6"/>
  <c r="H138" i="6"/>
  <c r="F134" i="13" s="1"/>
  <c r="H176" i="6"/>
  <c r="I136" i="6"/>
  <c r="G132" i="13" s="1"/>
  <c r="H157" i="6"/>
  <c r="I105" i="6"/>
  <c r="G101" i="13" s="1"/>
  <c r="H39" i="6"/>
  <c r="F35" i="13" s="1"/>
  <c r="I32" i="6"/>
  <c r="G28" i="13" s="1"/>
  <c r="I131" i="6"/>
  <c r="G127" i="13" s="1"/>
  <c r="H154" i="6"/>
  <c r="H112" i="6"/>
  <c r="I111" i="6"/>
  <c r="G107" i="13" s="1"/>
  <c r="H50" i="6"/>
  <c r="I166" i="6"/>
  <c r="G162" i="13" s="1"/>
  <c r="I72" i="6"/>
  <c r="G68" i="13" s="1"/>
  <c r="I128" i="6"/>
  <c r="G124" i="13" s="1"/>
  <c r="I126" i="6"/>
  <c r="I168" i="6"/>
  <c r="G164" i="13" s="1"/>
  <c r="I36" i="6"/>
  <c r="G32" i="13" s="1"/>
  <c r="I142" i="6"/>
  <c r="G138" i="13" s="1"/>
  <c r="H26" i="6"/>
  <c r="F22" i="13" s="1"/>
  <c r="I59" i="6"/>
  <c r="G55" i="13" s="1"/>
  <c r="H164" i="6"/>
  <c r="I38" i="6"/>
  <c r="G34" i="13" s="1"/>
  <c r="H48" i="6"/>
  <c r="H25" i="6"/>
  <c r="I47" i="6"/>
  <c r="G43" i="13" s="1"/>
  <c r="I169" i="6"/>
  <c r="G165" i="13" s="1"/>
  <c r="H155" i="6"/>
  <c r="F151" i="13" s="1"/>
  <c r="H183" i="6"/>
  <c r="H42" i="6"/>
  <c r="H104" i="6"/>
  <c r="I74" i="6"/>
  <c r="I139" i="6"/>
  <c r="G135" i="13" s="1"/>
  <c r="H165" i="6"/>
  <c r="H178" i="6"/>
  <c r="I34" i="6"/>
  <c r="I31" i="6"/>
  <c r="G27" i="13" s="1"/>
  <c r="H45" i="6"/>
  <c r="I129" i="6"/>
  <c r="G125" i="13" s="1"/>
  <c r="H161" i="6"/>
  <c r="I57" i="6"/>
  <c r="G53" i="13" s="1"/>
  <c r="H101" i="6"/>
  <c r="H67" i="6"/>
  <c r="I9" i="6"/>
  <c r="G5" i="13" s="1"/>
  <c r="V5" i="13" s="1"/>
  <c r="I113" i="6"/>
  <c r="G109" i="13" s="1"/>
  <c r="I184" i="6"/>
  <c r="G180" i="13" s="1"/>
  <c r="H158" i="6"/>
  <c r="H186" i="6"/>
  <c r="I179" i="6"/>
  <c r="G175" i="13" s="1"/>
  <c r="H103" i="6"/>
  <c r="F99" i="13" s="1"/>
  <c r="I66" i="6"/>
  <c r="G62" i="13" s="1"/>
  <c r="H78" i="6"/>
  <c r="F74" i="13" s="1"/>
  <c r="H188" i="6"/>
  <c r="H69" i="6"/>
  <c r="I140" i="6"/>
  <c r="G136" i="13" s="1"/>
  <c r="V47" i="13" l="1"/>
  <c r="V82" i="13"/>
  <c r="U110" i="13"/>
  <c r="V73" i="13"/>
  <c r="V133" i="13"/>
  <c r="U60" i="13"/>
  <c r="V6" i="13"/>
  <c r="V181" i="13"/>
  <c r="U148" i="13"/>
  <c r="W148" i="13" s="1"/>
  <c r="N528" i="13" s="1"/>
  <c r="V124" i="13"/>
  <c r="U25" i="13"/>
  <c r="U168" i="13"/>
  <c r="W168" i="13" s="1"/>
  <c r="Q168" i="13" s="1"/>
  <c r="U40" i="13"/>
  <c r="V42" i="13"/>
  <c r="V95" i="13"/>
  <c r="V80" i="13"/>
  <c r="H4" i="13"/>
  <c r="I26" i="13"/>
  <c r="I185" i="13"/>
  <c r="H84" i="13"/>
  <c r="I90" i="13"/>
  <c r="H90" i="13"/>
  <c r="U123" i="13"/>
  <c r="W123" i="13" s="1"/>
  <c r="N123" i="13" s="1"/>
  <c r="H15" i="13"/>
  <c r="U23" i="13"/>
  <c r="V26" i="13"/>
  <c r="V86" i="13"/>
  <c r="H95" i="13"/>
  <c r="H26" i="13"/>
  <c r="V110" i="13"/>
  <c r="V23" i="13"/>
  <c r="I23" i="13"/>
  <c r="H23" i="13"/>
  <c r="U74" i="13"/>
  <c r="U37" i="13"/>
  <c r="U84" i="13"/>
  <c r="V178" i="13"/>
  <c r="U36" i="13"/>
  <c r="I105" i="13"/>
  <c r="I39" i="13"/>
  <c r="H54" i="13"/>
  <c r="U131" i="13"/>
  <c r="W131" i="13" s="1"/>
  <c r="Q131" i="13" s="1"/>
  <c r="I152" i="13"/>
  <c r="H105" i="13"/>
  <c r="I9" i="13"/>
  <c r="U105" i="13"/>
  <c r="I84" i="13"/>
  <c r="U54" i="13"/>
  <c r="V105" i="13"/>
  <c r="H39" i="13"/>
  <c r="I54" i="13"/>
  <c r="V9" i="13"/>
  <c r="H9" i="13"/>
  <c r="H185" i="13"/>
  <c r="U13" i="13"/>
  <c r="U9" i="13"/>
  <c r="V104" i="13"/>
  <c r="U158" i="13"/>
  <c r="W158" i="13" s="1"/>
  <c r="Q538" i="13" s="1"/>
  <c r="I123" i="13"/>
  <c r="V185" i="13"/>
  <c r="V112" i="13"/>
  <c r="U86" i="13"/>
  <c r="U50" i="13"/>
  <c r="U6" i="13"/>
  <c r="V143" i="13"/>
  <c r="V152" i="13"/>
  <c r="H37" i="13"/>
  <c r="I148" i="13"/>
  <c r="H152" i="13"/>
  <c r="H86" i="13"/>
  <c r="I15" i="13"/>
  <c r="I98" i="13"/>
  <c r="H71" i="13"/>
  <c r="I71" i="13"/>
  <c r="I143" i="13"/>
  <c r="I166" i="13"/>
  <c r="U112" i="13"/>
  <c r="V39" i="13"/>
  <c r="I112" i="13"/>
  <c r="V37" i="13"/>
  <c r="U98" i="13"/>
  <c r="V15" i="13"/>
  <c r="V22" i="13"/>
  <c r="V31" i="13"/>
  <c r="I50" i="13"/>
  <c r="I36" i="13"/>
  <c r="U89" i="13"/>
  <c r="I89" i="13"/>
  <c r="H148" i="13"/>
  <c r="I85" i="13"/>
  <c r="U8" i="13"/>
  <c r="H156" i="13"/>
  <c r="I118" i="13"/>
  <c r="V116" i="13"/>
  <c r="U11" i="13"/>
  <c r="V89" i="13"/>
  <c r="H118" i="13"/>
  <c r="U115" i="13"/>
  <c r="W115" i="13" s="1"/>
  <c r="Q115" i="13" s="1"/>
  <c r="U18" i="13"/>
  <c r="U80" i="13"/>
  <c r="U181" i="13"/>
  <c r="W181" i="13" s="1"/>
  <c r="N181" i="13" s="1"/>
  <c r="I13" i="13"/>
  <c r="V166" i="13"/>
  <c r="U90" i="13"/>
  <c r="H99" i="13"/>
  <c r="H8" i="13"/>
  <c r="V18" i="13"/>
  <c r="H158" i="13"/>
  <c r="H25" i="13"/>
  <c r="V4" i="13"/>
  <c r="H18" i="13"/>
  <c r="I151" i="13"/>
  <c r="I42" i="13"/>
  <c r="I99" i="13"/>
  <c r="I25" i="13"/>
  <c r="U143" i="13"/>
  <c r="W143" i="13" s="1"/>
  <c r="N143" i="13" s="1"/>
  <c r="U175" i="13"/>
  <c r="W175" i="13" s="1"/>
  <c r="N555" i="13" s="1"/>
  <c r="U135" i="13"/>
  <c r="W135" i="13" s="1"/>
  <c r="N135" i="13" s="1"/>
  <c r="V49" i="13"/>
  <c r="U117" i="13"/>
  <c r="W117" i="13" s="1"/>
  <c r="Q497" i="13" s="1"/>
  <c r="U22" i="13"/>
  <c r="U83" i="13"/>
  <c r="I129" i="13"/>
  <c r="H112" i="13"/>
  <c r="I180" i="13"/>
  <c r="V50" i="13"/>
  <c r="U136" i="13"/>
  <c r="W136" i="13" s="1"/>
  <c r="N136" i="13" s="1"/>
  <c r="I136" i="13"/>
  <c r="V74" i="13"/>
  <c r="H180" i="13"/>
  <c r="H151" i="13"/>
  <c r="H42" i="13"/>
  <c r="I115" i="13"/>
  <c r="U47" i="13"/>
  <c r="I47" i="13"/>
  <c r="I168" i="13"/>
  <c r="I83" i="13"/>
  <c r="U151" i="13"/>
  <c r="W151" i="13" s="1"/>
  <c r="N151" i="13" s="1"/>
  <c r="U180" i="13"/>
  <c r="W180" i="13" s="1"/>
  <c r="Y180" i="13" s="1"/>
  <c r="J184" i="6" s="1"/>
  <c r="U119" i="13"/>
  <c r="W119" i="13" s="1"/>
  <c r="N499" i="13" s="1"/>
  <c r="V183" i="13"/>
  <c r="H47" i="13"/>
  <c r="I49" i="13"/>
  <c r="I22" i="13"/>
  <c r="H121" i="13"/>
  <c r="H133" i="13"/>
  <c r="H135" i="13"/>
  <c r="V117" i="13"/>
  <c r="H168" i="13"/>
  <c r="I175" i="13"/>
  <c r="H183" i="13"/>
  <c r="I133" i="13"/>
  <c r="V98" i="13"/>
  <c r="U152" i="13"/>
  <c r="W152" i="13" s="1"/>
  <c r="Q152" i="13" s="1"/>
  <c r="I80" i="13"/>
  <c r="H22" i="13"/>
  <c r="H175" i="13"/>
  <c r="I181" i="13"/>
  <c r="H83" i="13"/>
  <c r="V131" i="13"/>
  <c r="H49" i="13"/>
  <c r="V54" i="13"/>
  <c r="H80" i="13"/>
  <c r="U133" i="13"/>
  <c r="W133" i="13" s="1"/>
  <c r="Q513" i="13" s="1"/>
  <c r="U144" i="13"/>
  <c r="W144" i="13" s="1"/>
  <c r="Q524" i="13" s="1"/>
  <c r="V83" i="13"/>
  <c r="H129" i="13"/>
  <c r="I74" i="13"/>
  <c r="V25" i="13"/>
  <c r="I121" i="13"/>
  <c r="I183" i="13"/>
  <c r="U92" i="13"/>
  <c r="U7" i="13"/>
  <c r="U149" i="13"/>
  <c r="W149" i="13" s="1"/>
  <c r="Q149" i="13" s="1"/>
  <c r="V125" i="13"/>
  <c r="V130" i="13"/>
  <c r="V138" i="13"/>
  <c r="H74" i="13"/>
  <c r="V136" i="13"/>
  <c r="V151" i="13"/>
  <c r="H166" i="13"/>
  <c r="H98" i="13"/>
  <c r="H13" i="13"/>
  <c r="I135" i="13"/>
  <c r="I119" i="13"/>
  <c r="H123" i="13"/>
  <c r="I158" i="13"/>
  <c r="H115" i="13"/>
  <c r="U185" i="13"/>
  <c r="W185" i="13" s="1"/>
  <c r="Q185" i="13" s="1"/>
  <c r="U33" i="13"/>
  <c r="V57" i="13"/>
  <c r="V180" i="13"/>
  <c r="U129" i="13"/>
  <c r="W129" i="13" s="1"/>
  <c r="I37" i="13"/>
  <c r="I18" i="13"/>
  <c r="H143" i="13"/>
  <c r="H82" i="13"/>
  <c r="I116" i="13"/>
  <c r="H119" i="13"/>
  <c r="V123" i="13"/>
  <c r="H116" i="13"/>
  <c r="H50" i="13"/>
  <c r="I128" i="13"/>
  <c r="V162" i="13"/>
  <c r="U128" i="13"/>
  <c r="W128" i="13" s="1"/>
  <c r="N128" i="13" s="1"/>
  <c r="V29" i="13"/>
  <c r="U159" i="13"/>
  <c r="W159" i="13" s="1"/>
  <c r="N159" i="13" s="1"/>
  <c r="U137" i="13"/>
  <c r="W137" i="13" s="1"/>
  <c r="Q517" i="13" s="1"/>
  <c r="U35" i="13"/>
  <c r="U16" i="13"/>
  <c r="U103" i="13"/>
  <c r="V118" i="13"/>
  <c r="V135" i="13"/>
  <c r="V84" i="13"/>
  <c r="I124" i="13"/>
  <c r="I8" i="13"/>
  <c r="H159" i="13"/>
  <c r="V16" i="13"/>
  <c r="I31" i="13"/>
  <c r="I137" i="13"/>
  <c r="V13" i="13"/>
  <c r="U118" i="13"/>
  <c r="W118" i="13" s="1"/>
  <c r="I75" i="13"/>
  <c r="I110" i="13"/>
  <c r="U178" i="13"/>
  <c r="W178" i="13" s="1"/>
  <c r="Q558" i="13" s="1"/>
  <c r="I6" i="13"/>
  <c r="I82" i="13"/>
  <c r="H181" i="13"/>
  <c r="H103" i="13"/>
  <c r="V60" i="13"/>
  <c r="H57" i="13"/>
  <c r="U75" i="13"/>
  <c r="U49" i="13"/>
  <c r="I178" i="13"/>
  <c r="I117" i="13"/>
  <c r="H35" i="13"/>
  <c r="I40" i="13"/>
  <c r="U31" i="13"/>
  <c r="H89" i="13"/>
  <c r="I60" i="13"/>
  <c r="I57" i="13"/>
  <c r="V28" i="13"/>
  <c r="V156" i="13"/>
  <c r="U85" i="13"/>
  <c r="V51" i="13"/>
  <c r="U163" i="13"/>
  <c r="W163" i="13" s="1"/>
  <c r="Q163" i="13" s="1"/>
  <c r="U17" i="13"/>
  <c r="V12" i="13"/>
  <c r="U177" i="13"/>
  <c r="W177" i="13" s="1"/>
  <c r="N177" i="13" s="1"/>
  <c r="U124" i="13"/>
  <c r="W124" i="13" s="1"/>
  <c r="Q124" i="13" s="1"/>
  <c r="H117" i="13"/>
  <c r="I159" i="13"/>
  <c r="I16" i="13"/>
  <c r="H110" i="13"/>
  <c r="H137" i="13"/>
  <c r="H31" i="13"/>
  <c r="H60" i="13"/>
  <c r="U57" i="13"/>
  <c r="H178" i="13"/>
  <c r="H29" i="13"/>
  <c r="H16" i="13"/>
  <c r="I4" i="13"/>
  <c r="H75" i="13"/>
  <c r="I11" i="13"/>
  <c r="H11" i="13"/>
  <c r="H40" i="13"/>
  <c r="I35" i="13"/>
  <c r="H6" i="13"/>
  <c r="U104" i="13"/>
  <c r="I103" i="13"/>
  <c r="I156" i="13"/>
  <c r="V90" i="13"/>
  <c r="H28" i="13"/>
  <c r="P6" i="3"/>
  <c r="U156" i="13"/>
  <c r="W156" i="13" s="1"/>
  <c r="N536" i="13" s="1"/>
  <c r="U51" i="13"/>
  <c r="H85" i="13"/>
  <c r="U73" i="13"/>
  <c r="U130" i="13"/>
  <c r="W130" i="13" s="1"/>
  <c r="Q510" i="13" s="1"/>
  <c r="I12" i="13"/>
  <c r="U95" i="13"/>
  <c r="H162" i="13"/>
  <c r="I73" i="13"/>
  <c r="I51" i="13"/>
  <c r="V17" i="13"/>
  <c r="H138" i="13"/>
  <c r="I131" i="13"/>
  <c r="V169" i="13"/>
  <c r="I102" i="13"/>
  <c r="I130" i="13"/>
  <c r="I163" i="13"/>
  <c r="H51" i="13"/>
  <c r="I162" i="13"/>
  <c r="H73" i="13"/>
  <c r="I177" i="13"/>
  <c r="U39" i="13"/>
  <c r="U26" i="13"/>
  <c r="I28" i="13"/>
  <c r="V128" i="13"/>
  <c r="I29" i="13"/>
  <c r="H163" i="13"/>
  <c r="H17" i="13"/>
  <c r="H12" i="13"/>
  <c r="U42" i="13"/>
  <c r="H177" i="13"/>
  <c r="I144" i="13"/>
  <c r="H131" i="13"/>
  <c r="H128" i="13"/>
  <c r="P10" i="3"/>
  <c r="V33" i="13"/>
  <c r="I95" i="13"/>
  <c r="I17" i="13"/>
  <c r="V64" i="13"/>
  <c r="H64" i="13"/>
  <c r="U64" i="13"/>
  <c r="I64" i="13"/>
  <c r="Q20" i="3"/>
  <c r="H92" i="13"/>
  <c r="H104" i="13"/>
  <c r="V36" i="13"/>
  <c r="H36" i="13"/>
  <c r="U121" i="13"/>
  <c r="W121" i="13" s="1"/>
  <c r="V75" i="13"/>
  <c r="P16" i="3"/>
  <c r="V7" i="13"/>
  <c r="V149" i="13"/>
  <c r="U125" i="13"/>
  <c r="W125" i="13" s="1"/>
  <c r="Q125" i="13" s="1"/>
  <c r="V77" i="13"/>
  <c r="U4" i="13"/>
  <c r="V103" i="13"/>
  <c r="Q21" i="3"/>
  <c r="H130" i="13"/>
  <c r="H7" i="13"/>
  <c r="I138" i="13"/>
  <c r="U71" i="13"/>
  <c r="U102" i="13"/>
  <c r="V85" i="13"/>
  <c r="U15" i="13"/>
  <c r="H102" i="13"/>
  <c r="V92" i="13"/>
  <c r="U77" i="13"/>
  <c r="U169" i="13"/>
  <c r="W169" i="13" s="1"/>
  <c r="I125" i="13"/>
  <c r="H144" i="13"/>
  <c r="I104" i="13"/>
  <c r="H169" i="13"/>
  <c r="V158" i="13"/>
  <c r="I149" i="13"/>
  <c r="I7" i="13"/>
  <c r="U138" i="13"/>
  <c r="W138" i="13" s="1"/>
  <c r="Q518" i="13" s="1"/>
  <c r="H149" i="13"/>
  <c r="H125" i="13"/>
  <c r="I77" i="13"/>
  <c r="H77" i="13"/>
  <c r="I92" i="13"/>
  <c r="H33" i="13"/>
  <c r="I169" i="13"/>
  <c r="V159" i="13"/>
  <c r="F182" i="13"/>
  <c r="U182" i="13" s="1"/>
  <c r="W182" i="13" s="1"/>
  <c r="Q562" i="13" s="1"/>
  <c r="F157" i="13"/>
  <c r="I157" i="13" s="1"/>
  <c r="G70" i="13"/>
  <c r="F44" i="13"/>
  <c r="I44" i="13" s="1"/>
  <c r="G122" i="13"/>
  <c r="I122" i="13" s="1"/>
  <c r="G45" i="13"/>
  <c r="H45" i="13" s="1"/>
  <c r="G14" i="13"/>
  <c r="H14" i="13" s="1"/>
  <c r="Q16" i="3"/>
  <c r="Q9" i="3"/>
  <c r="Q18" i="3"/>
  <c r="Q13" i="3"/>
  <c r="Q19" i="3"/>
  <c r="Q10" i="3"/>
  <c r="Q22" i="3"/>
  <c r="Q14" i="3"/>
  <c r="Q15" i="3"/>
  <c r="Q23" i="3"/>
  <c r="Q7" i="3"/>
  <c r="Q5" i="3"/>
  <c r="Q4" i="3"/>
  <c r="Q17" i="3"/>
  <c r="Q11" i="3"/>
  <c r="Q6" i="3"/>
  <c r="Q8" i="3"/>
  <c r="Q12" i="3"/>
  <c r="F142" i="13"/>
  <c r="I142" i="13" s="1"/>
  <c r="F145" i="13"/>
  <c r="I145" i="13" s="1"/>
  <c r="G24" i="13"/>
  <c r="H24" i="13" s="1"/>
  <c r="G155" i="13"/>
  <c r="H155" i="13" s="1"/>
  <c r="F32" i="13"/>
  <c r="U32" i="13" s="1"/>
  <c r="F55" i="13"/>
  <c r="U55" i="13" s="1"/>
  <c r="F81" i="13"/>
  <c r="I81" i="13" s="1"/>
  <c r="F79" i="13"/>
  <c r="F88" i="13"/>
  <c r="U88" i="13" s="1"/>
  <c r="G134" i="13"/>
  <c r="V134" i="13" s="1"/>
  <c r="F68" i="13"/>
  <c r="H68" i="13" s="1"/>
  <c r="F19" i="13"/>
  <c r="H19" i="13" s="1"/>
  <c r="P22" i="3"/>
  <c r="P18" i="3"/>
  <c r="P17" i="3"/>
  <c r="P7" i="3"/>
  <c r="P9" i="3"/>
  <c r="P5" i="3"/>
  <c r="P8" i="3"/>
  <c r="P20" i="3"/>
  <c r="P4" i="3"/>
  <c r="P13" i="3"/>
  <c r="P23" i="3"/>
  <c r="P19" i="3"/>
  <c r="P21" i="3"/>
  <c r="P11" i="3"/>
  <c r="P14" i="3"/>
  <c r="P12" i="3"/>
  <c r="P15" i="3"/>
  <c r="G146" i="13"/>
  <c r="F34" i="13"/>
  <c r="I34" i="13" s="1"/>
  <c r="F59" i="13"/>
  <c r="V59" i="13" s="1"/>
  <c r="F113" i="13"/>
  <c r="I113" i="13" s="1"/>
  <c r="F66" i="13"/>
  <c r="I66" i="13" s="1"/>
  <c r="F154" i="13"/>
  <c r="I154" i="13" s="1"/>
  <c r="F100" i="13"/>
  <c r="U29" i="13"/>
  <c r="V8" i="13"/>
  <c r="V40" i="13"/>
  <c r="F93" i="13"/>
  <c r="I93" i="13" s="1"/>
  <c r="V137" i="13"/>
  <c r="V35" i="13"/>
  <c r="F120" i="13"/>
  <c r="H120" i="13" s="1"/>
  <c r="I86" i="13"/>
  <c r="U82" i="13"/>
  <c r="F65" i="13"/>
  <c r="H65" i="13" s="1"/>
  <c r="F41" i="13"/>
  <c r="F38" i="13"/>
  <c r="I38" i="13" s="1"/>
  <c r="F160" i="13"/>
  <c r="H160" i="13" s="1"/>
  <c r="F58" i="13"/>
  <c r="H58" i="13" s="1"/>
  <c r="F76" i="13"/>
  <c r="I76" i="13" s="1"/>
  <c r="V148" i="13"/>
  <c r="H124" i="13"/>
  <c r="U99" i="13"/>
  <c r="V99" i="13"/>
  <c r="F53" i="13"/>
  <c r="V53" i="13" s="1"/>
  <c r="U162" i="13"/>
  <c r="W162" i="13" s="1"/>
  <c r="F43" i="13"/>
  <c r="I43" i="13" s="1"/>
  <c r="F87" i="13"/>
  <c r="V87" i="13" s="1"/>
  <c r="I33" i="13"/>
  <c r="F184" i="13"/>
  <c r="I184" i="13" s="1"/>
  <c r="F179" i="13"/>
  <c r="V179" i="13" s="1"/>
  <c r="F164" i="13"/>
  <c r="U28" i="13"/>
  <c r="F91" i="13"/>
  <c r="I91" i="13" s="1"/>
  <c r="F101" i="13"/>
  <c r="V101" i="13" s="1"/>
  <c r="F132" i="13"/>
  <c r="I132" i="13" s="1"/>
  <c r="F70" i="13"/>
  <c r="F67" i="13"/>
  <c r="H67" i="13" s="1"/>
  <c r="F126" i="13"/>
  <c r="H126" i="13" s="1"/>
  <c r="F139" i="13"/>
  <c r="V139" i="13" s="1"/>
  <c r="U12" i="13"/>
  <c r="V177" i="13"/>
  <c r="V102" i="13"/>
  <c r="G30" i="13"/>
  <c r="I30" i="13" s="1"/>
  <c r="F46" i="13"/>
  <c r="I46" i="13" s="1"/>
  <c r="F153" i="13"/>
  <c r="H153" i="13" s="1"/>
  <c r="F114" i="13"/>
  <c r="H114" i="13" s="1"/>
  <c r="V175" i="13"/>
  <c r="F140" i="13"/>
  <c r="V140" i="13" s="1"/>
  <c r="F111" i="13"/>
  <c r="I111" i="13" s="1"/>
  <c r="F127" i="13"/>
  <c r="H127" i="13" s="1"/>
  <c r="F56" i="13"/>
  <c r="I56" i="13" s="1"/>
  <c r="F165" i="13"/>
  <c r="H165" i="13" s="1"/>
  <c r="F78" i="13"/>
  <c r="F141" i="13"/>
  <c r="H141" i="13" s="1"/>
  <c r="I5" i="13"/>
  <c r="F63" i="13"/>
  <c r="I63" i="13" s="1"/>
  <c r="F174" i="13"/>
  <c r="F167" i="13"/>
  <c r="V167" i="13" s="1"/>
  <c r="U166" i="13"/>
  <c r="W166" i="13" s="1"/>
  <c r="V71" i="13"/>
  <c r="F96" i="13"/>
  <c r="I96" i="13" s="1"/>
  <c r="F52" i="13"/>
  <c r="F69" i="13"/>
  <c r="I69" i="13" s="1"/>
  <c r="U116" i="13"/>
  <c r="W116" i="13" s="1"/>
  <c r="F27" i="13"/>
  <c r="H27" i="13" s="1"/>
  <c r="V163" i="13"/>
  <c r="H5" i="13"/>
  <c r="V11" i="13"/>
  <c r="F97" i="13"/>
  <c r="I97" i="13" s="1"/>
  <c r="F161" i="13"/>
  <c r="H161" i="13" s="1"/>
  <c r="F108" i="13"/>
  <c r="H108" i="13" s="1"/>
  <c r="F172" i="13"/>
  <c r="H136" i="13"/>
  <c r="F106" i="13"/>
  <c r="V106" i="13" s="1"/>
  <c r="F62" i="13"/>
  <c r="V62" i="13" s="1"/>
  <c r="V115" i="13"/>
  <c r="V129" i="13"/>
  <c r="F72" i="13"/>
  <c r="H72" i="13" s="1"/>
  <c r="F107" i="13"/>
  <c r="F170" i="13"/>
  <c r="I170" i="13" s="1"/>
  <c r="F10" i="13"/>
  <c r="H10" i="13" s="1"/>
  <c r="U183" i="13"/>
  <c r="W183" i="13" s="1"/>
  <c r="F48" i="13"/>
  <c r="I48" i="13" s="1"/>
  <c r="F61" i="13"/>
  <c r="H61" i="13" s="1"/>
  <c r="V121" i="13"/>
  <c r="U5" i="13"/>
  <c r="F21" i="13"/>
  <c r="I21" i="13" s="1"/>
  <c r="F150" i="13"/>
  <c r="I150" i="13" s="1"/>
  <c r="F109" i="13"/>
  <c r="I109" i="13" s="1"/>
  <c r="F171" i="13"/>
  <c r="H171" i="13" s="1"/>
  <c r="V168" i="13"/>
  <c r="F173" i="13"/>
  <c r="I173" i="13" s="1"/>
  <c r="F147" i="13"/>
  <c r="F94" i="13"/>
  <c r="I94" i="13" s="1"/>
  <c r="F176" i="13"/>
  <c r="I176" i="13" s="1"/>
  <c r="V119" i="13"/>
  <c r="F20" i="13"/>
  <c r="V20" i="13" s="1"/>
  <c r="V144" i="13"/>
  <c r="Q528" i="13" l="1"/>
  <c r="Y148" i="13"/>
  <c r="J152" i="6" s="1"/>
  <c r="N148" i="13"/>
  <c r="Q148" i="13"/>
  <c r="O9" i="13"/>
  <c r="X9" i="13" s="1"/>
  <c r="Q548" i="13"/>
  <c r="Y168" i="13"/>
  <c r="J172" i="6" s="1"/>
  <c r="N548" i="13"/>
  <c r="N168" i="13"/>
  <c r="O4" i="13"/>
  <c r="O384" i="13" s="1"/>
  <c r="Y131" i="13"/>
  <c r="J135" i="6" s="1"/>
  <c r="O90" i="13"/>
  <c r="O470" i="13" s="1"/>
  <c r="O26" i="13"/>
  <c r="O406" i="13" s="1"/>
  <c r="O15" i="13"/>
  <c r="O395" i="13" s="1"/>
  <c r="Q503" i="13"/>
  <c r="N503" i="13"/>
  <c r="O175" i="13"/>
  <c r="R175" i="13" s="1"/>
  <c r="Y123" i="13"/>
  <c r="J127" i="6" s="1"/>
  <c r="O23" i="13"/>
  <c r="O403" i="13" s="1"/>
  <c r="O84" i="13"/>
  <c r="X84" i="13" s="1"/>
  <c r="O185" i="13"/>
  <c r="O565" i="13" s="1"/>
  <c r="P565" i="13" s="1"/>
  <c r="Q123" i="13"/>
  <c r="Q511" i="13"/>
  <c r="O95" i="13"/>
  <c r="N131" i="13"/>
  <c r="N511" i="13"/>
  <c r="O105" i="13"/>
  <c r="O485" i="13" s="1"/>
  <c r="O39" i="13"/>
  <c r="X39" i="13" s="1"/>
  <c r="O152" i="13"/>
  <c r="O532" i="13" s="1"/>
  <c r="P532" i="13" s="1"/>
  <c r="O54" i="13"/>
  <c r="O434" i="13" s="1"/>
  <c r="O51" i="13"/>
  <c r="O431" i="13" s="1"/>
  <c r="O98" i="13"/>
  <c r="N538" i="13"/>
  <c r="O83" i="13"/>
  <c r="O463" i="13" s="1"/>
  <c r="O71" i="13"/>
  <c r="X71" i="13" s="1"/>
  <c r="O117" i="13"/>
  <c r="P117" i="13" s="1"/>
  <c r="N137" i="13"/>
  <c r="O136" i="13"/>
  <c r="O516" i="13" s="1"/>
  <c r="P516" i="13" s="1"/>
  <c r="Y158" i="13"/>
  <c r="J162" i="6" s="1"/>
  <c r="Q117" i="13"/>
  <c r="Y149" i="13"/>
  <c r="J153" i="6" s="1"/>
  <c r="Q158" i="13"/>
  <c r="N158" i="13"/>
  <c r="Y117" i="13"/>
  <c r="J121" i="6" s="1"/>
  <c r="N529" i="13"/>
  <c r="N117" i="13"/>
  <c r="Q529" i="13"/>
  <c r="Q557" i="13"/>
  <c r="O151" i="13"/>
  <c r="R151" i="13" s="1"/>
  <c r="N560" i="13"/>
  <c r="O168" i="13"/>
  <c r="R168" i="13" s="1"/>
  <c r="Q504" i="13"/>
  <c r="O123" i="13"/>
  <c r="O503" i="13" s="1"/>
  <c r="R503" i="13" s="1"/>
  <c r="O37" i="13"/>
  <c r="X37" i="13" s="1"/>
  <c r="N532" i="13"/>
  <c r="O148" i="13"/>
  <c r="O528" i="13" s="1"/>
  <c r="R528" i="13" s="1"/>
  <c r="Y175" i="13"/>
  <c r="J179" i="6" s="1"/>
  <c r="Y143" i="13"/>
  <c r="J147" i="6" s="1"/>
  <c r="N175" i="13"/>
  <c r="O166" i="13"/>
  <c r="O546" i="13" s="1"/>
  <c r="P546" i="13" s="1"/>
  <c r="N497" i="13"/>
  <c r="O89" i="13"/>
  <c r="O469" i="13" s="1"/>
  <c r="Q137" i="13"/>
  <c r="N517" i="13"/>
  <c r="Y159" i="13"/>
  <c r="J163" i="6" s="1"/>
  <c r="Q175" i="13"/>
  <c r="O86" i="13"/>
  <c r="O466" i="13" s="1"/>
  <c r="Y124" i="13"/>
  <c r="J128" i="6" s="1"/>
  <c r="O143" i="13"/>
  <c r="X143" i="13" s="1"/>
  <c r="N504" i="13"/>
  <c r="N562" i="13"/>
  <c r="Q182" i="13"/>
  <c r="N185" i="13"/>
  <c r="N510" i="13"/>
  <c r="N495" i="13"/>
  <c r="O129" i="13"/>
  <c r="P129" i="13" s="1"/>
  <c r="Y177" i="13"/>
  <c r="J181" i="6" s="1"/>
  <c r="N180" i="13"/>
  <c r="Q180" i="13"/>
  <c r="N539" i="13"/>
  <c r="O35" i="13"/>
  <c r="O415" i="13" s="1"/>
  <c r="O112" i="13"/>
  <c r="X112" i="13" s="1"/>
  <c r="O25" i="13"/>
  <c r="O405" i="13" s="1"/>
  <c r="O50" i="13"/>
  <c r="O430" i="13" s="1"/>
  <c r="Q560" i="13"/>
  <c r="Y128" i="13"/>
  <c r="J132" i="6" s="1"/>
  <c r="N124" i="13"/>
  <c r="O36" i="13"/>
  <c r="X36" i="13" s="1"/>
  <c r="Y185" i="13"/>
  <c r="J189" i="6" s="1"/>
  <c r="N518" i="13"/>
  <c r="O22" i="13"/>
  <c r="O402" i="13" s="1"/>
  <c r="N149" i="13"/>
  <c r="R6" i="3"/>
  <c r="O7" i="13"/>
  <c r="X7" i="13" s="1"/>
  <c r="Q539" i="13"/>
  <c r="O116" i="13"/>
  <c r="X116" i="13" s="1"/>
  <c r="Y130" i="13"/>
  <c r="J134" i="6" s="1"/>
  <c r="O85" i="13"/>
  <c r="O465" i="13" s="1"/>
  <c r="O135" i="13"/>
  <c r="X135" i="13" s="1"/>
  <c r="O6" i="13"/>
  <c r="O386" i="13" s="1"/>
  <c r="N565" i="13"/>
  <c r="N163" i="13"/>
  <c r="O158" i="13"/>
  <c r="X158" i="13" s="1"/>
  <c r="Q143" i="13"/>
  <c r="N523" i="13"/>
  <c r="O156" i="13"/>
  <c r="O536" i="13" s="1"/>
  <c r="P536" i="13" s="1"/>
  <c r="Q523" i="13"/>
  <c r="O64" i="13"/>
  <c r="X64" i="13" s="1"/>
  <c r="O29" i="13"/>
  <c r="X29" i="13" s="1"/>
  <c r="O13" i="13"/>
  <c r="O393" i="13" s="1"/>
  <c r="Y133" i="13"/>
  <c r="J137" i="6" s="1"/>
  <c r="N515" i="13"/>
  <c r="V88" i="13"/>
  <c r="N125" i="13"/>
  <c r="Q135" i="13"/>
  <c r="O149" i="13"/>
  <c r="O529" i="13" s="1"/>
  <c r="P529" i="13" s="1"/>
  <c r="Y181" i="13"/>
  <c r="J185" i="6" s="1"/>
  <c r="R10" i="3"/>
  <c r="O180" i="13"/>
  <c r="P180" i="13" s="1"/>
  <c r="R7" i="3"/>
  <c r="R18" i="3"/>
  <c r="N561" i="13"/>
  <c r="N505" i="13"/>
  <c r="Q561" i="13"/>
  <c r="O128" i="13"/>
  <c r="X128" i="13" s="1"/>
  <c r="Q555" i="13"/>
  <c r="O115" i="13"/>
  <c r="O495" i="13" s="1"/>
  <c r="Q181" i="13"/>
  <c r="W4" i="13"/>
  <c r="N384" i="13" s="1"/>
  <c r="Q515" i="13"/>
  <c r="Q508" i="13"/>
  <c r="Y135" i="13"/>
  <c r="J139" i="6" s="1"/>
  <c r="Q565" i="13"/>
  <c r="N508" i="13"/>
  <c r="O8" i="13"/>
  <c r="O388" i="13" s="1"/>
  <c r="Y136" i="13"/>
  <c r="J140" i="6" s="1"/>
  <c r="Q128" i="13"/>
  <c r="O118" i="13"/>
  <c r="O498" i="13" s="1"/>
  <c r="P498" i="13" s="1"/>
  <c r="Q151" i="13"/>
  <c r="O31" i="13"/>
  <c r="O411" i="13" s="1"/>
  <c r="Q495" i="13"/>
  <c r="O144" i="13"/>
  <c r="R144" i="13" s="1"/>
  <c r="Y151" i="13"/>
  <c r="J155" i="6" s="1"/>
  <c r="O183" i="13"/>
  <c r="O563" i="13" s="1"/>
  <c r="O49" i="13"/>
  <c r="X49" i="13" s="1"/>
  <c r="O133" i="13"/>
  <c r="O513" i="13" s="1"/>
  <c r="O99" i="13"/>
  <c r="Y163" i="13"/>
  <c r="J167" i="6" s="1"/>
  <c r="O11" i="13"/>
  <c r="O391" i="13" s="1"/>
  <c r="N531" i="13"/>
  <c r="R17" i="3"/>
  <c r="Q531" i="13"/>
  <c r="Y115" i="13"/>
  <c r="J119" i="6" s="1"/>
  <c r="N115" i="13"/>
  <c r="O40" i="13"/>
  <c r="O420" i="13" s="1"/>
  <c r="O121" i="13"/>
  <c r="P121" i="13" s="1"/>
  <c r="O47" i="13"/>
  <c r="O427" i="13" s="1"/>
  <c r="O18" i="13"/>
  <c r="X18" i="13" s="1"/>
  <c r="R13" i="3"/>
  <c r="O17" i="13"/>
  <c r="X17" i="13" s="1"/>
  <c r="O28" i="13"/>
  <c r="X28" i="13" s="1"/>
  <c r="O80" i="13"/>
  <c r="O460" i="13" s="1"/>
  <c r="O42" i="13"/>
  <c r="X42" i="13" s="1"/>
  <c r="I70" i="13"/>
  <c r="Q136" i="13"/>
  <c r="R12" i="3"/>
  <c r="R20" i="3"/>
  <c r="N144" i="13"/>
  <c r="R21" i="3"/>
  <c r="Q144" i="13"/>
  <c r="O138" i="13"/>
  <c r="Y144" i="13"/>
  <c r="J148" i="6" s="1"/>
  <c r="R19" i="3"/>
  <c r="N516" i="13"/>
  <c r="Q516" i="13"/>
  <c r="N524" i="13"/>
  <c r="I67" i="13"/>
  <c r="O67" i="13" s="1"/>
  <c r="O16" i="13"/>
  <c r="O396" i="13" s="1"/>
  <c r="O110" i="13"/>
  <c r="O490" i="13" s="1"/>
  <c r="O159" i="13"/>
  <c r="P159" i="13" s="1"/>
  <c r="O119" i="13"/>
  <c r="R119" i="13" s="1"/>
  <c r="I14" i="13"/>
  <c r="O14" i="13" s="1"/>
  <c r="Q159" i="13"/>
  <c r="O73" i="13"/>
  <c r="O453" i="13" s="1"/>
  <c r="O181" i="13"/>
  <c r="R181" i="13" s="1"/>
  <c r="O103" i="13"/>
  <c r="O483" i="13" s="1"/>
  <c r="V27" i="13"/>
  <c r="N558" i="13"/>
  <c r="N178" i="13"/>
  <c r="R4" i="3"/>
  <c r="Q499" i="13"/>
  <c r="O177" i="13"/>
  <c r="P177" i="13" s="1"/>
  <c r="N119" i="13"/>
  <c r="Q532" i="13"/>
  <c r="N152" i="13"/>
  <c r="Y152" i="13"/>
  <c r="J156" i="6" s="1"/>
  <c r="Q119" i="13"/>
  <c r="O33" i="13"/>
  <c r="X33" i="13" s="1"/>
  <c r="V120" i="13"/>
  <c r="Y119" i="13"/>
  <c r="J123" i="6" s="1"/>
  <c r="Y178" i="13"/>
  <c r="J182" i="6" s="1"/>
  <c r="N156" i="13"/>
  <c r="Q178" i="13"/>
  <c r="O178" i="13"/>
  <c r="O558" i="13" s="1"/>
  <c r="R558" i="13" s="1"/>
  <c r="O82" i="13"/>
  <c r="O462" i="13" s="1"/>
  <c r="N133" i="13"/>
  <c r="N513" i="13"/>
  <c r="Q133" i="13"/>
  <c r="U134" i="13"/>
  <c r="W134" i="13" s="1"/>
  <c r="Y134" i="13" s="1"/>
  <c r="J138" i="6" s="1"/>
  <c r="I27" i="13"/>
  <c r="O27" i="13" s="1"/>
  <c r="H167" i="13"/>
  <c r="O130" i="13"/>
  <c r="O510" i="13" s="1"/>
  <c r="R510" i="13" s="1"/>
  <c r="O137" i="13"/>
  <c r="O517" i="13" s="1"/>
  <c r="Q177" i="13"/>
  <c r="Y137" i="13"/>
  <c r="J141" i="6" s="1"/>
  <c r="O125" i="13"/>
  <c r="R125" i="13" s="1"/>
  <c r="O169" i="13"/>
  <c r="P169" i="13" s="1"/>
  <c r="N129" i="13"/>
  <c r="N509" i="13"/>
  <c r="Q509" i="13"/>
  <c r="Q129" i="13"/>
  <c r="Y129" i="13"/>
  <c r="J133" i="6" s="1"/>
  <c r="O74" i="13"/>
  <c r="N557" i="13"/>
  <c r="V34" i="13"/>
  <c r="I20" i="13"/>
  <c r="I161" i="13"/>
  <c r="O161" i="13" s="1"/>
  <c r="O75" i="13"/>
  <c r="O455" i="13" s="1"/>
  <c r="O57" i="13"/>
  <c r="O437" i="13" s="1"/>
  <c r="H109" i="13"/>
  <c r="O109" i="13" s="1"/>
  <c r="H48" i="13"/>
  <c r="O48" i="13" s="1"/>
  <c r="R5" i="3"/>
  <c r="R16" i="3"/>
  <c r="O92" i="13"/>
  <c r="X92" i="13" s="1"/>
  <c r="O60" i="13"/>
  <c r="O440" i="13" s="1"/>
  <c r="H139" i="13"/>
  <c r="H101" i="13"/>
  <c r="H53" i="13"/>
  <c r="N543" i="13"/>
  <c r="Q543" i="13"/>
  <c r="O124" i="13"/>
  <c r="H134" i="13"/>
  <c r="Q156" i="13"/>
  <c r="V161" i="13"/>
  <c r="R9" i="3"/>
  <c r="V182" i="13"/>
  <c r="O162" i="13"/>
  <c r="O542" i="13" s="1"/>
  <c r="O102" i="13"/>
  <c r="W7" i="13"/>
  <c r="I179" i="13"/>
  <c r="I101" i="13"/>
  <c r="H179" i="13"/>
  <c r="O77" i="13"/>
  <c r="X77" i="13" s="1"/>
  <c r="O131" i="13"/>
  <c r="O511" i="13" s="1"/>
  <c r="N118" i="13"/>
  <c r="Q118" i="13"/>
  <c r="N498" i="13"/>
  <c r="Q498" i="13"/>
  <c r="Y118" i="13"/>
  <c r="J122" i="6" s="1"/>
  <c r="R23" i="3"/>
  <c r="V157" i="13"/>
  <c r="V66" i="13"/>
  <c r="H62" i="13"/>
  <c r="I139" i="13"/>
  <c r="V160" i="13"/>
  <c r="V32" i="13"/>
  <c r="I24" i="13"/>
  <c r="O24" i="13" s="1"/>
  <c r="X24" i="13" s="1"/>
  <c r="I88" i="13"/>
  <c r="Q536" i="13"/>
  <c r="Y156" i="13"/>
  <c r="J160" i="6" s="1"/>
  <c r="V56" i="13"/>
  <c r="I61" i="13"/>
  <c r="O61" i="13" s="1"/>
  <c r="O5" i="13"/>
  <c r="O385" i="13" s="1"/>
  <c r="V153" i="13"/>
  <c r="H66" i="13"/>
  <c r="O66" i="13" s="1"/>
  <c r="R8" i="3"/>
  <c r="I68" i="13"/>
  <c r="O68" i="13" s="1"/>
  <c r="O163" i="13"/>
  <c r="O12" i="13"/>
  <c r="H184" i="13"/>
  <c r="O184" i="13" s="1"/>
  <c r="N130" i="13"/>
  <c r="Q130" i="13"/>
  <c r="H170" i="13"/>
  <c r="O170" i="13" s="1"/>
  <c r="I140" i="13"/>
  <c r="V55" i="13"/>
  <c r="H21" i="13"/>
  <c r="O21" i="13" s="1"/>
  <c r="H140" i="13"/>
  <c r="H70" i="13"/>
  <c r="H87" i="13"/>
  <c r="H34" i="13"/>
  <c r="O34" i="13" s="1"/>
  <c r="H55" i="13"/>
  <c r="N501" i="13"/>
  <c r="N121" i="13"/>
  <c r="Q501" i="13"/>
  <c r="Y121" i="13"/>
  <c r="J125" i="6" s="1"/>
  <c r="Q121" i="13"/>
  <c r="H63" i="13"/>
  <c r="O63" i="13" s="1"/>
  <c r="W9" i="13"/>
  <c r="I65" i="13"/>
  <c r="O65" i="13" s="1"/>
  <c r="V154" i="13"/>
  <c r="R11" i="3"/>
  <c r="R22" i="3"/>
  <c r="I45" i="13"/>
  <c r="O45" i="13" s="1"/>
  <c r="V111" i="13"/>
  <c r="H154" i="13"/>
  <c r="O154" i="13" s="1"/>
  <c r="H113" i="13"/>
  <c r="O113" i="13" s="1"/>
  <c r="Y138" i="13"/>
  <c r="J142" i="6" s="1"/>
  <c r="Q138" i="13"/>
  <c r="N138" i="13"/>
  <c r="I155" i="13"/>
  <c r="O155" i="13" s="1"/>
  <c r="O104" i="13"/>
  <c r="H173" i="13"/>
  <c r="O173" i="13" s="1"/>
  <c r="I10" i="13"/>
  <c r="O10" i="13" s="1"/>
  <c r="V61" i="13"/>
  <c r="V63" i="13"/>
  <c r="W8" i="13"/>
  <c r="I59" i="13"/>
  <c r="R14" i="3"/>
  <c r="Y169" i="13"/>
  <c r="J173" i="6" s="1"/>
  <c r="Q549" i="13"/>
  <c r="N169" i="13"/>
  <c r="N549" i="13"/>
  <c r="Q169" i="13"/>
  <c r="V94" i="13"/>
  <c r="I55" i="13"/>
  <c r="Y125" i="13"/>
  <c r="J129" i="6" s="1"/>
  <c r="Q505" i="13"/>
  <c r="V147" i="13"/>
  <c r="U147" i="13"/>
  <c r="W147" i="13" s="1"/>
  <c r="H147" i="13"/>
  <c r="U172" i="13"/>
  <c r="W172" i="13" s="1"/>
  <c r="V172" i="13"/>
  <c r="U52" i="13"/>
  <c r="V174" i="13"/>
  <c r="U174" i="13"/>
  <c r="W174" i="13" s="1"/>
  <c r="H174" i="13"/>
  <c r="U78" i="13"/>
  <c r="V78" i="13"/>
  <c r="H78" i="13"/>
  <c r="U164" i="13"/>
  <c r="W164" i="13" s="1"/>
  <c r="U41" i="13"/>
  <c r="H41" i="13"/>
  <c r="U100" i="13"/>
  <c r="W100" i="13" s="1"/>
  <c r="V146" i="13"/>
  <c r="I146" i="13"/>
  <c r="V79" i="13"/>
  <c r="U20" i="13"/>
  <c r="V72" i="13"/>
  <c r="U62" i="13"/>
  <c r="U97" i="13"/>
  <c r="Q496" i="13"/>
  <c r="Q116" i="13"/>
  <c r="N496" i="13"/>
  <c r="N116" i="13"/>
  <c r="Y116" i="13"/>
  <c r="J120" i="6" s="1"/>
  <c r="V97" i="13"/>
  <c r="I167" i="13"/>
  <c r="U127" i="13"/>
  <c r="W127" i="13" s="1"/>
  <c r="V30" i="13"/>
  <c r="U30" i="13"/>
  <c r="H30" i="13"/>
  <c r="V65" i="13"/>
  <c r="V91" i="13"/>
  <c r="H91" i="13"/>
  <c r="O91" i="13" s="1"/>
  <c r="U91" i="13"/>
  <c r="U87" i="13"/>
  <c r="U58" i="13"/>
  <c r="U120" i="13"/>
  <c r="W120" i="13" s="1"/>
  <c r="H59" i="13"/>
  <c r="I134" i="13"/>
  <c r="V81" i="13"/>
  <c r="U142" i="13"/>
  <c r="W142" i="13" s="1"/>
  <c r="V142" i="13"/>
  <c r="H142" i="13"/>
  <c r="O142" i="13" s="1"/>
  <c r="U21" i="13"/>
  <c r="W95" i="13" s="1"/>
  <c r="U61" i="13"/>
  <c r="U10" i="13"/>
  <c r="W102" i="13" s="1"/>
  <c r="I72" i="13"/>
  <c r="O72" i="13" s="1"/>
  <c r="I106" i="13"/>
  <c r="U108" i="13"/>
  <c r="I108" i="13"/>
  <c r="O108" i="13" s="1"/>
  <c r="H96" i="13"/>
  <c r="O96" i="13" s="1"/>
  <c r="H111" i="13"/>
  <c r="O111" i="13" s="1"/>
  <c r="V114" i="13"/>
  <c r="U114" i="13"/>
  <c r="W114" i="13" s="1"/>
  <c r="I114" i="13"/>
  <c r="O114" i="13" s="1"/>
  <c r="U184" i="13"/>
  <c r="W184" i="13" s="1"/>
  <c r="H43" i="13"/>
  <c r="O43" i="13" s="1"/>
  <c r="V10" i="13"/>
  <c r="U59" i="13"/>
  <c r="H81" i="13"/>
  <c r="O81" i="13" s="1"/>
  <c r="H32" i="13"/>
  <c r="U24" i="13"/>
  <c r="V24" i="13"/>
  <c r="U45" i="13"/>
  <c r="V45" i="13"/>
  <c r="H157" i="13"/>
  <c r="O157" i="13" s="1"/>
  <c r="U173" i="13"/>
  <c r="W173" i="13" s="1"/>
  <c r="U109" i="13"/>
  <c r="W109" i="13" s="1"/>
  <c r="H106" i="13"/>
  <c r="V43" i="13"/>
  <c r="U167" i="13"/>
  <c r="W167" i="13" s="1"/>
  <c r="U63" i="13"/>
  <c r="U165" i="13"/>
  <c r="W165" i="13" s="1"/>
  <c r="I165" i="13"/>
  <c r="O165" i="13" s="1"/>
  <c r="U67" i="13"/>
  <c r="V173" i="13"/>
  <c r="U65" i="13"/>
  <c r="V184" i="13"/>
  <c r="U154" i="13"/>
  <c r="W154" i="13" s="1"/>
  <c r="U66" i="13"/>
  <c r="H88" i="13"/>
  <c r="I32" i="13"/>
  <c r="V127" i="13"/>
  <c r="U176" i="13"/>
  <c r="W176" i="13" s="1"/>
  <c r="H176" i="13"/>
  <c r="O176" i="13" s="1"/>
  <c r="U72" i="13"/>
  <c r="U106" i="13"/>
  <c r="U69" i="13"/>
  <c r="H69" i="13"/>
  <c r="O69" i="13" s="1"/>
  <c r="U96" i="13"/>
  <c r="V107" i="13"/>
  <c r="U111" i="13"/>
  <c r="W111" i="13" s="1"/>
  <c r="V52" i="13"/>
  <c r="U43" i="13"/>
  <c r="U160" i="13"/>
  <c r="W160" i="13" s="1"/>
  <c r="I160" i="13"/>
  <c r="O160" i="13" s="1"/>
  <c r="U79" i="13"/>
  <c r="U19" i="13"/>
  <c r="V19" i="13"/>
  <c r="U81" i="13"/>
  <c r="U157" i="13"/>
  <c r="W157" i="13" s="1"/>
  <c r="V69" i="13"/>
  <c r="W5" i="13"/>
  <c r="U48" i="13"/>
  <c r="U170" i="13"/>
  <c r="W170" i="13" s="1"/>
  <c r="V170" i="13"/>
  <c r="V38" i="13"/>
  <c r="U107" i="13"/>
  <c r="W107" i="13" s="1"/>
  <c r="U56" i="13"/>
  <c r="H56" i="13"/>
  <c r="O56" i="13" s="1"/>
  <c r="U153" i="13"/>
  <c r="W153" i="13" s="1"/>
  <c r="I153" i="13"/>
  <c r="O153" i="13" s="1"/>
  <c r="U139" i="13"/>
  <c r="W139" i="13" s="1"/>
  <c r="V70" i="13"/>
  <c r="U70" i="13"/>
  <c r="U101" i="13"/>
  <c r="W101" i="13" s="1"/>
  <c r="V100" i="13"/>
  <c r="U179" i="13"/>
  <c r="W179" i="13" s="1"/>
  <c r="U146" i="13"/>
  <c r="W146" i="13" s="1"/>
  <c r="N542" i="13"/>
  <c r="Y162" i="13"/>
  <c r="J166" i="6" s="1"/>
  <c r="Q542" i="13"/>
  <c r="Q162" i="13"/>
  <c r="N162" i="13"/>
  <c r="V76" i="13"/>
  <c r="H76" i="13"/>
  <c r="O76" i="13" s="1"/>
  <c r="U76" i="13"/>
  <c r="U34" i="13"/>
  <c r="I19" i="13"/>
  <c r="U145" i="13"/>
  <c r="W145" i="13" s="1"/>
  <c r="V145" i="13"/>
  <c r="H145" i="13"/>
  <c r="O145" i="13" s="1"/>
  <c r="X145" i="13" s="1"/>
  <c r="U122" i="13"/>
  <c r="W122" i="13" s="1"/>
  <c r="V122" i="13"/>
  <c r="H122" i="13"/>
  <c r="O122" i="13" s="1"/>
  <c r="I182" i="13"/>
  <c r="V96" i="13"/>
  <c r="H94" i="13"/>
  <c r="U94" i="13"/>
  <c r="V150" i="13"/>
  <c r="U150" i="13"/>
  <c r="W150" i="13" s="1"/>
  <c r="H150" i="13"/>
  <c r="O150" i="13" s="1"/>
  <c r="I107" i="13"/>
  <c r="I172" i="13"/>
  <c r="U161" i="13"/>
  <c r="W161" i="13" s="1"/>
  <c r="H52" i="13"/>
  <c r="V165" i="13"/>
  <c r="U141" i="13"/>
  <c r="W141" i="13" s="1"/>
  <c r="I141" i="13"/>
  <c r="O141" i="13" s="1"/>
  <c r="V141" i="13"/>
  <c r="V108" i="13"/>
  <c r="H164" i="13"/>
  <c r="V67" i="13"/>
  <c r="U38" i="13"/>
  <c r="H38" i="13"/>
  <c r="O38" i="13" s="1"/>
  <c r="U93" i="13"/>
  <c r="H93" i="13"/>
  <c r="O93" i="13" s="1"/>
  <c r="V93" i="13"/>
  <c r="H100" i="13"/>
  <c r="W6" i="13"/>
  <c r="U113" i="13"/>
  <c r="V113" i="13"/>
  <c r="V176" i="13"/>
  <c r="H79" i="13"/>
  <c r="R15" i="3"/>
  <c r="H182" i="13"/>
  <c r="H20" i="13"/>
  <c r="I147" i="13"/>
  <c r="V171" i="13"/>
  <c r="I171" i="13"/>
  <c r="O171" i="13" s="1"/>
  <c r="U171" i="13"/>
  <c r="W171" i="13" s="1"/>
  <c r="V164" i="13"/>
  <c r="V41" i="13"/>
  <c r="Y183" i="13"/>
  <c r="J187" i="6" s="1"/>
  <c r="Q183" i="13"/>
  <c r="N183" i="13"/>
  <c r="Q563" i="13"/>
  <c r="N563" i="13"/>
  <c r="H107" i="13"/>
  <c r="I62" i="13"/>
  <c r="H172" i="13"/>
  <c r="H97" i="13"/>
  <c r="O97" i="13" s="1"/>
  <c r="U27" i="13"/>
  <c r="I52" i="13"/>
  <c r="N166" i="13"/>
  <c r="Q546" i="13"/>
  <c r="Y166" i="13"/>
  <c r="J170" i="6" s="1"/>
  <c r="N546" i="13"/>
  <c r="Q166" i="13"/>
  <c r="I174" i="13"/>
  <c r="I78" i="13"/>
  <c r="I127" i="13"/>
  <c r="O127" i="13" s="1"/>
  <c r="U140" i="13"/>
  <c r="W140" i="13" s="1"/>
  <c r="H46" i="13"/>
  <c r="O46" i="13" s="1"/>
  <c r="U46" i="13"/>
  <c r="V46" i="13"/>
  <c r="U126" i="13"/>
  <c r="W126" i="13" s="1"/>
  <c r="I126" i="13"/>
  <c r="O126" i="13" s="1"/>
  <c r="V126" i="13"/>
  <c r="V132" i="13"/>
  <c r="U132" i="13"/>
  <c r="W132" i="13" s="1"/>
  <c r="H132" i="13"/>
  <c r="O132" i="13" s="1"/>
  <c r="V48" i="13"/>
  <c r="I164" i="13"/>
  <c r="V109" i="13"/>
  <c r="I87" i="13"/>
  <c r="U53" i="13"/>
  <c r="I53" i="13"/>
  <c r="I58" i="13"/>
  <c r="O58" i="13" s="1"/>
  <c r="I41" i="13"/>
  <c r="I120" i="13"/>
  <c r="O120" i="13" s="1"/>
  <c r="I100" i="13"/>
  <c r="V58" i="13"/>
  <c r="H146" i="13"/>
  <c r="U68" i="13"/>
  <c r="V68" i="13"/>
  <c r="I79" i="13"/>
  <c r="V155" i="13"/>
  <c r="U155" i="13"/>
  <c r="W155" i="13" s="1"/>
  <c r="V21" i="13"/>
  <c r="V14" i="13"/>
  <c r="U14" i="13"/>
  <c r="V44" i="13"/>
  <c r="U44" i="13"/>
  <c r="H44" i="13"/>
  <c r="O44" i="13" s="1"/>
  <c r="N182" i="13"/>
  <c r="Y182" i="13"/>
  <c r="J186" i="6" s="1"/>
  <c r="N95" i="13" l="1"/>
  <c r="Q475" i="13"/>
  <c r="N475" i="13"/>
  <c r="Q95" i="13"/>
  <c r="N482" i="13"/>
  <c r="N102" i="13"/>
  <c r="Q102" i="13"/>
  <c r="Q482" i="13"/>
  <c r="W94" i="13"/>
  <c r="W97" i="13"/>
  <c r="W110" i="13"/>
  <c r="R490" i="13" s="1"/>
  <c r="W96" i="13"/>
  <c r="W103" i="13"/>
  <c r="R483" i="13" s="1"/>
  <c r="W108" i="13"/>
  <c r="Q488" i="13" s="1"/>
  <c r="W99" i="13"/>
  <c r="P99" i="13" s="1"/>
  <c r="W112" i="13"/>
  <c r="W106" i="13"/>
  <c r="P95" i="13"/>
  <c r="W104" i="13"/>
  <c r="W105" i="13"/>
  <c r="R485" i="13" s="1"/>
  <c r="W113" i="13"/>
  <c r="W98" i="13"/>
  <c r="R98" i="13" s="1"/>
  <c r="O389" i="13"/>
  <c r="R389" i="13" s="1"/>
  <c r="R9" i="13"/>
  <c r="X4" i="13"/>
  <c r="X26" i="13"/>
  <c r="O464" i="13"/>
  <c r="X175" i="13"/>
  <c r="X95" i="13"/>
  <c r="O475" i="13"/>
  <c r="P475" i="13" s="1"/>
  <c r="R95" i="13"/>
  <c r="X90" i="13"/>
  <c r="O555" i="13"/>
  <c r="P555" i="13" s="1"/>
  <c r="P175" i="13"/>
  <c r="P185" i="13"/>
  <c r="X15" i="13"/>
  <c r="X23" i="13"/>
  <c r="O419" i="13"/>
  <c r="R152" i="13"/>
  <c r="R565" i="13"/>
  <c r="X185" i="13"/>
  <c r="R185" i="13"/>
  <c r="O417" i="13"/>
  <c r="X152" i="13"/>
  <c r="P152" i="13"/>
  <c r="X51" i="13"/>
  <c r="X54" i="13"/>
  <c r="X105" i="13"/>
  <c r="O478" i="13"/>
  <c r="X98" i="13"/>
  <c r="X83" i="13"/>
  <c r="P168" i="13"/>
  <c r="O497" i="13"/>
  <c r="R497" i="13" s="1"/>
  <c r="R117" i="13"/>
  <c r="X22" i="13"/>
  <c r="O451" i="13"/>
  <c r="X117" i="13"/>
  <c r="P151" i="13"/>
  <c r="X136" i="13"/>
  <c r="P136" i="13"/>
  <c r="R136" i="13"/>
  <c r="O509" i="13"/>
  <c r="P509" i="13" s="1"/>
  <c r="Q134" i="13"/>
  <c r="R129" i="13"/>
  <c r="X129" i="13"/>
  <c r="O492" i="13"/>
  <c r="O531" i="13"/>
  <c r="P531" i="13" s="1"/>
  <c r="X151" i="13"/>
  <c r="X168" i="13"/>
  <c r="O548" i="13"/>
  <c r="P548" i="13" s="1"/>
  <c r="R166" i="13"/>
  <c r="R546" i="13"/>
  <c r="P503" i="13"/>
  <c r="P123" i="13"/>
  <c r="R123" i="13"/>
  <c r="X123" i="13"/>
  <c r="R148" i="13"/>
  <c r="P148" i="13"/>
  <c r="X148" i="13"/>
  <c r="X89" i="13"/>
  <c r="P528" i="13"/>
  <c r="P133" i="13"/>
  <c r="P143" i="13"/>
  <c r="O523" i="13"/>
  <c r="P523" i="13" s="1"/>
  <c r="R143" i="13"/>
  <c r="P166" i="13"/>
  <c r="X166" i="13"/>
  <c r="P144" i="13"/>
  <c r="X86" i="13"/>
  <c r="X133" i="13"/>
  <c r="R133" i="13"/>
  <c r="X110" i="13"/>
  <c r="X156" i="13"/>
  <c r="X50" i="13"/>
  <c r="R156" i="13"/>
  <c r="P156" i="13"/>
  <c r="X35" i="13"/>
  <c r="R130" i="13"/>
  <c r="P490" i="13"/>
  <c r="P110" i="13"/>
  <c r="X6" i="13"/>
  <c r="X25" i="13"/>
  <c r="R110" i="13"/>
  <c r="O524" i="13"/>
  <c r="R524" i="13" s="1"/>
  <c r="X144" i="13"/>
  <c r="X118" i="13"/>
  <c r="P118" i="13"/>
  <c r="R498" i="13"/>
  <c r="R118" i="13"/>
  <c r="O422" i="13"/>
  <c r="O560" i="13"/>
  <c r="P560" i="13" s="1"/>
  <c r="X115" i="13"/>
  <c r="O140" i="13"/>
  <c r="P140" i="13" s="1"/>
  <c r="X180" i="13"/>
  <c r="O538" i="13"/>
  <c r="R538" i="13" s="1"/>
  <c r="R180" i="13"/>
  <c r="P125" i="13"/>
  <c r="R384" i="13"/>
  <c r="O515" i="13"/>
  <c r="X82" i="13"/>
  <c r="P130" i="13"/>
  <c r="X16" i="13"/>
  <c r="X11" i="13"/>
  <c r="X40" i="13"/>
  <c r="O139" i="13"/>
  <c r="O519" i="13" s="1"/>
  <c r="R135" i="13"/>
  <c r="P115" i="13"/>
  <c r="R128" i="13"/>
  <c r="X13" i="13"/>
  <c r="X169" i="13"/>
  <c r="O508" i="13"/>
  <c r="Q514" i="13"/>
  <c r="R115" i="13"/>
  <c r="R121" i="13"/>
  <c r="O59" i="13"/>
  <c r="O439" i="13" s="1"/>
  <c r="P128" i="13"/>
  <c r="P7" i="13"/>
  <c r="P178" i="13"/>
  <c r="P558" i="13"/>
  <c r="R178" i="13"/>
  <c r="X130" i="13"/>
  <c r="P135" i="13"/>
  <c r="O387" i="13"/>
  <c r="R387" i="13" s="1"/>
  <c r="X178" i="13"/>
  <c r="O409" i="13"/>
  <c r="O416" i="13"/>
  <c r="P116" i="13"/>
  <c r="X159" i="13"/>
  <c r="R158" i="13"/>
  <c r="G12" i="3"/>
  <c r="X149" i="13"/>
  <c r="P158" i="13"/>
  <c r="R529" i="13"/>
  <c r="R159" i="13"/>
  <c r="R149" i="13"/>
  <c r="X85" i="13"/>
  <c r="O539" i="13"/>
  <c r="R539" i="13" s="1"/>
  <c r="R116" i="13"/>
  <c r="O496" i="13"/>
  <c r="P496" i="13" s="1"/>
  <c r="P149" i="13"/>
  <c r="X99" i="13"/>
  <c r="O408" i="13"/>
  <c r="O444" i="13"/>
  <c r="O179" i="13"/>
  <c r="X179" i="13" s="1"/>
  <c r="R563" i="13"/>
  <c r="P563" i="13"/>
  <c r="P495" i="13"/>
  <c r="R495" i="13"/>
  <c r="P103" i="13"/>
  <c r="H6" i="3"/>
  <c r="N514" i="13"/>
  <c r="R169" i="13"/>
  <c r="N134" i="13"/>
  <c r="O101" i="13"/>
  <c r="P101" i="13" s="1"/>
  <c r="N4" i="13"/>
  <c r="R4" i="13"/>
  <c r="P183" i="13"/>
  <c r="P4" i="13"/>
  <c r="O397" i="13"/>
  <c r="R183" i="13"/>
  <c r="O561" i="13"/>
  <c r="P561" i="13" s="1"/>
  <c r="X183" i="13"/>
  <c r="Q4" i="13"/>
  <c r="Q384" i="13"/>
  <c r="X181" i="13"/>
  <c r="X47" i="13"/>
  <c r="O549" i="13"/>
  <c r="P549" i="13" s="1"/>
  <c r="Y4" i="13"/>
  <c r="J8" i="6" s="1"/>
  <c r="P181" i="13"/>
  <c r="P384" i="13"/>
  <c r="R516" i="13"/>
  <c r="X137" i="13"/>
  <c r="O429" i="13"/>
  <c r="X8" i="13"/>
  <c r="X31" i="13"/>
  <c r="O398" i="13"/>
  <c r="X80" i="13"/>
  <c r="R103" i="13"/>
  <c r="O479" i="13"/>
  <c r="O70" i="13"/>
  <c r="O450" i="13" s="1"/>
  <c r="P119" i="13"/>
  <c r="X119" i="13"/>
  <c r="O499" i="13"/>
  <c r="R499" i="13" s="1"/>
  <c r="O413" i="13"/>
  <c r="R177" i="13"/>
  <c r="O557" i="13"/>
  <c r="X177" i="13"/>
  <c r="O53" i="13"/>
  <c r="O433" i="13" s="1"/>
  <c r="O501" i="13"/>
  <c r="X121" i="13"/>
  <c r="R532" i="13"/>
  <c r="O134" i="13"/>
  <c r="X134" i="13" s="1"/>
  <c r="O457" i="13"/>
  <c r="O167" i="13"/>
  <c r="X167" i="13" s="1"/>
  <c r="X138" i="13"/>
  <c r="R138" i="13"/>
  <c r="O518" i="13"/>
  <c r="P138" i="13"/>
  <c r="X73" i="13"/>
  <c r="R536" i="13"/>
  <c r="X103" i="13"/>
  <c r="P483" i="13"/>
  <c r="X162" i="13"/>
  <c r="G13" i="3"/>
  <c r="O472" i="13"/>
  <c r="P510" i="13"/>
  <c r="R162" i="13"/>
  <c r="X60" i="13"/>
  <c r="N387" i="13"/>
  <c r="Q387" i="13"/>
  <c r="P137" i="13"/>
  <c r="R7" i="13"/>
  <c r="R137" i="13"/>
  <c r="X57" i="13"/>
  <c r="Y7" i="13"/>
  <c r="J11" i="6" s="1"/>
  <c r="X125" i="13"/>
  <c r="O505" i="13"/>
  <c r="O454" i="13"/>
  <c r="X74" i="13"/>
  <c r="P162" i="13"/>
  <c r="R131" i="13"/>
  <c r="X75" i="13"/>
  <c r="O52" i="13"/>
  <c r="O432" i="13" s="1"/>
  <c r="H9" i="3"/>
  <c r="O404" i="13"/>
  <c r="X5" i="13"/>
  <c r="P131" i="13"/>
  <c r="O147" i="13"/>
  <c r="P147" i="13" s="1"/>
  <c r="P9" i="13"/>
  <c r="R542" i="13"/>
  <c r="P542" i="13"/>
  <c r="X102" i="13"/>
  <c r="P102" i="13"/>
  <c r="O482" i="13"/>
  <c r="R102" i="13"/>
  <c r="O106" i="13"/>
  <c r="X106" i="13" s="1"/>
  <c r="N7" i="13"/>
  <c r="Q7" i="13"/>
  <c r="L60" i="13"/>
  <c r="K60" i="13" s="1"/>
  <c r="O164" i="13"/>
  <c r="X164" i="13" s="1"/>
  <c r="X131" i="13"/>
  <c r="P124" i="13"/>
  <c r="O504" i="13"/>
  <c r="X124" i="13"/>
  <c r="R124" i="13"/>
  <c r="X68" i="13"/>
  <c r="O448" i="13"/>
  <c r="O493" i="13"/>
  <c r="P493" i="13" s="1"/>
  <c r="X113" i="13"/>
  <c r="L49" i="13"/>
  <c r="K49" i="13" s="1"/>
  <c r="L34" i="13"/>
  <c r="K34" i="13" s="1"/>
  <c r="O392" i="13"/>
  <c r="X12" i="13"/>
  <c r="L52" i="13"/>
  <c r="K52" i="13" s="1"/>
  <c r="H11" i="3"/>
  <c r="O525" i="13"/>
  <c r="P525" i="13" s="1"/>
  <c r="O172" i="13"/>
  <c r="O552" i="13" s="1"/>
  <c r="O543" i="13"/>
  <c r="R163" i="13"/>
  <c r="P163" i="13"/>
  <c r="X163" i="13"/>
  <c r="L54" i="13"/>
  <c r="K54" i="13" s="1"/>
  <c r="H10" i="3"/>
  <c r="H4" i="3"/>
  <c r="L78" i="13"/>
  <c r="K78" i="13" s="1"/>
  <c r="L69" i="13"/>
  <c r="K69" i="13" s="1"/>
  <c r="R145" i="13"/>
  <c r="R511" i="13"/>
  <c r="P511" i="13"/>
  <c r="L82" i="13"/>
  <c r="K82" i="13" s="1"/>
  <c r="O107" i="13"/>
  <c r="P107" i="13" s="1"/>
  <c r="O79" i="13"/>
  <c r="O459" i="13" s="1"/>
  <c r="H5" i="3"/>
  <c r="L19" i="13"/>
  <c r="K19" i="13" s="1"/>
  <c r="W15" i="13"/>
  <c r="O55" i="13"/>
  <c r="X104" i="13"/>
  <c r="O484" i="13"/>
  <c r="R104" i="13"/>
  <c r="P104" i="13"/>
  <c r="Q389" i="13"/>
  <c r="N389" i="13"/>
  <c r="Y9" i="13"/>
  <c r="J13" i="6" s="1"/>
  <c r="N9" i="13"/>
  <c r="Q9" i="13"/>
  <c r="G11" i="3"/>
  <c r="R8" i="13"/>
  <c r="P8" i="13"/>
  <c r="N388" i="13"/>
  <c r="Q388" i="13"/>
  <c r="Y8" i="13"/>
  <c r="J12" i="6" s="1"/>
  <c r="P388" i="13"/>
  <c r="N8" i="13"/>
  <c r="Q8" i="13"/>
  <c r="O14" i="3" a="1"/>
  <c r="O14" i="3" s="1"/>
  <c r="H16" i="3"/>
  <c r="O182" i="13"/>
  <c r="X182" i="13" s="1"/>
  <c r="O100" i="13"/>
  <c r="R100" i="13" s="1"/>
  <c r="G18" i="3"/>
  <c r="O41" i="13"/>
  <c r="O421" i="13" s="1"/>
  <c r="W38" i="13"/>
  <c r="N418" i="13" s="1"/>
  <c r="O146" i="13"/>
  <c r="P146" i="13" s="1"/>
  <c r="H12" i="3"/>
  <c r="H7" i="3"/>
  <c r="N11" i="3" a="1"/>
  <c r="N11" i="3" s="1"/>
  <c r="H8" i="3"/>
  <c r="P517" i="13"/>
  <c r="R517" i="13"/>
  <c r="R388" i="13"/>
  <c r="O512" i="13"/>
  <c r="R132" i="13"/>
  <c r="P132" i="13"/>
  <c r="X132" i="13"/>
  <c r="O426" i="13"/>
  <c r="X46" i="13"/>
  <c r="O473" i="13"/>
  <c r="X93" i="13"/>
  <c r="O438" i="13"/>
  <c r="X58" i="13"/>
  <c r="O551" i="13"/>
  <c r="X171" i="13"/>
  <c r="R171" i="13"/>
  <c r="P171" i="13"/>
  <c r="O418" i="13"/>
  <c r="X38" i="13"/>
  <c r="P157" i="13"/>
  <c r="X157" i="13"/>
  <c r="O537" i="13"/>
  <c r="R157" i="13"/>
  <c r="X127" i="13"/>
  <c r="O507" i="13"/>
  <c r="P127" i="13"/>
  <c r="R127" i="13"/>
  <c r="O491" i="13"/>
  <c r="P111" i="13"/>
  <c r="R111" i="13"/>
  <c r="X111" i="13"/>
  <c r="P126" i="13"/>
  <c r="O506" i="13"/>
  <c r="R126" i="13"/>
  <c r="X126" i="13"/>
  <c r="O476" i="13"/>
  <c r="R96" i="13"/>
  <c r="X96" i="13"/>
  <c r="P96" i="13"/>
  <c r="X43" i="13"/>
  <c r="O423" i="13"/>
  <c r="P176" i="13"/>
  <c r="R176" i="13"/>
  <c r="X176" i="13"/>
  <c r="O556" i="13"/>
  <c r="X44" i="13"/>
  <c r="O424" i="13"/>
  <c r="P153" i="13"/>
  <c r="X153" i="13"/>
  <c r="R153" i="13"/>
  <c r="O533" i="13"/>
  <c r="X97" i="13"/>
  <c r="O477" i="13"/>
  <c r="R97" i="13"/>
  <c r="P97" i="13"/>
  <c r="P120" i="13"/>
  <c r="X120" i="13"/>
  <c r="R120" i="13"/>
  <c r="O500" i="13"/>
  <c r="N145" i="13"/>
  <c r="N525" i="13"/>
  <c r="Y145" i="13"/>
  <c r="J149" i="6" s="1"/>
  <c r="Q525" i="13"/>
  <c r="Q145" i="13"/>
  <c r="N170" i="13"/>
  <c r="Q550" i="13"/>
  <c r="Q170" i="13"/>
  <c r="N550" i="13"/>
  <c r="Y170" i="13"/>
  <c r="J174" i="6" s="1"/>
  <c r="Q157" i="13"/>
  <c r="N537" i="13"/>
  <c r="N157" i="13"/>
  <c r="Y157" i="13"/>
  <c r="J161" i="6" s="1"/>
  <c r="Q537" i="13"/>
  <c r="W79" i="13"/>
  <c r="Q111" i="13"/>
  <c r="Q491" i="13"/>
  <c r="N491" i="13"/>
  <c r="N111" i="13"/>
  <c r="X72" i="13"/>
  <c r="O452" i="13"/>
  <c r="W65" i="13"/>
  <c r="R65" i="13" s="1"/>
  <c r="X10" i="13"/>
  <c r="O390" i="13"/>
  <c r="G17" i="3"/>
  <c r="X91" i="13"/>
  <c r="O471" i="13"/>
  <c r="N507" i="13"/>
  <c r="Q507" i="13"/>
  <c r="Y127" i="13"/>
  <c r="J131" i="6" s="1"/>
  <c r="N127" i="13"/>
  <c r="Q127" i="13"/>
  <c r="N480" i="13"/>
  <c r="Q480" i="13"/>
  <c r="N100" i="13"/>
  <c r="Q100" i="13"/>
  <c r="O78" i="13"/>
  <c r="W35" i="13"/>
  <c r="O16" i="3" a="1"/>
  <c r="O16" i="3" s="1"/>
  <c r="O8" i="3" a="1"/>
  <c r="O8" i="3" s="1"/>
  <c r="Q126" i="13"/>
  <c r="Y126" i="13"/>
  <c r="J130" i="6" s="1"/>
  <c r="N506" i="13"/>
  <c r="Q506" i="13"/>
  <c r="N126" i="13"/>
  <c r="P6" i="13"/>
  <c r="N386" i="13"/>
  <c r="R6" i="13"/>
  <c r="Q386" i="13"/>
  <c r="P386" i="13"/>
  <c r="R386" i="13"/>
  <c r="Q6" i="13"/>
  <c r="Y6" i="13"/>
  <c r="J10" i="6" s="1"/>
  <c r="N6" i="13"/>
  <c r="N150" i="13"/>
  <c r="Q150" i="13"/>
  <c r="Y150" i="13"/>
  <c r="J154" i="6" s="1"/>
  <c r="N530" i="13"/>
  <c r="Q530" i="13"/>
  <c r="N18" i="3" a="1"/>
  <c r="N18" i="3" s="1"/>
  <c r="N23" i="3" a="1"/>
  <c r="N23" i="3" s="1"/>
  <c r="N9" i="3" a="1"/>
  <c r="N9" i="3" s="1"/>
  <c r="N5" i="3" a="1"/>
  <c r="N5" i="3" s="1"/>
  <c r="O10" i="3" a="1"/>
  <c r="O10" i="3" s="1"/>
  <c r="O13" i="3" a="1"/>
  <c r="O13" i="3" s="1"/>
  <c r="O11" i="3" a="1"/>
  <c r="O11" i="3" s="1"/>
  <c r="M11" i="3" a="1"/>
  <c r="M11" i="3" s="1"/>
  <c r="M15" i="3" a="1"/>
  <c r="M15" i="3" s="1"/>
  <c r="M20" i="3" a="1"/>
  <c r="M20" i="3" s="1"/>
  <c r="M21" i="3" a="1"/>
  <c r="M21" i="3" s="1"/>
  <c r="N16" i="3" a="1"/>
  <c r="N16" i="3" s="1"/>
  <c r="O17" i="3" a="1"/>
  <c r="O17" i="3" s="1"/>
  <c r="N4" i="3" a="1"/>
  <c r="N4" i="3" s="1"/>
  <c r="O19" i="3" a="1"/>
  <c r="O19" i="3" s="1"/>
  <c r="M5" i="3" a="1"/>
  <c r="M5" i="3" s="1"/>
  <c r="O22" i="3" a="1"/>
  <c r="O22" i="3" s="1"/>
  <c r="O5" i="3" a="1"/>
  <c r="O5" i="3" s="1"/>
  <c r="M22" i="3" a="1"/>
  <c r="M22" i="3" s="1"/>
  <c r="M6" i="3" a="1"/>
  <c r="M6" i="3" s="1"/>
  <c r="O18" i="3" a="1"/>
  <c r="O18" i="3" s="1"/>
  <c r="O20" i="3" a="1"/>
  <c r="O20" i="3" s="1"/>
  <c r="N14" i="3" a="1"/>
  <c r="N14" i="3" s="1"/>
  <c r="M9" i="3" a="1"/>
  <c r="M9" i="3" s="1"/>
  <c r="M14" i="3" a="1"/>
  <c r="M14" i="3" s="1"/>
  <c r="N22" i="3" a="1"/>
  <c r="N22" i="3" s="1"/>
  <c r="M23" i="3" a="1"/>
  <c r="M23" i="3" s="1"/>
  <c r="N8" i="3" a="1"/>
  <c r="N8" i="3" s="1"/>
  <c r="M12" i="3" a="1"/>
  <c r="M12" i="3" s="1"/>
  <c r="O9" i="3" a="1"/>
  <c r="O9" i="3" s="1"/>
  <c r="N20" i="3" a="1"/>
  <c r="N20" i="3" s="1"/>
  <c r="N19" i="3" a="1"/>
  <c r="N19" i="3" s="1"/>
  <c r="N17" i="3" a="1"/>
  <c r="N17" i="3" s="1"/>
  <c r="M4" i="3" a="1"/>
  <c r="M4" i="3" s="1"/>
  <c r="N7" i="3" a="1"/>
  <c r="N7" i="3" s="1"/>
  <c r="M18" i="3" a="1"/>
  <c r="M18" i="3" s="1"/>
  <c r="M8" i="3" a="1"/>
  <c r="M8" i="3" s="1"/>
  <c r="M16" i="3" a="1"/>
  <c r="M16" i="3" s="1"/>
  <c r="N101" i="13"/>
  <c r="N481" i="13"/>
  <c r="Q101" i="13"/>
  <c r="Q481" i="13"/>
  <c r="N153" i="13"/>
  <c r="Q153" i="13"/>
  <c r="Q533" i="13"/>
  <c r="N533" i="13"/>
  <c r="Y153" i="13"/>
  <c r="J157" i="6" s="1"/>
  <c r="N15" i="3" a="1"/>
  <c r="N15" i="3" s="1"/>
  <c r="W28" i="13"/>
  <c r="W44" i="13"/>
  <c r="P44" i="13" s="1"/>
  <c r="W27" i="13"/>
  <c r="P27" i="13" s="1"/>
  <c r="L7" i="13"/>
  <c r="K7" i="13" s="1"/>
  <c r="G9" i="3"/>
  <c r="O414" i="13"/>
  <c r="X34" i="13"/>
  <c r="W70" i="13"/>
  <c r="X56" i="13"/>
  <c r="O436" i="13"/>
  <c r="X48" i="13"/>
  <c r="O428" i="13"/>
  <c r="G14" i="3"/>
  <c r="O461" i="13"/>
  <c r="X81" i="13"/>
  <c r="O446" i="13"/>
  <c r="X66" i="13"/>
  <c r="O447" i="13"/>
  <c r="X67" i="13"/>
  <c r="W45" i="13"/>
  <c r="R45" i="13" s="1"/>
  <c r="X61" i="13"/>
  <c r="O441" i="13"/>
  <c r="Y120" i="13"/>
  <c r="J124" i="6" s="1"/>
  <c r="Q120" i="13"/>
  <c r="N500" i="13"/>
  <c r="N120" i="13"/>
  <c r="Q500" i="13"/>
  <c r="O62" i="13"/>
  <c r="L79" i="13"/>
  <c r="K79" i="13" s="1"/>
  <c r="O174" i="13"/>
  <c r="W11" i="13"/>
  <c r="O7" i="3" a="1"/>
  <c r="O7" i="3" s="1"/>
  <c r="O12" i="3" a="1"/>
  <c r="O12" i="3" s="1"/>
  <c r="O21" i="3" a="1"/>
  <c r="O21" i="3" s="1"/>
  <c r="N10" i="3" a="1"/>
  <c r="N10" i="3" s="1"/>
  <c r="N6" i="3" a="1"/>
  <c r="N6" i="3" s="1"/>
  <c r="O4" i="3" a="1"/>
  <c r="O4" i="3" s="1"/>
  <c r="G6" i="3"/>
  <c r="O530" i="13"/>
  <c r="X150" i="13"/>
  <c r="R150" i="13"/>
  <c r="P150" i="13"/>
  <c r="M13" i="3" a="1"/>
  <c r="M13" i="3" s="1"/>
  <c r="G10" i="3"/>
  <c r="L21" i="13"/>
  <c r="K21" i="13" s="1"/>
  <c r="Q474" i="13"/>
  <c r="N474" i="13"/>
  <c r="N94" i="13"/>
  <c r="Q94" i="13"/>
  <c r="W56" i="13"/>
  <c r="W81" i="13"/>
  <c r="N160" i="13"/>
  <c r="N540" i="13"/>
  <c r="Q540" i="13"/>
  <c r="Q160" i="13"/>
  <c r="Y160" i="13"/>
  <c r="J164" i="6" s="1"/>
  <c r="N96" i="13"/>
  <c r="Q476" i="13"/>
  <c r="N476" i="13"/>
  <c r="Q96" i="13"/>
  <c r="W66" i="13"/>
  <c r="L24" i="13"/>
  <c r="K24" i="13" s="1"/>
  <c r="W61" i="13"/>
  <c r="W62" i="13"/>
  <c r="W46" i="13"/>
  <c r="R46" i="13" s="1"/>
  <c r="W76" i="13"/>
  <c r="P76" i="13" s="1"/>
  <c r="N526" i="13"/>
  <c r="Q526" i="13"/>
  <c r="Q146" i="13"/>
  <c r="Y146" i="13"/>
  <c r="J150" i="6" s="1"/>
  <c r="N146" i="13"/>
  <c r="N107" i="13"/>
  <c r="N487" i="13"/>
  <c r="Q487" i="13"/>
  <c r="Q107" i="13"/>
  <c r="P5" i="13"/>
  <c r="Y5" i="13"/>
  <c r="J9" i="6" s="1"/>
  <c r="P385" i="13"/>
  <c r="R5" i="13"/>
  <c r="N5" i="13"/>
  <c r="Q385" i="13"/>
  <c r="N385" i="13"/>
  <c r="Q5" i="13"/>
  <c r="R385" i="13"/>
  <c r="O88" i="13"/>
  <c r="O449" i="13"/>
  <c r="X69" i="13"/>
  <c r="H23" i="3"/>
  <c r="O534" i="13"/>
  <c r="X154" i="13"/>
  <c r="P154" i="13"/>
  <c r="R154" i="13"/>
  <c r="P165" i="13"/>
  <c r="R165" i="13"/>
  <c r="X165" i="13"/>
  <c r="O545" i="13"/>
  <c r="O489" i="13"/>
  <c r="X109" i="13"/>
  <c r="R109" i="13"/>
  <c r="P109" i="13"/>
  <c r="O564" i="13"/>
  <c r="X184" i="13"/>
  <c r="P184" i="13"/>
  <c r="R184" i="13"/>
  <c r="P108" i="13"/>
  <c r="R108" i="13"/>
  <c r="X108" i="13"/>
  <c r="O488" i="13"/>
  <c r="X21" i="13"/>
  <c r="O401" i="13"/>
  <c r="P142" i="13"/>
  <c r="O522" i="13"/>
  <c r="X142" i="13"/>
  <c r="R142" i="13"/>
  <c r="W58" i="13"/>
  <c r="R58" i="13" s="1"/>
  <c r="W30" i="13"/>
  <c r="W12" i="13"/>
  <c r="O6" i="3" a="1"/>
  <c r="O6" i="3" s="1"/>
  <c r="N13" i="3" a="1"/>
  <c r="N13" i="3" s="1"/>
  <c r="W32" i="13"/>
  <c r="N493" i="13"/>
  <c r="Q113" i="13"/>
  <c r="Q493" i="13"/>
  <c r="N113" i="13"/>
  <c r="N155" i="13"/>
  <c r="N535" i="13"/>
  <c r="Q155" i="13"/>
  <c r="Y155" i="13"/>
  <c r="J159" i="6" s="1"/>
  <c r="Q535" i="13"/>
  <c r="O407" i="13"/>
  <c r="X27" i="13"/>
  <c r="O425" i="13"/>
  <c r="X45" i="13"/>
  <c r="W78" i="13"/>
  <c r="N552" i="13"/>
  <c r="Y172" i="13"/>
  <c r="J176" i="6" s="1"/>
  <c r="N172" i="13"/>
  <c r="Q552" i="13"/>
  <c r="Q172" i="13"/>
  <c r="W67" i="13"/>
  <c r="R67" i="13" s="1"/>
  <c r="G5" i="3"/>
  <c r="W41" i="13"/>
  <c r="N174" i="13"/>
  <c r="N554" i="13"/>
  <c r="Y174" i="13"/>
  <c r="J178" i="6" s="1"/>
  <c r="Q174" i="13"/>
  <c r="Q554" i="13"/>
  <c r="P145" i="13"/>
  <c r="Y132" i="13"/>
  <c r="J136" i="6" s="1"/>
  <c r="Q132" i="13"/>
  <c r="N132" i="13"/>
  <c r="N512" i="13"/>
  <c r="Q512" i="13"/>
  <c r="L12" i="13"/>
  <c r="K12" i="13" s="1"/>
  <c r="P155" i="13"/>
  <c r="X155" i="13"/>
  <c r="R155" i="13"/>
  <c r="O535" i="13"/>
  <c r="G20" i="3"/>
  <c r="G23" i="3"/>
  <c r="W14" i="13"/>
  <c r="Y14" i="13" s="1"/>
  <c r="J18" i="6" s="1"/>
  <c r="W68" i="13"/>
  <c r="Q122" i="13"/>
  <c r="Q502" i="13"/>
  <c r="N122" i="13"/>
  <c r="Y122" i="13"/>
  <c r="J126" i="6" s="1"/>
  <c r="N502" i="13"/>
  <c r="O456" i="13"/>
  <c r="X76" i="13"/>
  <c r="N519" i="13"/>
  <c r="Q519" i="13"/>
  <c r="Y139" i="13"/>
  <c r="J143" i="6" s="1"/>
  <c r="Q139" i="13"/>
  <c r="N139" i="13"/>
  <c r="L64" i="13"/>
  <c r="K64" i="13" s="1"/>
  <c r="G21" i="3"/>
  <c r="W43" i="13"/>
  <c r="W69" i="13"/>
  <c r="H14" i="3"/>
  <c r="N154" i="13"/>
  <c r="Q154" i="13"/>
  <c r="N534" i="13"/>
  <c r="Y154" i="13"/>
  <c r="J158" i="6" s="1"/>
  <c r="Q534" i="13"/>
  <c r="Y165" i="13"/>
  <c r="J169" i="6" s="1"/>
  <c r="N165" i="13"/>
  <c r="Q545" i="13"/>
  <c r="Q165" i="13"/>
  <c r="N545" i="13"/>
  <c r="N109" i="13"/>
  <c r="N489" i="13"/>
  <c r="Q489" i="13"/>
  <c r="Q109" i="13"/>
  <c r="H15" i="3"/>
  <c r="W24" i="13"/>
  <c r="N184" i="13"/>
  <c r="Q184" i="13"/>
  <c r="Q564" i="13"/>
  <c r="Y184" i="13"/>
  <c r="J188" i="6" s="1"/>
  <c r="N564" i="13"/>
  <c r="N108" i="13"/>
  <c r="Q108" i="13"/>
  <c r="W21" i="13"/>
  <c r="N142" i="13"/>
  <c r="Q522" i="13"/>
  <c r="Q142" i="13"/>
  <c r="Y142" i="13"/>
  <c r="J146" i="6" s="1"/>
  <c r="N522" i="13"/>
  <c r="O87" i="13"/>
  <c r="O30" i="13"/>
  <c r="O20" i="13"/>
  <c r="G19" i="3"/>
  <c r="N544" i="13"/>
  <c r="Q164" i="13"/>
  <c r="Y164" i="13"/>
  <c r="J168" i="6" s="1"/>
  <c r="N164" i="13"/>
  <c r="Q544" i="13"/>
  <c r="Y147" i="13"/>
  <c r="J151" i="6" s="1"/>
  <c r="Q147" i="13"/>
  <c r="Q527" i="13"/>
  <c r="N527" i="13"/>
  <c r="N147" i="13"/>
  <c r="N12" i="3" a="1"/>
  <c r="N12" i="3" s="1"/>
  <c r="M17" i="3" a="1"/>
  <c r="M17" i="3" s="1"/>
  <c r="P113" i="13"/>
  <c r="H21" i="3"/>
  <c r="W72" i="13"/>
  <c r="R72" i="13" s="1"/>
  <c r="W59" i="13"/>
  <c r="O494" i="13"/>
  <c r="P114" i="13"/>
  <c r="R114" i="13"/>
  <c r="X114" i="13"/>
  <c r="L87" i="13"/>
  <c r="K87" i="13" s="1"/>
  <c r="W86" i="13"/>
  <c r="W23" i="13"/>
  <c r="L81" i="13"/>
  <c r="K81" i="13" s="1"/>
  <c r="W50" i="13"/>
  <c r="L29" i="13"/>
  <c r="K29" i="13" s="1"/>
  <c r="L75" i="13"/>
  <c r="K75" i="13" s="1"/>
  <c r="L92" i="13"/>
  <c r="K92" i="13" s="1"/>
  <c r="L18" i="13"/>
  <c r="K18" i="13" s="1"/>
  <c r="W40" i="13"/>
  <c r="W90" i="13"/>
  <c r="L95" i="13"/>
  <c r="K95" i="13" s="1"/>
  <c r="L45" i="13"/>
  <c r="K45" i="13" s="1"/>
  <c r="W49" i="13"/>
  <c r="L91" i="13"/>
  <c r="K91" i="13" s="1"/>
  <c r="W57" i="13"/>
  <c r="W33" i="13"/>
  <c r="L14" i="13"/>
  <c r="K14" i="13" s="1"/>
  <c r="W75" i="13"/>
  <c r="L93" i="13"/>
  <c r="K93" i="13" s="1"/>
  <c r="L4" i="13"/>
  <c r="K4" i="13" s="1"/>
  <c r="W16" i="13"/>
  <c r="L80" i="13"/>
  <c r="K80" i="13" s="1"/>
  <c r="L73" i="13"/>
  <c r="K73" i="13" s="1"/>
  <c r="W88" i="13"/>
  <c r="L36" i="13"/>
  <c r="K36" i="13" s="1"/>
  <c r="L97" i="13"/>
  <c r="K97" i="13" s="1"/>
  <c r="L59" i="13"/>
  <c r="K59" i="13" s="1"/>
  <c r="L57" i="13"/>
  <c r="K57" i="13" s="1"/>
  <c r="L33" i="13"/>
  <c r="K33" i="13" s="1"/>
  <c r="L17" i="13"/>
  <c r="K17" i="13" s="1"/>
  <c r="W55" i="13"/>
  <c r="L63" i="13"/>
  <c r="K63" i="13" s="1"/>
  <c r="L83" i="13"/>
  <c r="K83" i="13" s="1"/>
  <c r="L31" i="13"/>
  <c r="K31" i="13" s="1"/>
  <c r="W10" i="13"/>
  <c r="W29" i="13"/>
  <c r="L68" i="13"/>
  <c r="K68" i="13" s="1"/>
  <c r="L30" i="13"/>
  <c r="K30" i="13" s="1"/>
  <c r="W82" i="13"/>
  <c r="L37" i="13"/>
  <c r="K37" i="13" s="1"/>
  <c r="L38" i="13"/>
  <c r="K38" i="13" s="1"/>
  <c r="L47" i="13"/>
  <c r="K47" i="13" s="1"/>
  <c r="W85" i="13"/>
  <c r="L56" i="13"/>
  <c r="K56" i="13" s="1"/>
  <c r="L65" i="13"/>
  <c r="K65" i="13" s="1"/>
  <c r="W36" i="13"/>
  <c r="W60" i="13"/>
  <c r="W39" i="13"/>
  <c r="W71" i="13"/>
  <c r="L23" i="13"/>
  <c r="K23" i="13" s="1"/>
  <c r="L62" i="13"/>
  <c r="K62" i="13" s="1"/>
  <c r="L61" i="13"/>
  <c r="K61" i="13" s="1"/>
  <c r="L70" i="13"/>
  <c r="K70" i="13" s="1"/>
  <c r="L22" i="13"/>
  <c r="K22" i="13" s="1"/>
  <c r="L58" i="13"/>
  <c r="K58" i="13" s="1"/>
  <c r="W73" i="13"/>
  <c r="L39" i="13"/>
  <c r="K39" i="13" s="1"/>
  <c r="L46" i="13"/>
  <c r="K46" i="13" s="1"/>
  <c r="L96" i="13"/>
  <c r="K96" i="13" s="1"/>
  <c r="L40" i="13"/>
  <c r="K40" i="13" s="1"/>
  <c r="L6" i="13"/>
  <c r="K6" i="13" s="1"/>
  <c r="L74" i="13"/>
  <c r="K74" i="13" s="1"/>
  <c r="W22" i="13"/>
  <c r="L9" i="13"/>
  <c r="K9" i="13" s="1"/>
  <c r="L89" i="13"/>
  <c r="K89" i="13" s="1"/>
  <c r="W47" i="13"/>
  <c r="L86" i="13"/>
  <c r="K86" i="13" s="1"/>
  <c r="L88" i="13"/>
  <c r="K88" i="13" s="1"/>
  <c r="L8" i="13"/>
  <c r="K8" i="13" s="1"/>
  <c r="L16" i="13"/>
  <c r="K16" i="13" s="1"/>
  <c r="L10" i="13"/>
  <c r="K10" i="13" s="1"/>
  <c r="L67" i="13"/>
  <c r="K67" i="13" s="1"/>
  <c r="L90" i="13"/>
  <c r="K90" i="13" s="1"/>
  <c r="L20" i="13"/>
  <c r="K20" i="13" s="1"/>
  <c r="L25" i="13"/>
  <c r="K25" i="13" s="1"/>
  <c r="W80" i="13"/>
  <c r="L44" i="13"/>
  <c r="K44" i="13" s="1"/>
  <c r="W77" i="13"/>
  <c r="L42" i="13"/>
  <c r="K42" i="13" s="1"/>
  <c r="L35" i="13"/>
  <c r="K35" i="13" s="1"/>
  <c r="W37" i="13"/>
  <c r="W17" i="13"/>
  <c r="L13" i="13"/>
  <c r="K13" i="13" s="1"/>
  <c r="L55" i="13"/>
  <c r="K55" i="13" s="1"/>
  <c r="W31" i="13"/>
  <c r="L51" i="13"/>
  <c r="K51" i="13" s="1"/>
  <c r="L71" i="13"/>
  <c r="K71" i="13" s="1"/>
  <c r="L66" i="13"/>
  <c r="K66" i="13" s="1"/>
  <c r="W74" i="13"/>
  <c r="L5" i="13"/>
  <c r="K5" i="13" s="1"/>
  <c r="L15" i="13"/>
  <c r="K15" i="13" s="1"/>
  <c r="L50" i="13"/>
  <c r="K50" i="13" s="1"/>
  <c r="L94" i="13"/>
  <c r="K94" i="13" s="1"/>
  <c r="L53" i="13"/>
  <c r="K53" i="13" s="1"/>
  <c r="L77" i="13"/>
  <c r="K77" i="13" s="1"/>
  <c r="L26" i="13"/>
  <c r="K26" i="13" s="1"/>
  <c r="L28" i="13"/>
  <c r="K28" i="13" s="1"/>
  <c r="W54" i="13"/>
  <c r="L27" i="13"/>
  <c r="K27" i="13" s="1"/>
  <c r="W25" i="13"/>
  <c r="W18" i="13"/>
  <c r="Y18" i="13" s="1"/>
  <c r="J22" i="6" s="1"/>
  <c r="L76" i="13"/>
  <c r="K76" i="13" s="1"/>
  <c r="W89" i="13"/>
  <c r="L84" i="13"/>
  <c r="K84" i="13" s="1"/>
  <c r="W26" i="13"/>
  <c r="L32" i="13"/>
  <c r="K32" i="13" s="1"/>
  <c r="W84" i="13"/>
  <c r="W92" i="13"/>
  <c r="L11" i="13"/>
  <c r="K11" i="13" s="1"/>
  <c r="H18" i="3"/>
  <c r="N477" i="13"/>
  <c r="Q477" i="13"/>
  <c r="N97" i="13"/>
  <c r="Q97" i="13"/>
  <c r="W51" i="13"/>
  <c r="N541" i="13"/>
  <c r="Y161" i="13"/>
  <c r="J165" i="6" s="1"/>
  <c r="Q161" i="13"/>
  <c r="N161" i="13"/>
  <c r="Q541" i="13"/>
  <c r="W53" i="13"/>
  <c r="W64" i="13"/>
  <c r="O94" i="13"/>
  <c r="G7" i="3"/>
  <c r="N21" i="3" a="1"/>
  <c r="N21" i="3" s="1"/>
  <c r="M19" i="3" a="1"/>
  <c r="M19" i="3" s="1"/>
  <c r="M7" i="3" a="1"/>
  <c r="M7" i="3" s="1"/>
  <c r="R113" i="13"/>
  <c r="H19" i="3"/>
  <c r="X141" i="13"/>
  <c r="R141" i="13"/>
  <c r="O521" i="13"/>
  <c r="P141" i="13"/>
  <c r="L48" i="13"/>
  <c r="K48" i="13" s="1"/>
  <c r="P122" i="13"/>
  <c r="X122" i="13"/>
  <c r="R122" i="13"/>
  <c r="O502" i="13"/>
  <c r="O540" i="13"/>
  <c r="R160" i="13"/>
  <c r="P160" i="13"/>
  <c r="X160" i="13"/>
  <c r="N176" i="13"/>
  <c r="Q176" i="13"/>
  <c r="Q556" i="13"/>
  <c r="N556" i="13"/>
  <c r="Y176" i="13"/>
  <c r="J180" i="6" s="1"/>
  <c r="N167" i="13"/>
  <c r="Q547" i="13"/>
  <c r="N547" i="13"/>
  <c r="Q167" i="13"/>
  <c r="Y167" i="13"/>
  <c r="J171" i="6" s="1"/>
  <c r="O15" i="3" a="1"/>
  <c r="O15" i="3" s="1"/>
  <c r="W83" i="13"/>
  <c r="O541" i="13"/>
  <c r="X161" i="13"/>
  <c r="P161" i="13"/>
  <c r="R161" i="13"/>
  <c r="W34" i="13"/>
  <c r="P34" i="13" s="1"/>
  <c r="W48" i="13"/>
  <c r="R48" i="13" s="1"/>
  <c r="N171" i="13"/>
  <c r="N551" i="13"/>
  <c r="Q551" i="13"/>
  <c r="Y171" i="13"/>
  <c r="J175" i="6" s="1"/>
  <c r="Q171" i="13"/>
  <c r="W13" i="13"/>
  <c r="Y13" i="13" s="1"/>
  <c r="J17" i="6" s="1"/>
  <c r="L41" i="13"/>
  <c r="K41" i="13" s="1"/>
  <c r="W93" i="13"/>
  <c r="N179" i="13"/>
  <c r="Q559" i="13"/>
  <c r="N559" i="13"/>
  <c r="Y179" i="13"/>
  <c r="J183" i="6" s="1"/>
  <c r="Q179" i="13"/>
  <c r="L85" i="13"/>
  <c r="K85" i="13" s="1"/>
  <c r="O550" i="13"/>
  <c r="X170" i="13"/>
  <c r="R170" i="13"/>
  <c r="P170" i="13"/>
  <c r="G15" i="3"/>
  <c r="X63" i="13"/>
  <c r="O443" i="13"/>
  <c r="O553" i="13"/>
  <c r="P173" i="13"/>
  <c r="X173" i="13"/>
  <c r="R173" i="13"/>
  <c r="G22" i="3"/>
  <c r="O32" i="13"/>
  <c r="G8" i="3"/>
  <c r="W87" i="13"/>
  <c r="W20" i="13"/>
  <c r="Y20" i="13" s="1"/>
  <c r="J24" i="6" s="1"/>
  <c r="G16" i="3"/>
  <c r="W52" i="13"/>
  <c r="X14" i="13"/>
  <c r="O394" i="13"/>
  <c r="N140" i="13"/>
  <c r="Y140" i="13"/>
  <c r="J144" i="6" s="1"/>
  <c r="N520" i="13"/>
  <c r="Q140" i="13"/>
  <c r="Q520" i="13"/>
  <c r="W42" i="13"/>
  <c r="H13" i="3"/>
  <c r="H17" i="3"/>
  <c r="Q521" i="13"/>
  <c r="Q141" i="13"/>
  <c r="Y141" i="13"/>
  <c r="J145" i="6" s="1"/>
  <c r="N141" i="13"/>
  <c r="N521" i="13"/>
  <c r="L43" i="13"/>
  <c r="K43" i="13" s="1"/>
  <c r="W19" i="13"/>
  <c r="N106" i="13"/>
  <c r="N486" i="13"/>
  <c r="Q106" i="13"/>
  <c r="Q486" i="13"/>
  <c r="O445" i="13"/>
  <c r="X65" i="13"/>
  <c r="W63" i="13"/>
  <c r="Q173" i="13"/>
  <c r="N173" i="13"/>
  <c r="N553" i="13"/>
  <c r="Q553" i="13"/>
  <c r="Y173" i="13"/>
  <c r="J177" i="6" s="1"/>
  <c r="H22" i="3"/>
  <c r="Q114" i="13"/>
  <c r="N114" i="13"/>
  <c r="Y114" i="13"/>
  <c r="J118" i="6" s="1"/>
  <c r="N494" i="13"/>
  <c r="Q494" i="13"/>
  <c r="H20" i="3"/>
  <c r="W91" i="13"/>
  <c r="P91" i="13" s="1"/>
  <c r="L72" i="13"/>
  <c r="K72" i="13" s="1"/>
  <c r="O19" i="13"/>
  <c r="O23" i="3" a="1"/>
  <c r="O23" i="3" s="1"/>
  <c r="G4" i="3"/>
  <c r="M10" i="3" a="1"/>
  <c r="M10" i="3" s="1"/>
  <c r="P513" i="13"/>
  <c r="R513" i="13"/>
  <c r="N488" i="13" l="1"/>
  <c r="P389" i="13"/>
  <c r="R105" i="13"/>
  <c r="P105" i="13"/>
  <c r="R99" i="13"/>
  <c r="R478" i="13"/>
  <c r="Q112" i="13"/>
  <c r="N492" i="13"/>
  <c r="Q492" i="13"/>
  <c r="N112" i="13"/>
  <c r="R112" i="13"/>
  <c r="Q98" i="13"/>
  <c r="Q478" i="13"/>
  <c r="N478" i="13"/>
  <c r="N98" i="13"/>
  <c r="P112" i="13"/>
  <c r="N99" i="13"/>
  <c r="Q99" i="13"/>
  <c r="N479" i="13"/>
  <c r="Q479" i="13"/>
  <c r="Q105" i="13"/>
  <c r="Q485" i="13"/>
  <c r="N485" i="13"/>
  <c r="N105" i="13"/>
  <c r="P98" i="13"/>
  <c r="N110" i="13"/>
  <c r="N490" i="13"/>
  <c r="Q490" i="13"/>
  <c r="Q110" i="13"/>
  <c r="N484" i="13"/>
  <c r="Q484" i="13"/>
  <c r="Q104" i="13"/>
  <c r="N104" i="13"/>
  <c r="N483" i="13"/>
  <c r="Q483" i="13"/>
  <c r="Q103" i="13"/>
  <c r="N103" i="13"/>
  <c r="P492" i="13"/>
  <c r="P485" i="13"/>
  <c r="R548" i="13"/>
  <c r="P478" i="13"/>
  <c r="R475" i="13"/>
  <c r="R555" i="13"/>
  <c r="I13" i="3"/>
  <c r="P497" i="13"/>
  <c r="R179" i="13"/>
  <c r="R509" i="13"/>
  <c r="R451" i="13"/>
  <c r="X139" i="13"/>
  <c r="P172" i="13"/>
  <c r="P139" i="13"/>
  <c r="R139" i="13"/>
  <c r="R492" i="13"/>
  <c r="R531" i="13"/>
  <c r="P524" i="13"/>
  <c r="P179" i="13"/>
  <c r="O559" i="13"/>
  <c r="R559" i="13" s="1"/>
  <c r="R523" i="13"/>
  <c r="O526" i="13"/>
  <c r="P526" i="13" s="1"/>
  <c r="P538" i="13"/>
  <c r="P65" i="13"/>
  <c r="K15" i="3"/>
  <c r="R560" i="13"/>
  <c r="O481" i="13"/>
  <c r="R481" i="13" s="1"/>
  <c r="Q38" i="13"/>
  <c r="I8" i="3"/>
  <c r="R167" i="13"/>
  <c r="O547" i="13"/>
  <c r="R547" i="13" s="1"/>
  <c r="X140" i="13"/>
  <c r="O520" i="13"/>
  <c r="P520" i="13" s="1"/>
  <c r="R140" i="13"/>
  <c r="R52" i="13"/>
  <c r="R515" i="13"/>
  <c r="P515" i="13"/>
  <c r="P413" i="13"/>
  <c r="R496" i="13"/>
  <c r="P387" i="13"/>
  <c r="O527" i="13"/>
  <c r="P527" i="13" s="1"/>
  <c r="X59" i="13"/>
  <c r="P499" i="13"/>
  <c r="R561" i="13"/>
  <c r="P539" i="13"/>
  <c r="R508" i="13"/>
  <c r="P508" i="13"/>
  <c r="X52" i="13"/>
  <c r="R101" i="13"/>
  <c r="P38" i="13"/>
  <c r="X101" i="13"/>
  <c r="N38" i="13"/>
  <c r="P164" i="13"/>
  <c r="R38" i="13"/>
  <c r="Y38" i="13"/>
  <c r="J42" i="6" s="1"/>
  <c r="I12" i="3"/>
  <c r="Q418" i="13"/>
  <c r="I4" i="3"/>
  <c r="O487" i="13"/>
  <c r="P487" i="13" s="1"/>
  <c r="R107" i="13"/>
  <c r="X107" i="13"/>
  <c r="I16" i="3"/>
  <c r="R147" i="13"/>
  <c r="R106" i="13"/>
  <c r="P167" i="13"/>
  <c r="R549" i="13"/>
  <c r="K23" i="3"/>
  <c r="I6" i="3"/>
  <c r="X147" i="13"/>
  <c r="X70" i="13"/>
  <c r="X53" i="13"/>
  <c r="O562" i="13"/>
  <c r="R562" i="13" s="1"/>
  <c r="I5" i="3"/>
  <c r="R182" i="13"/>
  <c r="P182" i="13"/>
  <c r="R479" i="13"/>
  <c r="P479" i="13"/>
  <c r="I7" i="3"/>
  <c r="P134" i="13"/>
  <c r="O514" i="13"/>
  <c r="R514" i="13" s="1"/>
  <c r="R501" i="13"/>
  <c r="P501" i="13"/>
  <c r="R134" i="13"/>
  <c r="P557" i="13"/>
  <c r="R557" i="13"/>
  <c r="I10" i="3"/>
  <c r="R518" i="13"/>
  <c r="P518" i="13"/>
  <c r="I9" i="3"/>
  <c r="K5" i="3"/>
  <c r="X172" i="13"/>
  <c r="X41" i="13"/>
  <c r="R172" i="13"/>
  <c r="P79" i="13"/>
  <c r="X79" i="13"/>
  <c r="K9" i="3"/>
  <c r="R505" i="13"/>
  <c r="P505" i="13"/>
  <c r="R525" i="13"/>
  <c r="I18" i="3"/>
  <c r="R493" i="13"/>
  <c r="O480" i="13"/>
  <c r="P480" i="13" s="1"/>
  <c r="R164" i="13"/>
  <c r="P100" i="13"/>
  <c r="O544" i="13"/>
  <c r="P544" i="13" s="1"/>
  <c r="X100" i="13"/>
  <c r="P106" i="13"/>
  <c r="I11" i="3"/>
  <c r="P504" i="13"/>
  <c r="R504" i="13"/>
  <c r="R27" i="13"/>
  <c r="K14" i="3"/>
  <c r="K11" i="3"/>
  <c r="O486" i="13"/>
  <c r="R486" i="13" s="1"/>
  <c r="P482" i="13"/>
  <c r="R482" i="13"/>
  <c r="Y48" i="13"/>
  <c r="J52" i="6" s="1"/>
  <c r="I23" i="3"/>
  <c r="P543" i="13"/>
  <c r="R543" i="13"/>
  <c r="K12" i="3"/>
  <c r="I21" i="3"/>
  <c r="K4" i="3"/>
  <c r="R146" i="13"/>
  <c r="I19" i="3"/>
  <c r="K18" i="3"/>
  <c r="P484" i="13"/>
  <c r="R484" i="13"/>
  <c r="X146" i="13"/>
  <c r="O435" i="13"/>
  <c r="R435" i="13" s="1"/>
  <c r="X55" i="13"/>
  <c r="K7" i="3"/>
  <c r="N395" i="13"/>
  <c r="Q15" i="13"/>
  <c r="Q395" i="13"/>
  <c r="R15" i="13"/>
  <c r="P15" i="13"/>
  <c r="Y15" i="13"/>
  <c r="J19" i="6" s="1"/>
  <c r="N15" i="13"/>
  <c r="P395" i="13"/>
  <c r="R395" i="13"/>
  <c r="K6" i="3"/>
  <c r="J10" i="3"/>
  <c r="L10" i="3"/>
  <c r="N422" i="13"/>
  <c r="Q42" i="13"/>
  <c r="R42" i="13"/>
  <c r="Q422" i="13"/>
  <c r="P42" i="13"/>
  <c r="N42" i="13"/>
  <c r="Y42" i="13"/>
  <c r="J46" i="6" s="1"/>
  <c r="P422" i="13"/>
  <c r="R422" i="13"/>
  <c r="N473" i="13"/>
  <c r="N93" i="13"/>
  <c r="Q473" i="13"/>
  <c r="Q93" i="13"/>
  <c r="R60" i="13"/>
  <c r="N60" i="13"/>
  <c r="P440" i="13"/>
  <c r="N440" i="13"/>
  <c r="Q60" i="13"/>
  <c r="Q440" i="13"/>
  <c r="R440" i="13"/>
  <c r="P60" i="13"/>
  <c r="Q435" i="13"/>
  <c r="N55" i="13"/>
  <c r="N435" i="13"/>
  <c r="R55" i="13"/>
  <c r="P55" i="13"/>
  <c r="Q55" i="13"/>
  <c r="Q57" i="13"/>
  <c r="P57" i="13"/>
  <c r="N57" i="13"/>
  <c r="Q437" i="13"/>
  <c r="R57" i="13"/>
  <c r="N437" i="13"/>
  <c r="P437" i="13"/>
  <c r="R437" i="13"/>
  <c r="Y41" i="13"/>
  <c r="J45" i="6" s="1"/>
  <c r="N41" i="13"/>
  <c r="Q41" i="13"/>
  <c r="Q421" i="13"/>
  <c r="N421" i="13"/>
  <c r="N458" i="13"/>
  <c r="Q78" i="13"/>
  <c r="Q458" i="13"/>
  <c r="N78" i="13"/>
  <c r="P425" i="13"/>
  <c r="R425" i="13"/>
  <c r="N443" i="13"/>
  <c r="N63" i="13"/>
  <c r="Q443" i="13"/>
  <c r="Q63" i="13"/>
  <c r="N19" i="13"/>
  <c r="N399" i="13"/>
  <c r="Q19" i="13"/>
  <c r="Q399" i="13"/>
  <c r="P63" i="13"/>
  <c r="N13" i="13"/>
  <c r="Q393" i="13"/>
  <c r="N393" i="13"/>
  <c r="Y111" i="13" s="1"/>
  <c r="J115" i="6" s="1"/>
  <c r="P393" i="13"/>
  <c r="R393" i="13"/>
  <c r="P13" i="13"/>
  <c r="Q13" i="13"/>
  <c r="R13" i="13"/>
  <c r="P83" i="13"/>
  <c r="P463" i="13"/>
  <c r="N463" i="13"/>
  <c r="Q83" i="13"/>
  <c r="R463" i="13"/>
  <c r="Q463" i="13"/>
  <c r="R83" i="13"/>
  <c r="N83" i="13"/>
  <c r="P502" i="13"/>
  <c r="R502" i="13"/>
  <c r="Q398" i="13"/>
  <c r="N18" i="13"/>
  <c r="R398" i="13"/>
  <c r="P18" i="13"/>
  <c r="Q18" i="13"/>
  <c r="N398" i="13"/>
  <c r="R18" i="13"/>
  <c r="R31" i="13"/>
  <c r="P31" i="13"/>
  <c r="N411" i="13"/>
  <c r="P411" i="13"/>
  <c r="N31" i="13"/>
  <c r="R411" i="13"/>
  <c r="Q31" i="13"/>
  <c r="Q411" i="13"/>
  <c r="Y31" i="13"/>
  <c r="J35" i="6" s="1"/>
  <c r="N16" i="13"/>
  <c r="N396" i="13"/>
  <c r="P396" i="13"/>
  <c r="Y16" i="13"/>
  <c r="J20" i="6" s="1"/>
  <c r="R396" i="13"/>
  <c r="Q396" i="13"/>
  <c r="Q16" i="13"/>
  <c r="R16" i="13"/>
  <c r="P16" i="13"/>
  <c r="N429" i="13"/>
  <c r="P49" i="13"/>
  <c r="Q49" i="13"/>
  <c r="N49" i="13"/>
  <c r="Q429" i="13"/>
  <c r="R49" i="13"/>
  <c r="P429" i="13"/>
  <c r="R429" i="13"/>
  <c r="X30" i="13"/>
  <c r="R30" i="13"/>
  <c r="O410" i="13"/>
  <c r="P30" i="13"/>
  <c r="N68" i="13"/>
  <c r="Q68" i="13"/>
  <c r="R68" i="13"/>
  <c r="Q448" i="13"/>
  <c r="N448" i="13"/>
  <c r="P68" i="13"/>
  <c r="P448" i="13"/>
  <c r="R448" i="13"/>
  <c r="N447" i="13"/>
  <c r="N67" i="13"/>
  <c r="Q67" i="13"/>
  <c r="Q447" i="13"/>
  <c r="P41" i="13"/>
  <c r="P392" i="13"/>
  <c r="N12" i="13"/>
  <c r="N392" i="13"/>
  <c r="R12" i="13"/>
  <c r="Q392" i="13"/>
  <c r="R392" i="13"/>
  <c r="Q12" i="13"/>
  <c r="P12" i="13"/>
  <c r="Y12" i="13"/>
  <c r="J16" i="6" s="1"/>
  <c r="R21" i="13"/>
  <c r="R62" i="13"/>
  <c r="N442" i="13"/>
  <c r="N62" i="13"/>
  <c r="Q442" i="13"/>
  <c r="Q62" i="13"/>
  <c r="K21" i="3"/>
  <c r="N45" i="13"/>
  <c r="N425" i="13"/>
  <c r="Q425" i="13"/>
  <c r="Y45" i="13"/>
  <c r="J49" i="6" s="1"/>
  <c r="Q45" i="13"/>
  <c r="P436" i="13"/>
  <c r="R436" i="13"/>
  <c r="Q407" i="13"/>
  <c r="N407" i="13"/>
  <c r="Q27" i="13"/>
  <c r="Y27" i="13"/>
  <c r="J31" i="6" s="1"/>
  <c r="N27" i="13"/>
  <c r="J18" i="3"/>
  <c r="L18" i="3"/>
  <c r="J6" i="3"/>
  <c r="L6" i="3"/>
  <c r="P390" i="13"/>
  <c r="R390" i="13"/>
  <c r="P452" i="13"/>
  <c r="R452" i="13"/>
  <c r="P537" i="13"/>
  <c r="R537" i="13"/>
  <c r="P93" i="13"/>
  <c r="Q472" i="13"/>
  <c r="Q92" i="13"/>
  <c r="P92" i="13"/>
  <c r="N472" i="13"/>
  <c r="R92" i="13"/>
  <c r="N92" i="13"/>
  <c r="P472" i="13"/>
  <c r="R472" i="13"/>
  <c r="R25" i="13"/>
  <c r="Q25" i="13"/>
  <c r="R405" i="13"/>
  <c r="N405" i="13"/>
  <c r="Q405" i="13"/>
  <c r="P25" i="13"/>
  <c r="N25" i="13"/>
  <c r="P405" i="13"/>
  <c r="P80" i="13"/>
  <c r="R80" i="13"/>
  <c r="N80" i="13"/>
  <c r="R460" i="13"/>
  <c r="P460" i="13"/>
  <c r="Q460" i="13"/>
  <c r="N460" i="13"/>
  <c r="Q80" i="13"/>
  <c r="R29" i="13"/>
  <c r="P29" i="13"/>
  <c r="N409" i="13"/>
  <c r="Q29" i="13"/>
  <c r="Q409" i="13"/>
  <c r="N29" i="13"/>
  <c r="R409" i="13"/>
  <c r="Y29" i="13"/>
  <c r="J33" i="6" s="1"/>
  <c r="P409" i="13"/>
  <c r="R50" i="13"/>
  <c r="P50" i="13"/>
  <c r="N430" i="13"/>
  <c r="Q50" i="13"/>
  <c r="R430" i="13"/>
  <c r="Q430" i="13"/>
  <c r="P430" i="13"/>
  <c r="N50" i="13"/>
  <c r="R494" i="13"/>
  <c r="P494" i="13"/>
  <c r="O467" i="13"/>
  <c r="X87" i="13"/>
  <c r="P87" i="13"/>
  <c r="R87" i="13"/>
  <c r="Y24" i="13"/>
  <c r="J28" i="6" s="1"/>
  <c r="N404" i="13"/>
  <c r="Q24" i="13"/>
  <c r="N24" i="13"/>
  <c r="P24" i="13"/>
  <c r="Q404" i="13"/>
  <c r="R24" i="13"/>
  <c r="R14" i="13"/>
  <c r="N394" i="13"/>
  <c r="Q14" i="13"/>
  <c r="N14" i="13"/>
  <c r="Q394" i="13"/>
  <c r="P14" i="13"/>
  <c r="N410" i="13"/>
  <c r="Q30" i="13"/>
  <c r="Q410" i="13"/>
  <c r="N30" i="13"/>
  <c r="Y30" i="13"/>
  <c r="J34" i="6" s="1"/>
  <c r="R401" i="13"/>
  <c r="P401" i="13"/>
  <c r="P449" i="13"/>
  <c r="R449" i="13"/>
  <c r="Q456" i="13"/>
  <c r="N76" i="13"/>
  <c r="Q76" i="13"/>
  <c r="N456" i="13"/>
  <c r="N61" i="13"/>
  <c r="N441" i="13"/>
  <c r="Q61" i="13"/>
  <c r="Q441" i="13"/>
  <c r="R461" i="13"/>
  <c r="P461" i="13"/>
  <c r="R44" i="13"/>
  <c r="Q424" i="13"/>
  <c r="Q44" i="13"/>
  <c r="N424" i="13"/>
  <c r="Y44" i="13"/>
  <c r="J48" i="6" s="1"/>
  <c r="N44" i="13"/>
  <c r="J23" i="3"/>
  <c r="L23" i="3"/>
  <c r="L22" i="3"/>
  <c r="J22" i="3"/>
  <c r="L21" i="3"/>
  <c r="J21" i="3"/>
  <c r="K8" i="3"/>
  <c r="R477" i="13"/>
  <c r="P477" i="13"/>
  <c r="P424" i="13"/>
  <c r="R424" i="13"/>
  <c r="R551" i="13"/>
  <c r="P551" i="13"/>
  <c r="R93" i="13"/>
  <c r="J7" i="3"/>
  <c r="L7" i="3"/>
  <c r="O474" i="13"/>
  <c r="R94" i="13"/>
  <c r="P94" i="13"/>
  <c r="X94" i="13"/>
  <c r="R439" i="13"/>
  <c r="N439" i="13"/>
  <c r="Q59" i="13"/>
  <c r="N59" i="13"/>
  <c r="Q439" i="13"/>
  <c r="R69" i="13"/>
  <c r="P69" i="13"/>
  <c r="Q69" i="13"/>
  <c r="N69" i="13"/>
  <c r="N449" i="13"/>
  <c r="Q449" i="13"/>
  <c r="P456" i="13"/>
  <c r="R456" i="13"/>
  <c r="I14" i="3"/>
  <c r="R56" i="13"/>
  <c r="J4" i="3"/>
  <c r="L4" i="3"/>
  <c r="J20" i="3"/>
  <c r="L20" i="3"/>
  <c r="K16" i="3"/>
  <c r="R91" i="13"/>
  <c r="R59" i="13"/>
  <c r="R432" i="13"/>
  <c r="P432" i="13"/>
  <c r="P398" i="13"/>
  <c r="I22" i="3"/>
  <c r="N464" i="13"/>
  <c r="P84" i="13"/>
  <c r="R84" i="13"/>
  <c r="N84" i="13"/>
  <c r="Q464" i="13"/>
  <c r="Q84" i="13"/>
  <c r="R464" i="13"/>
  <c r="P464" i="13"/>
  <c r="P85" i="13"/>
  <c r="P465" i="13"/>
  <c r="N465" i="13"/>
  <c r="Q465" i="13"/>
  <c r="Q85" i="13"/>
  <c r="N85" i="13"/>
  <c r="R85" i="13"/>
  <c r="R465" i="13"/>
  <c r="L19" i="3"/>
  <c r="J19" i="3"/>
  <c r="P64" i="13"/>
  <c r="N64" i="13"/>
  <c r="N444" i="13"/>
  <c r="R64" i="13"/>
  <c r="Q64" i="13"/>
  <c r="Q444" i="13"/>
  <c r="R444" i="13"/>
  <c r="P444" i="13"/>
  <c r="N54" i="13"/>
  <c r="Q54" i="13"/>
  <c r="P434" i="13"/>
  <c r="R434" i="13"/>
  <c r="Q434" i="13"/>
  <c r="R54" i="13"/>
  <c r="P54" i="13"/>
  <c r="N434" i="13"/>
  <c r="P17" i="13"/>
  <c r="Q17" i="13"/>
  <c r="Q397" i="13"/>
  <c r="N17" i="13"/>
  <c r="R17" i="13"/>
  <c r="N397" i="13"/>
  <c r="Y17" i="13"/>
  <c r="J21" i="6" s="1"/>
  <c r="R397" i="13"/>
  <c r="P397" i="13"/>
  <c r="Q47" i="13"/>
  <c r="P427" i="13"/>
  <c r="R427" i="13"/>
  <c r="R47" i="13"/>
  <c r="N47" i="13"/>
  <c r="N427" i="13"/>
  <c r="Q427" i="13"/>
  <c r="Y47" i="13"/>
  <c r="J51" i="6" s="1"/>
  <c r="P47" i="13"/>
  <c r="R75" i="13"/>
  <c r="P75" i="13"/>
  <c r="N75" i="13"/>
  <c r="P455" i="13"/>
  <c r="R455" i="13"/>
  <c r="N455" i="13"/>
  <c r="Q75" i="13"/>
  <c r="Q455" i="13"/>
  <c r="P90" i="13"/>
  <c r="R470" i="13"/>
  <c r="N470" i="13"/>
  <c r="Q470" i="13"/>
  <c r="P470" i="13"/>
  <c r="N90" i="13"/>
  <c r="Q90" i="13"/>
  <c r="R90" i="13"/>
  <c r="P23" i="13"/>
  <c r="Y23" i="13"/>
  <c r="J27" i="6" s="1"/>
  <c r="Q23" i="13"/>
  <c r="Q403" i="13"/>
  <c r="N403" i="13"/>
  <c r="R23" i="13"/>
  <c r="P403" i="13"/>
  <c r="N23" i="13"/>
  <c r="R403" i="13"/>
  <c r="N72" i="13"/>
  <c r="Q452" i="13"/>
  <c r="N452" i="13"/>
  <c r="Q72" i="13"/>
  <c r="N43" i="13"/>
  <c r="Q43" i="13"/>
  <c r="Y43" i="13"/>
  <c r="J47" i="6" s="1"/>
  <c r="N423" i="13"/>
  <c r="Q423" i="13"/>
  <c r="P559" i="13"/>
  <c r="I20" i="3"/>
  <c r="P45" i="13"/>
  <c r="R488" i="13"/>
  <c r="P488" i="13"/>
  <c r="P519" i="13"/>
  <c r="R519" i="13"/>
  <c r="Q446" i="13"/>
  <c r="N66" i="13"/>
  <c r="N446" i="13"/>
  <c r="P66" i="13"/>
  <c r="R66" i="13"/>
  <c r="Q66" i="13"/>
  <c r="P530" i="13"/>
  <c r="R530" i="13"/>
  <c r="P11" i="13"/>
  <c r="N11" i="13"/>
  <c r="N391" i="13"/>
  <c r="R391" i="13"/>
  <c r="Q11" i="13"/>
  <c r="P391" i="13"/>
  <c r="Q391" i="13"/>
  <c r="Y11" i="13"/>
  <c r="J15" i="6" s="1"/>
  <c r="R11" i="13"/>
  <c r="P67" i="13"/>
  <c r="R70" i="13"/>
  <c r="Q70" i="13"/>
  <c r="N70" i="13"/>
  <c r="N450" i="13"/>
  <c r="Q450" i="13"/>
  <c r="P70" i="13"/>
  <c r="R28" i="13"/>
  <c r="Q28" i="13"/>
  <c r="N408" i="13"/>
  <c r="Q408" i="13"/>
  <c r="P28" i="13"/>
  <c r="N28" i="13"/>
  <c r="R408" i="13"/>
  <c r="P408" i="13"/>
  <c r="J14" i="3"/>
  <c r="L14" i="3"/>
  <c r="K22" i="3"/>
  <c r="L15" i="3"/>
  <c r="J15" i="3"/>
  <c r="P404" i="13"/>
  <c r="R450" i="13"/>
  <c r="P471" i="13"/>
  <c r="R471" i="13"/>
  <c r="P59" i="13"/>
  <c r="P533" i="13"/>
  <c r="R533" i="13"/>
  <c r="R556" i="13"/>
  <c r="P556" i="13"/>
  <c r="P476" i="13"/>
  <c r="R476" i="13"/>
  <c r="P491" i="13"/>
  <c r="R491" i="13"/>
  <c r="R473" i="13"/>
  <c r="P473" i="13"/>
  <c r="R512" i="13"/>
  <c r="P512" i="13"/>
  <c r="X32" i="13"/>
  <c r="O412" i="13"/>
  <c r="R32" i="13"/>
  <c r="P32" i="13"/>
  <c r="R443" i="13"/>
  <c r="P443" i="13"/>
  <c r="Q48" i="13"/>
  <c r="Q428" i="13"/>
  <c r="N48" i="13"/>
  <c r="N428" i="13"/>
  <c r="P51" i="13"/>
  <c r="R431" i="13"/>
  <c r="N51" i="13"/>
  <c r="R51" i="13"/>
  <c r="N431" i="13"/>
  <c r="Q51" i="13"/>
  <c r="Q431" i="13"/>
  <c r="P431" i="13"/>
  <c r="P10" i="13"/>
  <c r="Q390" i="13"/>
  <c r="N10" i="13"/>
  <c r="Q10" i="13"/>
  <c r="Y10" i="13"/>
  <c r="J14" i="6" s="1"/>
  <c r="N390" i="13"/>
  <c r="Y94" i="13" s="1"/>
  <c r="J98" i="6" s="1"/>
  <c r="R26" i="13"/>
  <c r="Q26" i="13"/>
  <c r="R406" i="13"/>
  <c r="Y26" i="13"/>
  <c r="J30" i="6" s="1"/>
  <c r="N26" i="13"/>
  <c r="N406" i="13"/>
  <c r="P406" i="13"/>
  <c r="Q406" i="13"/>
  <c r="P26" i="13"/>
  <c r="N417" i="13"/>
  <c r="Q417" i="13"/>
  <c r="Y37" i="13"/>
  <c r="J41" i="6" s="1"/>
  <c r="R37" i="13"/>
  <c r="P37" i="13"/>
  <c r="Q37" i="13"/>
  <c r="N37" i="13"/>
  <c r="P417" i="13"/>
  <c r="R417" i="13"/>
  <c r="N71" i="13"/>
  <c r="Q71" i="13"/>
  <c r="R71" i="13"/>
  <c r="P71" i="13"/>
  <c r="N451" i="13"/>
  <c r="Q451" i="13"/>
  <c r="Q40" i="13"/>
  <c r="Q420" i="13"/>
  <c r="R40" i="13"/>
  <c r="P40" i="13"/>
  <c r="P420" i="13"/>
  <c r="R420" i="13"/>
  <c r="N40" i="13"/>
  <c r="N420" i="13"/>
  <c r="Y40" i="13"/>
  <c r="J44" i="6" s="1"/>
  <c r="P86" i="13"/>
  <c r="N86" i="13"/>
  <c r="R466" i="13"/>
  <c r="N466" i="13"/>
  <c r="Q466" i="13"/>
  <c r="Q86" i="13"/>
  <c r="R86" i="13"/>
  <c r="P466" i="13"/>
  <c r="R535" i="13"/>
  <c r="P535" i="13"/>
  <c r="P174" i="13"/>
  <c r="R174" i="13"/>
  <c r="O554" i="13"/>
  <c r="X174" i="13"/>
  <c r="P61" i="13"/>
  <c r="R447" i="13"/>
  <c r="P447" i="13"/>
  <c r="P48" i="13"/>
  <c r="L9" i="3"/>
  <c r="J9" i="3"/>
  <c r="L5" i="3"/>
  <c r="J5" i="3"/>
  <c r="L11" i="3"/>
  <c r="J11" i="3"/>
  <c r="R404" i="13"/>
  <c r="P450" i="13"/>
  <c r="P552" i="13"/>
  <c r="R552" i="13"/>
  <c r="R43" i="13"/>
  <c r="R79" i="13"/>
  <c r="J17" i="3"/>
  <c r="L17" i="3"/>
  <c r="P421" i="13"/>
  <c r="R421" i="13"/>
  <c r="P407" i="13"/>
  <c r="R407" i="13"/>
  <c r="P58" i="13"/>
  <c r="N58" i="13"/>
  <c r="N438" i="13"/>
  <c r="Q58" i="13"/>
  <c r="Q438" i="13"/>
  <c r="R564" i="13"/>
  <c r="P564" i="13"/>
  <c r="X88" i="13"/>
  <c r="P88" i="13"/>
  <c r="O468" i="13"/>
  <c r="R88" i="13"/>
  <c r="N46" i="13"/>
  <c r="Q426" i="13"/>
  <c r="Q46" i="13"/>
  <c r="N426" i="13"/>
  <c r="Y46" i="13"/>
  <c r="J50" i="6" s="1"/>
  <c r="R445" i="13"/>
  <c r="P445" i="13"/>
  <c r="I15" i="3"/>
  <c r="R34" i="13"/>
  <c r="Q34" i="13"/>
  <c r="Q414" i="13"/>
  <c r="Y34" i="13"/>
  <c r="J38" i="6" s="1"/>
  <c r="N414" i="13"/>
  <c r="N34" i="13"/>
  <c r="Y19" i="13"/>
  <c r="J23" i="6" s="1"/>
  <c r="O399" i="13"/>
  <c r="P19" i="13"/>
  <c r="R19" i="13"/>
  <c r="X19" i="13"/>
  <c r="P52" i="13"/>
  <c r="N52" i="13"/>
  <c r="N432" i="13"/>
  <c r="Q52" i="13"/>
  <c r="Q432" i="13"/>
  <c r="R53" i="13"/>
  <c r="Q433" i="13"/>
  <c r="N53" i="13"/>
  <c r="N433" i="13"/>
  <c r="Q53" i="13"/>
  <c r="P53" i="13"/>
  <c r="P74" i="13"/>
  <c r="Q74" i="13"/>
  <c r="R74" i="13"/>
  <c r="R454" i="13"/>
  <c r="N454" i="13"/>
  <c r="N74" i="13"/>
  <c r="Q454" i="13"/>
  <c r="P454" i="13"/>
  <c r="P451" i="13"/>
  <c r="R521" i="13"/>
  <c r="P521" i="13"/>
  <c r="N453" i="13"/>
  <c r="Q453" i="13"/>
  <c r="N73" i="13"/>
  <c r="R73" i="13"/>
  <c r="Q73" i="13"/>
  <c r="P453" i="13"/>
  <c r="R453" i="13"/>
  <c r="P73" i="13"/>
  <c r="P39" i="13"/>
  <c r="N39" i="13"/>
  <c r="Q39" i="13"/>
  <c r="N419" i="13"/>
  <c r="R39" i="13"/>
  <c r="Q419" i="13"/>
  <c r="R419" i="13"/>
  <c r="P419" i="13"/>
  <c r="Y39" i="13"/>
  <c r="J43" i="6" s="1"/>
  <c r="N468" i="13"/>
  <c r="Q468" i="13"/>
  <c r="N88" i="13"/>
  <c r="Q88" i="13"/>
  <c r="P33" i="13"/>
  <c r="Y33" i="13"/>
  <c r="J37" i="6" s="1"/>
  <c r="Q33" i="13"/>
  <c r="N413" i="13"/>
  <c r="N33" i="13"/>
  <c r="R33" i="13"/>
  <c r="Q413" i="13"/>
  <c r="N412" i="13"/>
  <c r="Q32" i="13"/>
  <c r="N32" i="13"/>
  <c r="Q412" i="13"/>
  <c r="Y32" i="13"/>
  <c r="J36" i="6" s="1"/>
  <c r="P522" i="13"/>
  <c r="R522" i="13"/>
  <c r="R81" i="13"/>
  <c r="N461" i="13"/>
  <c r="Q461" i="13"/>
  <c r="N81" i="13"/>
  <c r="Q81" i="13"/>
  <c r="R61" i="13"/>
  <c r="R428" i="13"/>
  <c r="P428" i="13"/>
  <c r="R414" i="13"/>
  <c r="P414" i="13"/>
  <c r="K19" i="3"/>
  <c r="R35" i="13"/>
  <c r="P35" i="13"/>
  <c r="N35" i="13"/>
  <c r="R415" i="13"/>
  <c r="N415" i="13"/>
  <c r="P415" i="13"/>
  <c r="Q35" i="13"/>
  <c r="Q415" i="13"/>
  <c r="Y35" i="13"/>
  <c r="J39" i="6" s="1"/>
  <c r="P439" i="13"/>
  <c r="P423" i="13"/>
  <c r="R423" i="13"/>
  <c r="R507" i="13"/>
  <c r="P507" i="13"/>
  <c r="P418" i="13"/>
  <c r="R418" i="13"/>
  <c r="N469" i="13"/>
  <c r="P89" i="13"/>
  <c r="Q89" i="13"/>
  <c r="N89" i="13"/>
  <c r="Q469" i="13"/>
  <c r="R89" i="13"/>
  <c r="P469" i="13"/>
  <c r="R469" i="13"/>
  <c r="R489" i="13"/>
  <c r="P489" i="13"/>
  <c r="P534" i="13"/>
  <c r="R534" i="13"/>
  <c r="N56" i="13"/>
  <c r="Q56" i="13"/>
  <c r="N436" i="13"/>
  <c r="Q436" i="13"/>
  <c r="J13" i="3"/>
  <c r="L13" i="3"/>
  <c r="O442" i="13"/>
  <c r="X62" i="13"/>
  <c r="P62" i="13"/>
  <c r="R441" i="13"/>
  <c r="P441" i="13"/>
  <c r="R446" i="13"/>
  <c r="P446" i="13"/>
  <c r="J16" i="3"/>
  <c r="L16" i="3"/>
  <c r="K20" i="3"/>
  <c r="K13" i="3"/>
  <c r="O458" i="13"/>
  <c r="X78" i="13"/>
  <c r="R78" i="13"/>
  <c r="P78" i="13"/>
  <c r="I17" i="3"/>
  <c r="N445" i="13"/>
  <c r="N65" i="13"/>
  <c r="Q445" i="13"/>
  <c r="Q65" i="13"/>
  <c r="P43" i="13"/>
  <c r="R506" i="13"/>
  <c r="P506" i="13"/>
  <c r="P438" i="13"/>
  <c r="R438" i="13"/>
  <c r="P46" i="13"/>
  <c r="Q91" i="13"/>
  <c r="Q471" i="13"/>
  <c r="N471" i="13"/>
  <c r="N91" i="13"/>
  <c r="N400" i="13"/>
  <c r="N20" i="13"/>
  <c r="Q20" i="13"/>
  <c r="Q400" i="13"/>
  <c r="P553" i="13"/>
  <c r="R553" i="13"/>
  <c r="R22" i="13"/>
  <c r="Q402" i="13"/>
  <c r="R402" i="13"/>
  <c r="P402" i="13"/>
  <c r="N22" i="13"/>
  <c r="N402" i="13"/>
  <c r="Q22" i="13"/>
  <c r="P22" i="13"/>
  <c r="R82" i="13"/>
  <c r="Q462" i="13"/>
  <c r="N462" i="13"/>
  <c r="Q82" i="13"/>
  <c r="R462" i="13"/>
  <c r="P462" i="13"/>
  <c r="N82" i="13"/>
  <c r="P82" i="13"/>
  <c r="P394" i="13"/>
  <c r="R394" i="13"/>
  <c r="N467" i="13"/>
  <c r="N87" i="13"/>
  <c r="Q87" i="13"/>
  <c r="Q467" i="13"/>
  <c r="R63" i="13"/>
  <c r="P550" i="13"/>
  <c r="R550" i="13"/>
  <c r="P541" i="13"/>
  <c r="R541" i="13"/>
  <c r="P540" i="13"/>
  <c r="R540" i="13"/>
  <c r="P77" i="13"/>
  <c r="R77" i="13"/>
  <c r="Q457" i="13"/>
  <c r="P457" i="13"/>
  <c r="Q77" i="13"/>
  <c r="R457" i="13"/>
  <c r="N457" i="13"/>
  <c r="N77" i="13"/>
  <c r="R36" i="13"/>
  <c r="N36" i="13"/>
  <c r="P36" i="13"/>
  <c r="Q36" i="13"/>
  <c r="Q416" i="13"/>
  <c r="Y36" i="13"/>
  <c r="J40" i="6" s="1"/>
  <c r="N416" i="13"/>
  <c r="P416" i="13"/>
  <c r="R416" i="13"/>
  <c r="O400" i="13"/>
  <c r="P20" i="13"/>
  <c r="X20" i="13"/>
  <c r="R20" i="13"/>
  <c r="N21" i="13"/>
  <c r="N401" i="13"/>
  <c r="Q21" i="13"/>
  <c r="Q401" i="13"/>
  <c r="R76" i="13"/>
  <c r="R433" i="13"/>
  <c r="P433" i="13"/>
  <c r="R41" i="13"/>
  <c r="P21" i="13"/>
  <c r="P545" i="13"/>
  <c r="R545" i="13"/>
  <c r="R413" i="13"/>
  <c r="P81" i="13"/>
  <c r="P56" i="13"/>
  <c r="J8" i="3"/>
  <c r="L8" i="3"/>
  <c r="J12" i="3"/>
  <c r="L12" i="3"/>
  <c r="K17" i="3"/>
  <c r="K10" i="3"/>
  <c r="R10" i="13"/>
  <c r="P72" i="13"/>
  <c r="Q459" i="13"/>
  <c r="N79" i="13"/>
  <c r="N459" i="13"/>
  <c r="Q79" i="13"/>
  <c r="P500" i="13"/>
  <c r="R500" i="13"/>
  <c r="R459" i="13"/>
  <c r="P459" i="13"/>
  <c r="R426" i="13"/>
  <c r="P426" i="13"/>
  <c r="Y109" i="13" l="1"/>
  <c r="J113" i="6" s="1"/>
  <c r="Y106" i="13"/>
  <c r="J110" i="6" s="1"/>
  <c r="Y101" i="13"/>
  <c r="J105" i="6" s="1"/>
  <c r="Y113" i="13"/>
  <c r="J117" i="6" s="1"/>
  <c r="Y112" i="13"/>
  <c r="J116" i="6" s="1"/>
  <c r="Y102" i="13"/>
  <c r="J106" i="6" s="1"/>
  <c r="Y107" i="13"/>
  <c r="J111" i="6" s="1"/>
  <c r="Y105" i="13"/>
  <c r="J109" i="6" s="1"/>
  <c r="Y104" i="13"/>
  <c r="J108" i="6" s="1"/>
  <c r="Y99" i="13"/>
  <c r="J103" i="6" s="1"/>
  <c r="Y98" i="13"/>
  <c r="J102" i="6" s="1"/>
  <c r="Y96" i="13"/>
  <c r="J100" i="6" s="1"/>
  <c r="Y103" i="13"/>
  <c r="J107" i="6" s="1"/>
  <c r="Y100" i="13"/>
  <c r="J104" i="6" s="1"/>
  <c r="Y97" i="13"/>
  <c r="J101" i="6" s="1"/>
  <c r="Y108" i="13"/>
  <c r="J112" i="6" s="1"/>
  <c r="Y95" i="13"/>
  <c r="J99" i="6" s="1"/>
  <c r="R526" i="13"/>
  <c r="P481" i="13"/>
  <c r="P547" i="13"/>
  <c r="R520" i="13"/>
  <c r="P562" i="13"/>
  <c r="R480" i="13"/>
  <c r="R527" i="13"/>
  <c r="R487" i="13"/>
  <c r="P514" i="13"/>
  <c r="T4" i="3"/>
  <c r="T5" i="3"/>
  <c r="P486" i="13"/>
  <c r="T9" i="3"/>
  <c r="T6" i="3"/>
  <c r="Y28" i="13"/>
  <c r="J32" i="6" s="1"/>
  <c r="T16" i="3"/>
  <c r="T7" i="3"/>
  <c r="T14" i="3"/>
  <c r="T11" i="3"/>
  <c r="R544" i="13"/>
  <c r="T12" i="3"/>
  <c r="T23" i="3"/>
  <c r="Y21" i="13"/>
  <c r="J25" i="6" s="1"/>
  <c r="T18" i="3"/>
  <c r="P435" i="13"/>
  <c r="Y110" i="13" s="1"/>
  <c r="J114" i="6" s="1"/>
  <c r="Y22" i="13"/>
  <c r="J26" i="6" s="1"/>
  <c r="T21" i="3"/>
  <c r="T15" i="3"/>
  <c r="Y82" i="13"/>
  <c r="J86" i="6" s="1"/>
  <c r="T8" i="3"/>
  <c r="R458" i="13"/>
  <c r="P458" i="13"/>
  <c r="L24" i="3"/>
  <c r="C6" i="16" s="1"/>
  <c r="P467" i="13"/>
  <c r="R467" i="13"/>
  <c r="R554" i="13"/>
  <c r="P554" i="13"/>
  <c r="R400" i="13"/>
  <c r="P400" i="13"/>
  <c r="P399" i="13"/>
  <c r="R399" i="13"/>
  <c r="P442" i="13"/>
  <c r="R442" i="13"/>
  <c r="T19" i="3"/>
  <c r="T22" i="3"/>
  <c r="P474" i="13"/>
  <c r="R474" i="13"/>
  <c r="T10" i="3"/>
  <c r="T13" i="3"/>
  <c r="T17" i="3"/>
  <c r="R410" i="13"/>
  <c r="P410" i="13"/>
  <c r="Y81" i="13" s="1"/>
  <c r="J85" i="6" s="1"/>
  <c r="R468" i="13"/>
  <c r="P468" i="13"/>
  <c r="R412" i="13"/>
  <c r="P412" i="13"/>
  <c r="Y87" i="13" s="1"/>
  <c r="J91" i="6" s="1"/>
  <c r="T20" i="3"/>
  <c r="Y85" i="13" l="1"/>
  <c r="J89" i="6" s="1"/>
  <c r="Y56" i="13"/>
  <c r="J60" i="6" s="1"/>
  <c r="Y78" i="13"/>
  <c r="J82" i="6" s="1"/>
  <c r="Y57" i="13"/>
  <c r="J61" i="6" s="1"/>
  <c r="Y79" i="13"/>
  <c r="J83" i="6" s="1"/>
  <c r="Y80" i="13"/>
  <c r="J84" i="6" s="1"/>
  <c r="Y83" i="13"/>
  <c r="J87" i="6" s="1"/>
  <c r="Y93" i="13"/>
  <c r="J97" i="6" s="1"/>
  <c r="Y90" i="13"/>
  <c r="J94" i="6" s="1"/>
  <c r="Y84" i="13"/>
  <c r="J88" i="6" s="1"/>
  <c r="Y88" i="13"/>
  <c r="J92" i="6" s="1"/>
  <c r="Y55" i="13"/>
  <c r="J59" i="6" s="1"/>
  <c r="Y67" i="13"/>
  <c r="J71" i="6" s="1"/>
  <c r="Y51" i="13"/>
  <c r="J55" i="6" s="1"/>
  <c r="Y68" i="13"/>
  <c r="J72" i="6" s="1"/>
  <c r="Y54" i="13"/>
  <c r="J58" i="6" s="1"/>
  <c r="Y58" i="13"/>
  <c r="J62" i="6" s="1"/>
  <c r="Y72" i="13"/>
  <c r="J76" i="6" s="1"/>
  <c r="Y89" i="13"/>
  <c r="J93" i="6" s="1"/>
  <c r="Y91" i="13"/>
  <c r="J95" i="6" s="1"/>
  <c r="Y92" i="13"/>
  <c r="J96" i="6" s="1"/>
  <c r="Y49" i="13"/>
  <c r="J53" i="6" s="1"/>
  <c r="Y50" i="13"/>
  <c r="J54" i="6" s="1"/>
  <c r="Y59" i="13"/>
  <c r="J63" i="6" s="1"/>
  <c r="Y76" i="13"/>
  <c r="J80" i="6" s="1"/>
  <c r="Y73" i="13"/>
  <c r="J77" i="6" s="1"/>
  <c r="Y74" i="13"/>
  <c r="J78" i="6" s="1"/>
  <c r="Y75" i="13"/>
  <c r="J79" i="6" s="1"/>
  <c r="Y77" i="13"/>
  <c r="J81" i="6" s="1"/>
  <c r="Y60" i="13"/>
  <c r="J64" i="6" s="1"/>
  <c r="Y64" i="13"/>
  <c r="J68" i="6" s="1"/>
  <c r="Y63" i="13"/>
  <c r="J67" i="6" s="1"/>
  <c r="Y66" i="13"/>
  <c r="J70" i="6" s="1"/>
  <c r="Y62" i="13"/>
  <c r="J66" i="6" s="1"/>
  <c r="Y53" i="13"/>
  <c r="J57" i="6" s="1"/>
  <c r="Y86" i="13"/>
  <c r="J90" i="6" s="1"/>
  <c r="Y61" i="13"/>
  <c r="J65" i="6" s="1"/>
  <c r="Y65" i="13"/>
  <c r="J69" i="6" s="1"/>
  <c r="Y69" i="13"/>
  <c r="J73" i="6" s="1"/>
  <c r="Y52" i="13"/>
  <c r="J56" i="6" s="1"/>
  <c r="Y25" i="13"/>
  <c r="J29" i="6" s="1"/>
  <c r="Y71" i="13"/>
  <c r="J75" i="6" s="1"/>
  <c r="V20" i="3"/>
  <c r="Y70" i="13"/>
  <c r="J74" i="6" s="1"/>
  <c r="V17" i="3"/>
  <c r="V13" i="3"/>
  <c r="V22" i="3"/>
  <c r="V23" i="3"/>
  <c r="V18" i="3"/>
  <c r="V11" i="3"/>
  <c r="V6" i="3"/>
  <c r="V21" i="3"/>
  <c r="V15" i="3"/>
  <c r="V14" i="3"/>
  <c r="V9" i="3"/>
  <c r="V8" i="3"/>
  <c r="V4" i="3"/>
  <c r="V10" i="3"/>
  <c r="V5" i="3"/>
  <c r="V12" i="3"/>
  <c r="V16" i="3"/>
  <c r="V7" i="3"/>
  <c r="V19" i="3"/>
  <c r="U6" i="16"/>
  <c r="U44" i="16"/>
  <c r="U25" i="16"/>
  <c r="U63" i="16"/>
  <c r="E17" i="3" l="1"/>
  <c r="D17" i="3" s="1"/>
  <c r="E5" i="3"/>
  <c r="D5" i="3" s="1"/>
  <c r="E6" i="3"/>
  <c r="D6" i="3" s="1"/>
  <c r="E20" i="3"/>
  <c r="D20" i="3" s="1"/>
  <c r="E10" i="3"/>
  <c r="D10" i="3" s="1"/>
  <c r="E11" i="3"/>
  <c r="D11" i="3" s="1"/>
  <c r="E16" i="3"/>
  <c r="D16" i="3" s="1"/>
  <c r="E4" i="3"/>
  <c r="D4" i="3" s="1"/>
  <c r="E18" i="3"/>
  <c r="D18" i="3" s="1"/>
  <c r="E8" i="3"/>
  <c r="D8" i="3" s="1"/>
  <c r="E23" i="3"/>
  <c r="D23" i="3" s="1"/>
  <c r="E19" i="3"/>
  <c r="D19" i="3" s="1"/>
  <c r="E9" i="3"/>
  <c r="D9" i="3" s="1"/>
  <c r="E22" i="3"/>
  <c r="D22" i="3" s="1"/>
  <c r="E7" i="3"/>
  <c r="D7" i="3" s="1"/>
  <c r="E14" i="3"/>
  <c r="D14" i="3" s="1"/>
  <c r="E13" i="3"/>
  <c r="D13" i="3" s="1"/>
  <c r="E15" i="3"/>
  <c r="D15" i="3" s="1"/>
  <c r="E12" i="3"/>
  <c r="D12" i="3" s="1"/>
  <c r="E21" i="3"/>
  <c r="D21" i="3" s="1"/>
  <c r="C9" i="3" l="1"/>
  <c r="C13" i="3"/>
  <c r="C7" i="3"/>
  <c r="C12" i="3"/>
  <c r="C18" i="3"/>
  <c r="C14" i="3"/>
  <c r="C4" i="3"/>
  <c r="C16" i="3"/>
  <c r="C22" i="3"/>
  <c r="C11" i="3"/>
  <c r="C10" i="3"/>
  <c r="C21" i="3"/>
  <c r="C19" i="3"/>
  <c r="C20" i="3"/>
  <c r="C23" i="3"/>
  <c r="C6" i="3"/>
  <c r="C15" i="3"/>
  <c r="C8" i="3"/>
  <c r="C5" i="3"/>
  <c r="C17" i="3"/>
  <c r="E12" i="16" l="1"/>
  <c r="E13" i="16"/>
  <c r="D6" i="16"/>
  <c r="E7" i="16"/>
  <c r="D11" i="16"/>
  <c r="E14" i="16"/>
  <c r="D9" i="16"/>
  <c r="E15" i="16"/>
  <c r="D10" i="16"/>
  <c r="E9" i="16"/>
  <c r="E18" i="16"/>
  <c r="E6" i="16"/>
  <c r="E19" i="16"/>
  <c r="E17" i="16"/>
  <c r="D13" i="16"/>
  <c r="D17" i="16"/>
  <c r="D16" i="16"/>
  <c r="D15" i="16"/>
  <c r="E11" i="16"/>
  <c r="C7" i="16"/>
  <c r="E8" i="16"/>
  <c r="D19" i="16"/>
  <c r="D14" i="16"/>
  <c r="D8" i="16"/>
  <c r="D12" i="16"/>
  <c r="D18" i="16"/>
  <c r="E16" i="16"/>
  <c r="D7" i="16"/>
  <c r="E10" i="16"/>
  <c r="V33" i="16" l="1"/>
  <c r="AE4" i="16"/>
  <c r="AE5" i="16" s="1"/>
  <c r="AE61" i="16"/>
  <c r="AE62" i="16" s="1"/>
  <c r="AE42" i="16"/>
  <c r="AE43" i="16" s="1"/>
  <c r="V52" i="16"/>
  <c r="AE23" i="16"/>
  <c r="AE24" i="16" s="1"/>
  <c r="V71" i="16"/>
  <c r="V14" i="16"/>
  <c r="AD42" i="16"/>
  <c r="AD43" i="16" s="1"/>
  <c r="V70" i="16"/>
  <c r="V51" i="16"/>
  <c r="V13" i="16"/>
  <c r="V32" i="16"/>
  <c r="AD61" i="16"/>
  <c r="AD62" i="16" s="1"/>
  <c r="AD23" i="16"/>
  <c r="AD24" i="16" s="1"/>
  <c r="AD4" i="16"/>
  <c r="AD5" i="16" s="1"/>
  <c r="V9" i="16"/>
  <c r="V66" i="16"/>
  <c r="V47" i="16"/>
  <c r="Z4" i="16"/>
  <c r="Z5" i="16" s="1"/>
  <c r="V28" i="16"/>
  <c r="Z42" i="16"/>
  <c r="Z43" i="16" s="1"/>
  <c r="Z23" i="16"/>
  <c r="Z24" i="16" s="1"/>
  <c r="Z61" i="16"/>
  <c r="Z62" i="16" s="1"/>
  <c r="V76" i="16"/>
  <c r="V57" i="16"/>
  <c r="V38" i="16"/>
  <c r="V19" i="16"/>
  <c r="AJ4" i="16"/>
  <c r="AJ5" i="16" s="1"/>
  <c r="AJ42" i="16"/>
  <c r="AJ43" i="16" s="1"/>
  <c r="AJ61" i="16"/>
  <c r="AJ62" i="16" s="1"/>
  <c r="AJ23" i="16"/>
  <c r="AJ24" i="16" s="1"/>
  <c r="F17" i="16"/>
  <c r="I17" i="16"/>
  <c r="G17" i="16"/>
  <c r="L17" i="16"/>
  <c r="M17" i="16"/>
  <c r="K17" i="16"/>
  <c r="H17" i="16"/>
  <c r="O17" i="16"/>
  <c r="P17" i="16"/>
  <c r="S17" i="16"/>
  <c r="Q17" i="16"/>
  <c r="Q14" i="16"/>
  <c r="M14" i="16"/>
  <c r="F14" i="16"/>
  <c r="K14" i="16"/>
  <c r="I14" i="16"/>
  <c r="O14" i="16"/>
  <c r="G14" i="16"/>
  <c r="P14" i="16"/>
  <c r="H14" i="16"/>
  <c r="S14" i="16"/>
  <c r="K10" i="16"/>
  <c r="M10" i="16"/>
  <c r="O10" i="16"/>
  <c r="I10" i="16"/>
  <c r="H10" i="16"/>
  <c r="P10" i="16"/>
  <c r="S10" i="16"/>
  <c r="F10" i="16"/>
  <c r="G10" i="16"/>
  <c r="Q10" i="16"/>
  <c r="S8" i="16"/>
  <c r="G8" i="16"/>
  <c r="F8" i="16"/>
  <c r="H8" i="16"/>
  <c r="M8" i="16"/>
  <c r="O8" i="16"/>
  <c r="Q8" i="16"/>
  <c r="P8" i="16"/>
  <c r="K8" i="16"/>
  <c r="I8" i="16"/>
  <c r="K19" i="16"/>
  <c r="I19" i="16"/>
  <c r="F19" i="16"/>
  <c r="P19" i="16"/>
  <c r="G19" i="16"/>
  <c r="O19" i="16"/>
  <c r="S19" i="16"/>
  <c r="H19" i="16"/>
  <c r="M19" i="16"/>
  <c r="Q19" i="16"/>
  <c r="L19" i="16"/>
  <c r="V30" i="16"/>
  <c r="AB23" i="16"/>
  <c r="AB24" i="16" s="1"/>
  <c r="V68" i="16"/>
  <c r="AB4" i="16"/>
  <c r="AB5" i="16" s="1"/>
  <c r="V49" i="16"/>
  <c r="V11" i="16"/>
  <c r="AB61" i="16"/>
  <c r="AB62" i="16" s="1"/>
  <c r="AB42" i="16"/>
  <c r="AB43" i="16" s="1"/>
  <c r="V26" i="16"/>
  <c r="V7" i="16"/>
  <c r="X23" i="16"/>
  <c r="X24" i="16" s="1"/>
  <c r="V45" i="16"/>
  <c r="X61" i="16"/>
  <c r="X62" i="16" s="1"/>
  <c r="V64" i="16"/>
  <c r="X4" i="16"/>
  <c r="X5" i="16" s="1"/>
  <c r="X42" i="16"/>
  <c r="X43" i="16" s="1"/>
  <c r="C8" i="16"/>
  <c r="C9" i="16" s="1"/>
  <c r="U7" i="16"/>
  <c r="U64" i="16"/>
  <c r="U26" i="16"/>
  <c r="U45" i="16"/>
  <c r="S6" i="16"/>
  <c r="O6" i="16"/>
  <c r="F6" i="16"/>
  <c r="G6" i="16"/>
  <c r="M6" i="16"/>
  <c r="I6" i="16"/>
  <c r="H6" i="16"/>
  <c r="P6" i="16"/>
  <c r="Q6" i="16"/>
  <c r="K6" i="16"/>
  <c r="F7" i="16"/>
  <c r="H7" i="16"/>
  <c r="Q7" i="16"/>
  <c r="P7" i="16"/>
  <c r="G7" i="16"/>
  <c r="S7" i="16"/>
  <c r="M7" i="16"/>
  <c r="I7" i="16"/>
  <c r="K7" i="16"/>
  <c r="O7" i="16"/>
  <c r="H16" i="16"/>
  <c r="F16" i="16"/>
  <c r="P16" i="16"/>
  <c r="M16" i="16"/>
  <c r="Q16" i="16"/>
  <c r="I16" i="16"/>
  <c r="G16" i="16"/>
  <c r="K16" i="16"/>
  <c r="O16" i="16"/>
  <c r="S16" i="16"/>
  <c r="L16" i="16"/>
  <c r="I11" i="16"/>
  <c r="M11" i="16"/>
  <c r="O11" i="16"/>
  <c r="P11" i="16"/>
  <c r="Q11" i="16"/>
  <c r="S11" i="16"/>
  <c r="F11" i="16"/>
  <c r="H11" i="16"/>
  <c r="G11" i="16"/>
  <c r="K11" i="16"/>
  <c r="Q18" i="16"/>
  <c r="M18" i="16"/>
  <c r="H18" i="16"/>
  <c r="L18" i="16"/>
  <c r="S18" i="16"/>
  <c r="I18" i="16"/>
  <c r="P18" i="16"/>
  <c r="F18" i="16"/>
  <c r="K18" i="16"/>
  <c r="G18" i="16"/>
  <c r="O18" i="16"/>
  <c r="V63" i="16"/>
  <c r="W23" i="16"/>
  <c r="W24" i="16" s="1"/>
  <c r="W61" i="16"/>
  <c r="W62" i="16" s="1"/>
  <c r="V44" i="16"/>
  <c r="W42" i="16"/>
  <c r="W43" i="16" s="1"/>
  <c r="W4" i="16"/>
  <c r="W5" i="16" s="1"/>
  <c r="V25" i="16"/>
  <c r="V6" i="16"/>
  <c r="V56" i="16"/>
  <c r="AI23" i="16"/>
  <c r="AI24" i="16" s="1"/>
  <c r="V18" i="16"/>
  <c r="V75" i="16"/>
  <c r="V37" i="16"/>
  <c r="AI61" i="16"/>
  <c r="AI62" i="16" s="1"/>
  <c r="AI4" i="16"/>
  <c r="AI5" i="16" s="1"/>
  <c r="AI42" i="16"/>
  <c r="AI43" i="16" s="1"/>
  <c r="V53" i="16"/>
  <c r="AF42" i="16"/>
  <c r="AF43" i="16" s="1"/>
  <c r="AF23" i="16"/>
  <c r="AF24" i="16" s="1"/>
  <c r="V15" i="16"/>
  <c r="V72" i="16"/>
  <c r="AF4" i="16"/>
  <c r="AF5" i="16" s="1"/>
  <c r="AF61" i="16"/>
  <c r="AF62" i="16" s="1"/>
  <c r="V34" i="16"/>
  <c r="S9" i="16"/>
  <c r="K9" i="16"/>
  <c r="G9" i="16"/>
  <c r="P9" i="16"/>
  <c r="M9" i="16"/>
  <c r="F9" i="16"/>
  <c r="Q9" i="16"/>
  <c r="O9" i="16"/>
  <c r="I9" i="16"/>
  <c r="H9" i="16"/>
  <c r="H13" i="16"/>
  <c r="P13" i="16"/>
  <c r="Q13" i="16"/>
  <c r="G13" i="16"/>
  <c r="M13" i="16"/>
  <c r="I13" i="16"/>
  <c r="S13" i="16"/>
  <c r="O13" i="16"/>
  <c r="F13" i="16"/>
  <c r="K13" i="16"/>
  <c r="AC4" i="16"/>
  <c r="AC5" i="16" s="1"/>
  <c r="V31" i="16"/>
  <c r="V12" i="16"/>
  <c r="V50" i="16"/>
  <c r="AC61" i="16"/>
  <c r="AC62" i="16" s="1"/>
  <c r="AC42" i="16"/>
  <c r="AC43" i="16" s="1"/>
  <c r="V69" i="16"/>
  <c r="AC23" i="16"/>
  <c r="AC24" i="16" s="1"/>
  <c r="V16" i="16"/>
  <c r="V35" i="16"/>
  <c r="AG42" i="16"/>
  <c r="AG43" i="16" s="1"/>
  <c r="AG23" i="16"/>
  <c r="AG24" i="16" s="1"/>
  <c r="AG4" i="16"/>
  <c r="AG5" i="16" s="1"/>
  <c r="V73" i="16"/>
  <c r="AG61" i="16"/>
  <c r="AG62" i="16" s="1"/>
  <c r="V54" i="16"/>
  <c r="V29" i="16"/>
  <c r="AA42" i="16"/>
  <c r="AA43" i="16" s="1"/>
  <c r="V10" i="16"/>
  <c r="AA23" i="16"/>
  <c r="AA24" i="16" s="1"/>
  <c r="AA4" i="16"/>
  <c r="AA5" i="16" s="1"/>
  <c r="V48" i="16"/>
  <c r="AA61" i="16"/>
  <c r="AA62" i="16" s="1"/>
  <c r="V67" i="16"/>
  <c r="I12" i="16"/>
  <c r="G12" i="16"/>
  <c r="S12" i="16"/>
  <c r="P12" i="16"/>
  <c r="O12" i="16"/>
  <c r="H12" i="16"/>
  <c r="M12" i="16"/>
  <c r="K12" i="16"/>
  <c r="Q12" i="16"/>
  <c r="F12" i="16"/>
  <c r="V46" i="16"/>
  <c r="Y23" i="16"/>
  <c r="Y24" i="16" s="1"/>
  <c r="V8" i="16"/>
  <c r="Y4" i="16"/>
  <c r="Y5" i="16" s="1"/>
  <c r="V27" i="16"/>
  <c r="Y61" i="16"/>
  <c r="Y62" i="16" s="1"/>
  <c r="Y42" i="16"/>
  <c r="Y43" i="16" s="1"/>
  <c r="V65" i="16"/>
  <c r="AH61" i="16"/>
  <c r="AH62" i="16" s="1"/>
  <c r="AH4" i="16"/>
  <c r="AH5" i="16" s="1"/>
  <c r="AH23" i="16"/>
  <c r="AH24" i="16" s="1"/>
  <c r="V17" i="16"/>
  <c r="V36" i="16"/>
  <c r="AH42" i="16"/>
  <c r="AH43" i="16" s="1"/>
  <c r="V55" i="16"/>
  <c r="V74" i="16"/>
  <c r="I15" i="16"/>
  <c r="G15" i="16"/>
  <c r="K15" i="16"/>
  <c r="M15" i="16"/>
  <c r="P15" i="16"/>
  <c r="H15" i="16"/>
  <c r="Q15" i="16"/>
  <c r="F15" i="16"/>
  <c r="S15" i="16"/>
  <c r="O15" i="16"/>
  <c r="L15" i="16" l="1"/>
  <c r="L13" i="16"/>
  <c r="L9" i="16"/>
  <c r="L7" i="16"/>
  <c r="L11" i="16"/>
  <c r="AE48" i="16"/>
  <c r="Z48" i="16"/>
  <c r="AF48" i="16"/>
  <c r="AJ48" i="16"/>
  <c r="AD48" i="16"/>
  <c r="AB48" i="16"/>
  <c r="AC48" i="16"/>
  <c r="Y48" i="16"/>
  <c r="AI48" i="16"/>
  <c r="X48" i="16"/>
  <c r="AG48" i="16"/>
  <c r="AH48" i="16"/>
  <c r="W48" i="16"/>
  <c r="AH73" i="16"/>
  <c r="AB73" i="16"/>
  <c r="Y73" i="16"/>
  <c r="AA73" i="16"/>
  <c r="Z73" i="16"/>
  <c r="AD73" i="16"/>
  <c r="AJ73" i="16"/>
  <c r="X73" i="16"/>
  <c r="AC73" i="16"/>
  <c r="AF73" i="16"/>
  <c r="AI73" i="16"/>
  <c r="W73" i="16"/>
  <c r="AE73" i="16"/>
  <c r="L6" i="16"/>
  <c r="AF68" i="16"/>
  <c r="AG68" i="16"/>
  <c r="Z68" i="16"/>
  <c r="AJ68" i="16"/>
  <c r="Y68" i="16"/>
  <c r="W68" i="16"/>
  <c r="AD68" i="16"/>
  <c r="AE68" i="16"/>
  <c r="X68" i="16"/>
  <c r="AC68" i="16"/>
  <c r="AI68" i="16"/>
  <c r="AH68" i="16"/>
  <c r="AA68" i="16"/>
  <c r="AH71" i="16"/>
  <c r="AC71" i="16"/>
  <c r="AD71" i="16"/>
  <c r="X71" i="16"/>
  <c r="AB71" i="16"/>
  <c r="Z71" i="16"/>
  <c r="AI71" i="16"/>
  <c r="AA71" i="16"/>
  <c r="W71" i="16"/>
  <c r="Y71" i="16"/>
  <c r="AF71" i="16"/>
  <c r="AG71" i="16"/>
  <c r="AJ71" i="16"/>
  <c r="U9" i="16"/>
  <c r="U28" i="16"/>
  <c r="U66" i="16"/>
  <c r="U47" i="16"/>
  <c r="AD8" i="16"/>
  <c r="AG8" i="16"/>
  <c r="AJ8" i="16"/>
  <c r="AC8" i="16"/>
  <c r="AA8" i="16"/>
  <c r="AB8" i="16"/>
  <c r="AH8" i="16"/>
  <c r="Z8" i="16"/>
  <c r="AI8" i="16"/>
  <c r="AF8" i="16"/>
  <c r="AE8" i="16"/>
  <c r="X8" i="16"/>
  <c r="W8" i="16"/>
  <c r="AD53" i="16"/>
  <c r="AC53" i="16"/>
  <c r="AE53" i="16"/>
  <c r="AB53" i="16"/>
  <c r="Y53" i="16"/>
  <c r="AI53" i="16"/>
  <c r="X53" i="16"/>
  <c r="Z53" i="16"/>
  <c r="AH53" i="16"/>
  <c r="W53" i="16"/>
  <c r="AA53" i="16"/>
  <c r="AJ53" i="16"/>
  <c r="AG53" i="16"/>
  <c r="AD56" i="16"/>
  <c r="Y56" i="16"/>
  <c r="AB56" i="16"/>
  <c r="AG56" i="16"/>
  <c r="AF56" i="16"/>
  <c r="AA56" i="16"/>
  <c r="AJ56" i="16"/>
  <c r="AC56" i="16"/>
  <c r="Z56" i="16"/>
  <c r="AH56" i="16"/>
  <c r="AE56" i="16"/>
  <c r="X56" i="16"/>
  <c r="W56" i="16"/>
  <c r="AD63" i="16"/>
  <c r="AH63" i="16"/>
  <c r="AI63" i="16"/>
  <c r="Y63" i="16"/>
  <c r="AA63" i="16"/>
  <c r="AE63" i="16"/>
  <c r="X63" i="16"/>
  <c r="AG63" i="16"/>
  <c r="AJ63" i="16"/>
  <c r="AB63" i="16"/>
  <c r="Z63" i="16"/>
  <c r="AC63" i="16"/>
  <c r="AF63" i="16"/>
  <c r="AC7" i="16"/>
  <c r="AB7" i="16"/>
  <c r="Y7" i="16"/>
  <c r="AJ7" i="16"/>
  <c r="AD7" i="16"/>
  <c r="AA7" i="16"/>
  <c r="Z7" i="16"/>
  <c r="AF7" i="16"/>
  <c r="AG7" i="16"/>
  <c r="AE7" i="16"/>
  <c r="AI7" i="16"/>
  <c r="W7" i="16"/>
  <c r="AH7" i="16"/>
  <c r="AG50" i="16"/>
  <c r="AE50" i="16"/>
  <c r="AH50" i="16"/>
  <c r="AJ50" i="16"/>
  <c r="AA50" i="16"/>
  <c r="AB50" i="16"/>
  <c r="Z50" i="16"/>
  <c r="AI50" i="16"/>
  <c r="Y50" i="16"/>
  <c r="X50" i="16"/>
  <c r="AD50" i="16"/>
  <c r="AF50" i="16"/>
  <c r="W50" i="16"/>
  <c r="AD34" i="16"/>
  <c r="AI34" i="16"/>
  <c r="AB34" i="16"/>
  <c r="X34" i="16"/>
  <c r="AJ34" i="16"/>
  <c r="Y34" i="16"/>
  <c r="AA34" i="16"/>
  <c r="Z34" i="16"/>
  <c r="W34" i="16"/>
  <c r="AC34" i="16"/>
  <c r="AE34" i="16"/>
  <c r="AH34" i="16"/>
  <c r="AG34" i="16"/>
  <c r="AC6" i="16"/>
  <c r="AI6" i="16"/>
  <c r="AG6" i="16"/>
  <c r="Y6" i="16"/>
  <c r="X6" i="16"/>
  <c r="Z6" i="16"/>
  <c r="AD6" i="16"/>
  <c r="AH6" i="16"/>
  <c r="AF6" i="16"/>
  <c r="AA6" i="16"/>
  <c r="AE6" i="16"/>
  <c r="AJ6" i="16"/>
  <c r="AB6" i="16"/>
  <c r="U65" i="16"/>
  <c r="U27" i="16"/>
  <c r="U46" i="16"/>
  <c r="U8" i="16"/>
  <c r="C10" i="16"/>
  <c r="AI26" i="16"/>
  <c r="Y26" i="16"/>
  <c r="Z26" i="16"/>
  <c r="AD26" i="16"/>
  <c r="AG26" i="16"/>
  <c r="AJ26" i="16"/>
  <c r="AC26" i="16"/>
  <c r="AB26" i="16"/>
  <c r="AH26" i="16"/>
  <c r="AE26" i="16"/>
  <c r="W26" i="16"/>
  <c r="AF26" i="16"/>
  <c r="AA26" i="16"/>
  <c r="AC30" i="16"/>
  <c r="AD30" i="16"/>
  <c r="Z30" i="16"/>
  <c r="AI30" i="16"/>
  <c r="AJ30" i="16"/>
  <c r="AH30" i="16"/>
  <c r="Y30" i="16"/>
  <c r="AF30" i="16"/>
  <c r="AA30" i="16"/>
  <c r="W30" i="16"/>
  <c r="AE30" i="16"/>
  <c r="AG30" i="16"/>
  <c r="X30" i="16"/>
  <c r="Y28" i="16"/>
  <c r="AB28" i="16"/>
  <c r="AD28" i="16"/>
  <c r="X28" i="16"/>
  <c r="AC28" i="16"/>
  <c r="AA28" i="16"/>
  <c r="AH28" i="16"/>
  <c r="AI28" i="16"/>
  <c r="AG28" i="16"/>
  <c r="AF28" i="16"/>
  <c r="AJ28" i="16"/>
  <c r="AE28" i="16"/>
  <c r="W28" i="16"/>
  <c r="AI32" i="16"/>
  <c r="AB32" i="16"/>
  <c r="AF32" i="16"/>
  <c r="AE32" i="16"/>
  <c r="Z32" i="16"/>
  <c r="Y32" i="16"/>
  <c r="AH32" i="16"/>
  <c r="AC32" i="16"/>
  <c r="X32" i="16"/>
  <c r="AJ32" i="16"/>
  <c r="AG32" i="16"/>
  <c r="AA32" i="16"/>
  <c r="W32" i="16"/>
  <c r="AD52" i="16"/>
  <c r="AH52" i="16"/>
  <c r="AG52" i="16"/>
  <c r="Z52" i="16"/>
  <c r="AI52" i="16"/>
  <c r="Y52" i="16"/>
  <c r="AF52" i="16"/>
  <c r="AA52" i="16"/>
  <c r="AC52" i="16"/>
  <c r="AB52" i="16"/>
  <c r="AJ52" i="16"/>
  <c r="X52" i="16"/>
  <c r="W52" i="16"/>
  <c r="AD46" i="16"/>
  <c r="AE46" i="16"/>
  <c r="AB46" i="16"/>
  <c r="AA46" i="16"/>
  <c r="AG46" i="16"/>
  <c r="AJ46" i="16"/>
  <c r="AC46" i="16"/>
  <c r="X46" i="16"/>
  <c r="AI46" i="16"/>
  <c r="Z46" i="16"/>
  <c r="AF46" i="16"/>
  <c r="AH46" i="16"/>
  <c r="W46" i="16"/>
  <c r="AD10" i="16"/>
  <c r="Y10" i="16"/>
  <c r="AC10" i="16"/>
  <c r="AJ10" i="16"/>
  <c r="W10" i="16"/>
  <c r="AF10" i="16"/>
  <c r="AG10" i="16"/>
  <c r="AB10" i="16"/>
  <c r="AH10" i="16"/>
  <c r="X10" i="16"/>
  <c r="Z10" i="16"/>
  <c r="AE10" i="16"/>
  <c r="AI10" i="16"/>
  <c r="W12" i="16"/>
  <c r="AD12" i="16"/>
  <c r="AF12" i="16"/>
  <c r="AA12" i="16"/>
  <c r="Y12" i="16"/>
  <c r="AB12" i="16"/>
  <c r="AG12" i="16"/>
  <c r="X12" i="16"/>
  <c r="AJ12" i="16"/>
  <c r="AE12" i="16"/>
  <c r="AI12" i="16"/>
  <c r="Z12" i="16"/>
  <c r="AH12" i="16"/>
  <c r="AJ25" i="16"/>
  <c r="Z25" i="16"/>
  <c r="AB25" i="16"/>
  <c r="AG25" i="16"/>
  <c r="AH25" i="16"/>
  <c r="AC25" i="16"/>
  <c r="AI25" i="16"/>
  <c r="AE25" i="16"/>
  <c r="AA25" i="16"/>
  <c r="AD25" i="16"/>
  <c r="AF25" i="16"/>
  <c r="Y25" i="16"/>
  <c r="X25" i="16"/>
  <c r="W19" i="16"/>
  <c r="AF19" i="16"/>
  <c r="AC19" i="16"/>
  <c r="AI19" i="16"/>
  <c r="AG19" i="16"/>
  <c r="AB19" i="16"/>
  <c r="Z19" i="16"/>
  <c r="X19" i="16"/>
  <c r="AH19" i="16"/>
  <c r="AE19" i="16"/>
  <c r="Y19" i="16"/>
  <c r="AA19" i="16"/>
  <c r="AD19" i="16"/>
  <c r="AC13" i="16"/>
  <c r="AF13" i="16"/>
  <c r="W13" i="16"/>
  <c r="Z13" i="16"/>
  <c r="Y13" i="16"/>
  <c r="AA13" i="16"/>
  <c r="AG13" i="16"/>
  <c r="AH13" i="16"/>
  <c r="AI13" i="16"/>
  <c r="X13" i="16"/>
  <c r="AE13" i="16"/>
  <c r="AB13" i="16"/>
  <c r="AJ13" i="16"/>
  <c r="AE74" i="16"/>
  <c r="Z74" i="16"/>
  <c r="AF74" i="16"/>
  <c r="Y74" i="16"/>
  <c r="AI74" i="16"/>
  <c r="AC74" i="16"/>
  <c r="AB74" i="16"/>
  <c r="AG74" i="16"/>
  <c r="X74" i="16"/>
  <c r="W74" i="16"/>
  <c r="AA74" i="16"/>
  <c r="AJ74" i="16"/>
  <c r="AD74" i="16"/>
  <c r="Z35" i="16"/>
  <c r="AD35" i="16"/>
  <c r="AF35" i="16"/>
  <c r="AC35" i="16"/>
  <c r="AH35" i="16"/>
  <c r="AB35" i="16"/>
  <c r="AI35" i="16"/>
  <c r="AJ35" i="16"/>
  <c r="Y35" i="16"/>
  <c r="X35" i="16"/>
  <c r="AE35" i="16"/>
  <c r="AA35" i="16"/>
  <c r="W35" i="16"/>
  <c r="Z31" i="16"/>
  <c r="AI31" i="16"/>
  <c r="AF31" i="16"/>
  <c r="Y31" i="16"/>
  <c r="AA31" i="16"/>
  <c r="AD31" i="16"/>
  <c r="AJ31" i="16"/>
  <c r="AB31" i="16"/>
  <c r="X31" i="16"/>
  <c r="AE31" i="16"/>
  <c r="W31" i="16"/>
  <c r="AH31" i="16"/>
  <c r="AG31" i="16"/>
  <c r="AH38" i="16"/>
  <c r="Y38" i="16"/>
  <c r="AI38" i="16"/>
  <c r="AD38" i="16"/>
  <c r="AF38" i="16"/>
  <c r="AB38" i="16"/>
  <c r="AC38" i="16"/>
  <c r="AG38" i="16"/>
  <c r="AE38" i="16"/>
  <c r="AA38" i="16"/>
  <c r="Z38" i="16"/>
  <c r="W38" i="16"/>
  <c r="X38" i="16"/>
  <c r="AD47" i="16"/>
  <c r="AB47" i="16"/>
  <c r="AG47" i="16"/>
  <c r="AA47" i="16"/>
  <c r="AJ47" i="16"/>
  <c r="AI47" i="16"/>
  <c r="AF47" i="16"/>
  <c r="AE47" i="16"/>
  <c r="Y47" i="16"/>
  <c r="AC47" i="16"/>
  <c r="AH47" i="16"/>
  <c r="X47" i="16"/>
  <c r="W47" i="16"/>
  <c r="AJ51" i="16"/>
  <c r="AI51" i="16"/>
  <c r="AB51" i="16"/>
  <c r="AF51" i="16"/>
  <c r="AA51" i="16"/>
  <c r="Z51" i="16"/>
  <c r="AC51" i="16"/>
  <c r="X51" i="16"/>
  <c r="Y51" i="16"/>
  <c r="AE51" i="16"/>
  <c r="AG51" i="16"/>
  <c r="AH51" i="16"/>
  <c r="W51" i="16"/>
  <c r="AC65" i="16"/>
  <c r="AB65" i="16"/>
  <c r="X65" i="16"/>
  <c r="AG65" i="16"/>
  <c r="AF65" i="16"/>
  <c r="AD65" i="16"/>
  <c r="Z65" i="16"/>
  <c r="AA65" i="16"/>
  <c r="AJ65" i="16"/>
  <c r="AE65" i="16"/>
  <c r="AH65" i="16"/>
  <c r="W65" i="16"/>
  <c r="AI65" i="16"/>
  <c r="AI29" i="16"/>
  <c r="AE29" i="16"/>
  <c r="Z29" i="16"/>
  <c r="AB29" i="16"/>
  <c r="AD29" i="16"/>
  <c r="AC29" i="16"/>
  <c r="Y29" i="16"/>
  <c r="AF29" i="16"/>
  <c r="AG29" i="16"/>
  <c r="AH29" i="16"/>
  <c r="AJ29" i="16"/>
  <c r="W29" i="16"/>
  <c r="X29" i="16"/>
  <c r="AC16" i="16"/>
  <c r="Y16" i="16"/>
  <c r="AD16" i="16"/>
  <c r="W16" i="16"/>
  <c r="Z16" i="16"/>
  <c r="AF16" i="16"/>
  <c r="AA16" i="16"/>
  <c r="X16" i="16"/>
  <c r="AI16" i="16"/>
  <c r="AH16" i="16"/>
  <c r="AE16" i="16"/>
  <c r="AJ16" i="16"/>
  <c r="AB16" i="16"/>
  <c r="AB72" i="16"/>
  <c r="AH72" i="16"/>
  <c r="AA72" i="16"/>
  <c r="W72" i="16"/>
  <c r="AD72" i="16"/>
  <c r="Z72" i="16"/>
  <c r="AG72" i="16"/>
  <c r="AJ72" i="16"/>
  <c r="AI72" i="16"/>
  <c r="Y72" i="16"/>
  <c r="X72" i="16"/>
  <c r="AC72" i="16"/>
  <c r="AE72" i="16"/>
  <c r="X37" i="16"/>
  <c r="Z37" i="16"/>
  <c r="AG37" i="16"/>
  <c r="AJ37" i="16"/>
  <c r="AC37" i="16"/>
  <c r="AH37" i="16"/>
  <c r="AD37" i="16"/>
  <c r="AB37" i="16"/>
  <c r="Y37" i="16"/>
  <c r="AF37" i="16"/>
  <c r="AA37" i="16"/>
  <c r="AE37" i="16"/>
  <c r="W37" i="16"/>
  <c r="AI64" i="16"/>
  <c r="AJ64" i="16"/>
  <c r="W64" i="16"/>
  <c r="AA64" i="16"/>
  <c r="AH64" i="16"/>
  <c r="AG64" i="16"/>
  <c r="Y64" i="16"/>
  <c r="Z64" i="16"/>
  <c r="AD64" i="16"/>
  <c r="AB64" i="16"/>
  <c r="AF64" i="16"/>
  <c r="AC64" i="16"/>
  <c r="AE64" i="16"/>
  <c r="AC11" i="16"/>
  <c r="Z11" i="16"/>
  <c r="AH11" i="16"/>
  <c r="AI11" i="16"/>
  <c r="AJ11" i="16"/>
  <c r="AD11" i="16"/>
  <c r="AF11" i="16"/>
  <c r="Y11" i="16"/>
  <c r="W11" i="16"/>
  <c r="AA11" i="16"/>
  <c r="X11" i="16"/>
  <c r="AE11" i="16"/>
  <c r="AG11" i="16"/>
  <c r="AD57" i="16"/>
  <c r="AA57" i="16"/>
  <c r="AI57" i="16"/>
  <c r="Z57" i="16"/>
  <c r="AE57" i="16"/>
  <c r="AF57" i="16"/>
  <c r="AC57" i="16"/>
  <c r="AB57" i="16"/>
  <c r="W57" i="16"/>
  <c r="X57" i="16"/>
  <c r="Y57" i="16"/>
  <c r="AG57" i="16"/>
  <c r="AH57" i="16"/>
  <c r="AA66" i="16"/>
  <c r="AI66" i="16"/>
  <c r="Y66" i="16"/>
  <c r="AB66" i="16"/>
  <c r="AC66" i="16"/>
  <c r="AD66" i="16"/>
  <c r="AF66" i="16"/>
  <c r="AE66" i="16"/>
  <c r="AH66" i="16"/>
  <c r="AJ66" i="16"/>
  <c r="AG66" i="16"/>
  <c r="W66" i="16"/>
  <c r="X66" i="16"/>
  <c r="AH70" i="16"/>
  <c r="AE70" i="16"/>
  <c r="AG70" i="16"/>
  <c r="AA70" i="16"/>
  <c r="AI70" i="16"/>
  <c r="Y70" i="16"/>
  <c r="X70" i="16"/>
  <c r="AJ70" i="16"/>
  <c r="AB70" i="16"/>
  <c r="Z70" i="16"/>
  <c r="AC70" i="16"/>
  <c r="AF70" i="16"/>
  <c r="W70" i="16"/>
  <c r="AJ17" i="16"/>
  <c r="Y17" i="16"/>
  <c r="AD17" i="16"/>
  <c r="W17" i="16"/>
  <c r="AC17" i="16"/>
  <c r="AF17" i="16"/>
  <c r="Z17" i="16"/>
  <c r="AB17" i="16"/>
  <c r="AA17" i="16"/>
  <c r="AI17" i="16"/>
  <c r="AE17" i="16"/>
  <c r="AG17" i="16"/>
  <c r="X17" i="16"/>
  <c r="Z55" i="16"/>
  <c r="AI55" i="16"/>
  <c r="AF55" i="16"/>
  <c r="AE55" i="16"/>
  <c r="X55" i="16"/>
  <c r="AD55" i="16"/>
  <c r="AB55" i="16"/>
  <c r="AC55" i="16"/>
  <c r="AJ55" i="16"/>
  <c r="AA55" i="16"/>
  <c r="Y55" i="16"/>
  <c r="AG55" i="16"/>
  <c r="W55" i="16"/>
  <c r="L12" i="16"/>
  <c r="Y67" i="16"/>
  <c r="AC67" i="16"/>
  <c r="W67" i="16"/>
  <c r="AB67" i="16"/>
  <c r="AI67" i="16"/>
  <c r="AF67" i="16"/>
  <c r="AH67" i="16"/>
  <c r="Z67" i="16"/>
  <c r="X67" i="16"/>
  <c r="AJ67" i="16"/>
  <c r="AD67" i="16"/>
  <c r="AE67" i="16"/>
  <c r="AG67" i="16"/>
  <c r="AB54" i="16"/>
  <c r="AA54" i="16"/>
  <c r="AD54" i="16"/>
  <c r="Y54" i="16"/>
  <c r="Z54" i="16"/>
  <c r="AI54" i="16"/>
  <c r="AF54" i="16"/>
  <c r="AE54" i="16"/>
  <c r="AC54" i="16"/>
  <c r="AH54" i="16"/>
  <c r="X54" i="16"/>
  <c r="AJ54" i="16"/>
  <c r="W54" i="16"/>
  <c r="AB15" i="16"/>
  <c r="AC15" i="16"/>
  <c r="Z15" i="16"/>
  <c r="AI15" i="16"/>
  <c r="AD15" i="16"/>
  <c r="AG15" i="16"/>
  <c r="AJ15" i="16"/>
  <c r="Y15" i="16"/>
  <c r="AA15" i="16"/>
  <c r="AH15" i="16"/>
  <c r="W15" i="16"/>
  <c r="X15" i="16"/>
  <c r="AE15" i="16"/>
  <c r="AC75" i="16"/>
  <c r="AH75" i="16"/>
  <c r="AB75" i="16"/>
  <c r="AE75" i="16"/>
  <c r="Y75" i="16"/>
  <c r="AD75" i="16"/>
  <c r="AA75" i="16"/>
  <c r="Z75" i="16"/>
  <c r="AJ75" i="16"/>
  <c r="X75" i="16"/>
  <c r="AG75" i="16"/>
  <c r="AF75" i="16"/>
  <c r="W75" i="16"/>
  <c r="Y44" i="16"/>
  <c r="AH44" i="16"/>
  <c r="AD44" i="16"/>
  <c r="AE44" i="16"/>
  <c r="AC44" i="16"/>
  <c r="AB44" i="16"/>
  <c r="X44" i="16"/>
  <c r="Z44" i="16"/>
  <c r="AI44" i="16"/>
  <c r="AF44" i="16"/>
  <c r="AG44" i="16"/>
  <c r="AA44" i="16"/>
  <c r="AJ44" i="16"/>
  <c r="AH49" i="16"/>
  <c r="Y49" i="16"/>
  <c r="AA49" i="16"/>
  <c r="AC49" i="16"/>
  <c r="AG49" i="16"/>
  <c r="AD49" i="16"/>
  <c r="AJ49" i="16"/>
  <c r="Z49" i="16"/>
  <c r="AF49" i="16"/>
  <c r="AE49" i="16"/>
  <c r="AI49" i="16"/>
  <c r="X49" i="16"/>
  <c r="W49" i="16"/>
  <c r="L8" i="16"/>
  <c r="L10" i="16"/>
  <c r="AH76" i="16"/>
  <c r="AD76" i="16"/>
  <c r="AA76" i="16"/>
  <c r="Y76" i="16"/>
  <c r="AC76" i="16"/>
  <c r="X76" i="16"/>
  <c r="Z76" i="16"/>
  <c r="AE76" i="16"/>
  <c r="AF76" i="16"/>
  <c r="AB76" i="16"/>
  <c r="W76" i="16"/>
  <c r="AG76" i="16"/>
  <c r="AI76" i="16"/>
  <c r="AC9" i="16"/>
  <c r="AF9" i="16"/>
  <c r="W9" i="16"/>
  <c r="AH9" i="16"/>
  <c r="AI9" i="16"/>
  <c r="Y9" i="16"/>
  <c r="AD9" i="16"/>
  <c r="AJ9" i="16"/>
  <c r="AB9" i="16"/>
  <c r="AG9" i="16"/>
  <c r="AE9" i="16"/>
  <c r="AA9" i="16"/>
  <c r="X9" i="16"/>
  <c r="Z33" i="16"/>
  <c r="AC33" i="16"/>
  <c r="Y33" i="16"/>
  <c r="AB33" i="16"/>
  <c r="AD33" i="16"/>
  <c r="AF33" i="16"/>
  <c r="X33" i="16"/>
  <c r="AI33" i="16"/>
  <c r="AA33" i="16"/>
  <c r="AJ33" i="16"/>
  <c r="AH33" i="16"/>
  <c r="AG33" i="16"/>
  <c r="W33" i="16"/>
  <c r="AI36" i="16"/>
  <c r="AD36" i="16"/>
  <c r="Y36" i="16"/>
  <c r="AB36" i="16"/>
  <c r="X36" i="16"/>
  <c r="Z36" i="16"/>
  <c r="AG36" i="16"/>
  <c r="AF36" i="16"/>
  <c r="W36" i="16"/>
  <c r="AJ36" i="16"/>
  <c r="AE36" i="16"/>
  <c r="AA36" i="16"/>
  <c r="AC36" i="16"/>
  <c r="AI27" i="16"/>
  <c r="AJ27" i="16"/>
  <c r="Z27" i="16"/>
  <c r="AB27" i="16"/>
  <c r="AD27" i="16"/>
  <c r="X27" i="16"/>
  <c r="AE27" i="16"/>
  <c r="AF27" i="16"/>
  <c r="AC27" i="16"/>
  <c r="AH27" i="16"/>
  <c r="AA27" i="16"/>
  <c r="AG27" i="16"/>
  <c r="W27" i="16"/>
  <c r="AH69" i="16"/>
  <c r="AD69" i="16"/>
  <c r="AJ69" i="16"/>
  <c r="AE69" i="16"/>
  <c r="W69" i="16"/>
  <c r="Y69" i="16"/>
  <c r="AF69" i="16"/>
  <c r="AA69" i="16"/>
  <c r="AB69" i="16"/>
  <c r="Z69" i="16"/>
  <c r="AI69" i="16"/>
  <c r="AG69" i="16"/>
  <c r="X69" i="16"/>
  <c r="AC18" i="16"/>
  <c r="AB18" i="16"/>
  <c r="Y18" i="16"/>
  <c r="Z18" i="16"/>
  <c r="AA18" i="16"/>
  <c r="AH18" i="16"/>
  <c r="W18" i="16"/>
  <c r="AD18" i="16"/>
  <c r="X18" i="16"/>
  <c r="AF18" i="16"/>
  <c r="AG18" i="16"/>
  <c r="AJ18" i="16"/>
  <c r="AE18" i="16"/>
  <c r="Z45" i="16"/>
  <c r="AE45" i="16"/>
  <c r="AB45" i="16"/>
  <c r="AD45" i="16"/>
  <c r="AJ45" i="16"/>
  <c r="AC45" i="16"/>
  <c r="W45" i="16"/>
  <c r="AA45" i="16"/>
  <c r="AI45" i="16"/>
  <c r="Y45" i="16"/>
  <c r="AG45" i="16"/>
  <c r="AH45" i="16"/>
  <c r="AF45" i="16"/>
  <c r="L14" i="16"/>
  <c r="Y14" i="16"/>
  <c r="AH14" i="16"/>
  <c r="AJ14" i="16"/>
  <c r="X14" i="16"/>
  <c r="AA14" i="16"/>
  <c r="W14" i="16"/>
  <c r="AF14" i="16"/>
  <c r="AC14" i="16"/>
  <c r="AB14" i="16"/>
  <c r="AG14" i="16"/>
  <c r="Z14" i="16"/>
  <c r="AI14" i="16"/>
  <c r="AD14" i="16"/>
  <c r="C11" i="16" l="1"/>
  <c r="U67" i="16"/>
  <c r="U29" i="16"/>
  <c r="U10" i="16"/>
  <c r="U48" i="16"/>
  <c r="U30" i="16" l="1"/>
  <c r="U68" i="16"/>
  <c r="U11" i="16"/>
  <c r="U49" i="16"/>
  <c r="C12" i="16"/>
  <c r="C13" i="16" s="1"/>
  <c r="C14" i="16" l="1"/>
  <c r="U70" i="16"/>
  <c r="U51" i="16"/>
  <c r="U32" i="16"/>
  <c r="U13" i="16"/>
  <c r="U69" i="16"/>
  <c r="U50" i="16"/>
  <c r="U12" i="16"/>
  <c r="U31" i="16"/>
  <c r="U14" i="16" l="1"/>
  <c r="U33" i="16"/>
  <c r="U71" i="16"/>
  <c r="U52" i="16"/>
  <c r="C15" i="16"/>
  <c r="U72" i="16" l="1"/>
  <c r="U53" i="16"/>
  <c r="U34" i="16"/>
  <c r="U15" i="16"/>
  <c r="C16" i="16"/>
  <c r="C17" i="16" l="1"/>
  <c r="C18" i="16" s="1"/>
  <c r="C19" i="16" s="1"/>
  <c r="U16" i="16"/>
  <c r="U54" i="16"/>
  <c r="U35" i="16"/>
  <c r="U73" i="16"/>
  <c r="U19" i="16" l="1"/>
  <c r="U76" i="16"/>
  <c r="U57" i="16"/>
  <c r="U38" i="16"/>
  <c r="U18" i="16"/>
  <c r="U75" i="16"/>
  <c r="U56" i="16"/>
  <c r="U37" i="16"/>
  <c r="U55" i="16"/>
  <c r="U36" i="16"/>
  <c r="U17" i="16"/>
  <c r="U74" i="1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<sst xmlns="http://schemas.openxmlformats.org/spreadsheetml/2006/main" count="1170" uniqueCount="485">
  <si>
    <t>Nr.</t>
  </si>
  <si>
    <t>Ergebnis</t>
  </si>
  <si>
    <t>-</t>
  </si>
  <si>
    <t>1.</t>
  </si>
  <si>
    <t>2.</t>
  </si>
  <si>
    <t>3.</t>
  </si>
  <si>
    <t>4.</t>
  </si>
  <si>
    <t>5.</t>
  </si>
  <si>
    <t>6.</t>
  </si>
  <si>
    <t>valid</t>
  </si>
  <si>
    <t>7.</t>
  </si>
  <si>
    <t>8.</t>
  </si>
  <si>
    <t>9.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</si>
  <si>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</si>
  <si>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</si>
  <si>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</si>
  <si>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</si>
  <si>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</si>
  <si>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</si>
  <si>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</si>
  <si>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</si>
  <si>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</si>
  <si>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</si>
  <si>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</si>
  <si>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</si>
  <si>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</si>
  <si>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</si>
  <si>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</si>
  <si>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</si>
  <si>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</si>
  <si>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</si>
  <si>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</si>
  <si>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</si>
  <si>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</si>
  <si>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</si>
  <si>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</si>
  <si>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</si>
  <si>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</si>
  <si>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</si>
  <si>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</si>
  <si>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</si>
  <si>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Paarungen</t>
  </si>
  <si>
    <t>Bonus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</si>
  <si>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</si>
  <si>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</si>
  <si>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</si>
  <si>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</si>
  <si>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</si>
  <si>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</si>
  <si>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</si>
  <si>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</si>
  <si>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</si>
  <si>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</si>
  <si>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</si>
  <si>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</si>
  <si>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</si>
  <si>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</si>
  <si>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</si>
  <si>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</si>
  <si>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</si>
  <si>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</si>
  <si>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</si>
  <si>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</si>
  <si>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</si>
  <si>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</si>
  <si>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</si>
  <si>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</si>
  <si>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</si>
  <si>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</si>
  <si>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</si>
  <si>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</si>
  <si>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</si>
  <si>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</si>
  <si>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</si>
  <si>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</si>
  <si>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</si>
  <si>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</si>
  <si>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</si>
  <si>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</si>
  <si>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Team</t>
  </si>
  <si>
    <t>Pld</t>
  </si>
  <si>
    <t>W</t>
  </si>
  <si>
    <t>D</t>
  </si>
  <si>
    <t>L</t>
  </si>
  <si>
    <t>GF</t>
  </si>
  <si>
    <t>GA</t>
  </si>
  <si>
    <t>GD</t>
  </si>
  <si>
    <t>U</t>
  </si>
  <si>
    <t>first leg</t>
  </si>
  <si>
    <t>second leg</t>
  </si>
  <si>
    <t>Hinspiele</t>
  </si>
  <si>
    <t>Rückspiele</t>
  </si>
  <si>
    <t>pairing first</t>
  </si>
  <si>
    <t>pairing second</t>
  </si>
  <si>
    <t>final</t>
  </si>
  <si>
    <t>Factors</t>
  </si>
  <si>
    <t>return match</t>
  </si>
  <si>
    <t>Zeit</t>
  </si>
  <si>
    <t>Datum</t>
  </si>
  <si>
    <t>Länge der Abkürzungen: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</si>
  <si>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</si>
  <si>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</si>
  <si>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</si>
  <si>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</si>
  <si>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</si>
  <si>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</si>
  <si>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</si>
  <si>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</si>
  <si>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</si>
  <si>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</si>
  <si>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</si>
  <si>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</si>
  <si>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</si>
  <si>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</si>
  <si>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</si>
  <si>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</si>
  <si>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</si>
  <si>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</si>
  <si>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</si>
  <si>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</si>
  <si>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</si>
  <si>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</si>
  <si>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</si>
  <si>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</si>
  <si>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</si>
  <si>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</si>
  <si>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</si>
  <si>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</si>
  <si>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</si>
  <si>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</si>
  <si>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</si>
  <si>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</si>
  <si>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</si>
  <si>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</si>
  <si>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</si>
  <si>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</si>
  <si>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</si>
  <si>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</si>
  <si>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</si>
  <si>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</si>
  <si>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</si>
  <si>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</si>
  <si>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</si>
  <si>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</si>
  <si>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</si>
  <si>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</si>
  <si>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</si>
  <si>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</si>
  <si>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</si>
  <si>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</si>
  <si>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</si>
  <si>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</si>
  <si>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</si>
  <si>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</si>
  <si>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</si>
  <si>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</si>
  <si>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</si>
  <si>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</si>
  <si>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</si>
  <si>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</si>
  <si>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</si>
  <si>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</si>
  <si>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</si>
  <si>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</si>
  <si>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</si>
  <si>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</si>
  <si>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</si>
  <si>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</si>
  <si>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</si>
  <si>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</si>
  <si>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</si>
  <si>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</si>
  <si>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</si>
  <si>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</si>
  <si>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</si>
  <si>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</si>
  <si>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</si>
  <si>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</si>
  <si>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</si>
  <si>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</si>
  <si>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</si>
  <si>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</si>
  <si>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</si>
  <si>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</si>
  <si>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</si>
  <si>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</si>
  <si>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</si>
  <si>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</si>
  <si>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</si>
  <si>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</si>
  <si>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</si>
  <si>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</si>
  <si>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</si>
  <si>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</si>
  <si>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</si>
  <si>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</si>
  <si>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</si>
  <si>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</si>
  <si>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</si>
  <si>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</si>
  <si>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</si>
  <si>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</si>
  <si>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</si>
  <si>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</si>
  <si>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</si>
  <si>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</si>
  <si>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</si>
  <si>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</si>
  <si>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</si>
  <si>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</si>
  <si>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</si>
  <si>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</si>
  <si>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</si>
  <si>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</si>
  <si>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</si>
  <si>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</si>
  <si>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</si>
  <si>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</si>
  <si>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</si>
  <si>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</si>
  <si>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</si>
  <si>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</si>
  <si>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</si>
  <si>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</si>
  <si>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</si>
  <si>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</si>
  <si>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</si>
  <si>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</si>
  <si>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</si>
  <si>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</si>
  <si>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</si>
  <si>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</si>
  <si>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</si>
  <si>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</si>
  <si>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</si>
  <si>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</si>
  <si>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</si>
  <si>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</si>
  <si>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</si>
  <si>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</si>
  <si>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</si>
  <si>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</si>
  <si>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</si>
  <si>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</si>
  <si>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</si>
  <si>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</si>
  <si>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</si>
  <si>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</si>
  <si>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</si>
  <si>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</si>
  <si>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</si>
  <si>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</si>
  <si>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</si>
  <si>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</si>
  <si>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</si>
  <si>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</si>
  <si>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</si>
  <si>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</si>
  <si>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</si>
  <si>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</si>
  <si>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</si>
  <si>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</si>
  <si>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</si>
  <si>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</si>
  <si>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</si>
  <si>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</si>
  <si>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</si>
  <si>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</si>
  <si>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</si>
  <si>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</si>
  <si>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</si>
  <si>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</si>
  <si>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</si>
  <si>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</si>
  <si>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</si>
  <si>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</si>
  <si>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</si>
  <si>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</si>
  <si>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</si>
  <si>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</si>
  <si>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</si>
  <si>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</si>
  <si>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</si>
  <si>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</si>
  <si>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</si>
  <si>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</si>
  <si>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</si>
  <si>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</si>
  <si>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</si>
  <si>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</si>
  <si>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</si>
  <si>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</si>
  <si>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</si>
  <si>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</si>
  <si>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</si>
  <si>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</si>
  <si>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</si>
  <si>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</si>
  <si>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</si>
  <si>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</si>
  <si>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</si>
  <si>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</si>
  <si>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</si>
  <si>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</si>
  <si>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</si>
  <si>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</si>
  <si>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</si>
  <si>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</si>
  <si>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</si>
  <si>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</si>
  <si>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</si>
  <si>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</si>
  <si>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</si>
  <si>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</si>
  <si>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</si>
  <si>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</si>
  <si>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</si>
  <si>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</si>
  <si>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</si>
  <si>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</si>
  <si>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</si>
  <si>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</si>
  <si>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</si>
  <si>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</si>
  <si>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</si>
  <si>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</si>
  <si>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</si>
  <si>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</si>
  <si>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</si>
  <si>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</si>
  <si>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</si>
  <si>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</si>
  <si>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</si>
  <si>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</si>
  <si>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</si>
  <si>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</si>
  <si>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</si>
  <si>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</si>
  <si>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</si>
  <si>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</si>
  <si>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</si>
  <si>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</si>
  <si>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</si>
  <si>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</si>
  <si>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</si>
  <si>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</si>
  <si>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</si>
  <si>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</si>
  <si>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</si>
  <si>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</si>
  <si>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</si>
  <si>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</si>
  <si>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</si>
  <si>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</si>
  <si>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</si>
  <si>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</si>
  <si>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</si>
  <si>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</si>
  <si>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</si>
  <si>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</si>
  <si>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</si>
  <si>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</si>
  <si>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</si>
  <si>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</si>
  <si>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</si>
  <si>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</si>
  <si>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</si>
  <si>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</si>
  <si>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</si>
  <si>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</si>
  <si>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</si>
  <si>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</si>
  <si>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</si>
  <si>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</si>
  <si>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</si>
  <si>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</si>
  <si>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</si>
  <si>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</si>
  <si>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</si>
  <si>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</si>
  <si>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</si>
  <si>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</si>
  <si>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</si>
  <si>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</si>
  <si>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</si>
  <si>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</si>
  <si>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</si>
  <si>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</si>
  <si>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</si>
  <si>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</si>
  <si>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</si>
  <si>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</si>
  <si>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</si>
  <si>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</si>
  <si>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</si>
  <si>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</si>
  <si>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</si>
  <si>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</si>
  <si>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</si>
  <si>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</si>
  <si>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</si>
  <si>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</si>
  <si>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</si>
  <si>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</si>
  <si>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</si>
  <si>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</si>
  <si>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</si>
  <si>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</si>
  <si>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total number of matches</t>
  </si>
  <si>
    <t>number of
teams</t>
  </si>
  <si>
    <t>number of matches played</t>
  </si>
  <si>
    <t>Sp</t>
  </si>
  <si>
    <t>Tie break</t>
  </si>
  <si>
    <t>Tie-Break</t>
  </si>
  <si>
    <t>n = 4</t>
  </si>
  <si>
    <t>n = 6</t>
  </si>
  <si>
    <t>n = 5</t>
  </si>
  <si>
    <t>n = 7</t>
  </si>
  <si>
    <t>n = 8</t>
  </si>
  <si>
    <t>n = 10</t>
  </si>
  <si>
    <t>n = 11</t>
  </si>
  <si>
    <t>n = 12</t>
  </si>
  <si>
    <t>n = 13</t>
  </si>
  <si>
    <t>n = 20</t>
  </si>
  <si>
    <t>n = 19</t>
  </si>
  <si>
    <t>n = 18</t>
  </si>
  <si>
    <t>n = 17</t>
  </si>
  <si>
    <t>n = 16</t>
  </si>
  <si>
    <t>n = 15</t>
  </si>
  <si>
    <t>n = 14</t>
  </si>
  <si>
    <t>n = 9</t>
  </si>
  <si>
    <t>Heimmannschaft</t>
  </si>
  <si>
    <t>Gastmannschaft</t>
  </si>
  <si>
    <t>Verband</t>
  </si>
  <si>
    <t>Gruppe</t>
  </si>
  <si>
    <t>:</t>
  </si>
  <si>
    <t>Sätze</t>
  </si>
  <si>
    <t>Tag</t>
  </si>
  <si>
    <t>Ort</t>
  </si>
  <si>
    <t>HT</t>
  </si>
  <si>
    <t>Hinspiel</t>
  </si>
  <si>
    <t>S</t>
  </si>
  <si>
    <t>N</t>
  </si>
  <si>
    <t>Spiele</t>
  </si>
  <si>
    <t>For</t>
  </si>
  <si>
    <t>Ag</t>
  </si>
  <si>
    <t>Diff</t>
  </si>
  <si>
    <t>Pts+ GD+ GF+Diff</t>
  </si>
  <si>
    <t>Diff_zero</t>
  </si>
  <si>
    <t>Gd_zero</t>
  </si>
  <si>
    <t>±</t>
  </si>
  <si>
    <t>Pts +</t>
  </si>
  <si>
    <t>Pts -</t>
  </si>
  <si>
    <t>Spielpunkte</t>
  </si>
  <si>
    <t>Punkte</t>
  </si>
  <si>
    <r>
      <t xml:space="preserve">Gesamt  </t>
    </r>
    <r>
      <rPr>
        <sz val="14"/>
        <color rgb="FF00B050"/>
        <rFont val="Calibri"/>
        <family val="2"/>
      </rPr>
      <t>waagerecht = Heimspiele,  senkrecht = Auswärtsspiele</t>
    </r>
  </si>
  <si>
    <r>
      <t xml:space="preserve">Gesamt  </t>
    </r>
    <r>
      <rPr>
        <sz val="14"/>
        <color rgb="FF00B050"/>
        <rFont val="Calibri"/>
        <family val="2"/>
      </rPr>
      <t>rechts oben = Hinspiele,  links unten = Rückspiele</t>
    </r>
  </si>
  <si>
    <r>
      <t xml:space="preserve">Hinrunde  </t>
    </r>
    <r>
      <rPr>
        <sz val="14"/>
        <color rgb="FF00B050"/>
        <rFont val="Calibri"/>
        <family val="2"/>
      </rPr>
      <t>waagerecht = Heimspiele,  senkrecht = Auswärtsspiele</t>
    </r>
  </si>
  <si>
    <r>
      <t xml:space="preserve">Rückrunde  </t>
    </r>
    <r>
      <rPr>
        <sz val="14"/>
        <color rgb="FF00B050"/>
        <rFont val="Calibri"/>
        <family val="2"/>
      </rPr>
      <t>waagerecht = Heimspiele,  senkrecht = Auswärtsspiele</t>
    </r>
  </si>
  <si>
    <t>Tabellen</t>
  </si>
  <si>
    <t>Mannschaft/Verein</t>
  </si>
  <si>
    <t>Erg. Hinspiel</t>
  </si>
  <si>
    <t>Input</t>
  </si>
  <si>
    <t>Pos</t>
  </si>
  <si>
    <t>Offset</t>
  </si>
  <si>
    <t>Date + Row</t>
  </si>
  <si>
    <t>Teilnehmer</t>
  </si>
  <si>
    <t>Spielzeit</t>
  </si>
  <si>
    <t>hb11235m</t>
  </si>
  <si>
    <t>Ende Hinspiele</t>
  </si>
  <si>
    <t>Beginn Hinspiele</t>
  </si>
  <si>
    <t>Beginn Rückspiele</t>
  </si>
  <si>
    <t>Ende Rückspiele</t>
  </si>
  <si>
    <t>date okay</t>
  </si>
  <si>
    <t>TTC Mellen</t>
  </si>
  <si>
    <t>TTC Rot-Weiß Essen II</t>
  </si>
  <si>
    <t>VfL Wilden</t>
  </si>
  <si>
    <t>RSV Peene</t>
  </si>
  <si>
    <t>SV Waldau</t>
  </si>
  <si>
    <t>TSV Breitau</t>
  </si>
  <si>
    <t>SG Obermunde</t>
  </si>
  <si>
    <t>SV Arminia Köln III</t>
  </si>
  <si>
    <t>SV Baldorf</t>
  </si>
  <si>
    <t>TSV Starnen II</t>
  </si>
  <si>
    <t>Matchups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</si>
</sst>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h:mm;@"/>
    <numFmt numFmtId="167" formatCode="#,##0.0"/>
    <numFmt numFmtId="168" formatCode="[$-407]ddd"/>
  </numFmts>
  <fonts count="5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8"/>
      <color theme="5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b/>
      <sz val="11"/>
      <name val="Calibri"/>
      <family val="2"/>
    </font>
    <font>
      <b/>
      <sz val="18"/>
      <color rgb="FFDA0000"/>
      <name val="Calibri"/>
      <family val="2"/>
    </font>
    <font>
      <b/>
      <sz val="24"/>
      <color theme="4"/>
      <name val="Arial"/>
      <family val="2"/>
    </font>
    <font>
      <b/>
      <sz val="18"/>
      <name val="Calibri"/>
      <family val="2"/>
    </font>
    <font>
      <sz val="9"/>
      <color theme="9"/>
      <name val="Arial"/>
      <family val="2"/>
    </font>
    <font>
      <sz val="9"/>
      <name val="Arial"/>
      <family val="2"/>
    </font>
    <font>
      <sz val="14"/>
      <color rgb="FF00B050"/>
      <name val="Calibri"/>
      <family val="2"/>
    </font>
    <font>
      <b/>
      <sz val="26"/>
      <name val="Calibri"/>
      <family val="2"/>
    </font>
    <font>
      <sz val="9"/>
      <color theme="5"/>
      <name val="Calibri"/>
      <family val="2"/>
      <scheme val="minor"/>
    </font>
    <font>
      <sz val="8"/>
      <color theme="0" tint="-0.499984740745262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24994659260841701"/>
      </right>
      <top style="thin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/>
      <diagonal/>
    </border>
    <border>
      <left/>
      <right/>
      <top style="medium">
        <color theme="2" tint="-0.24994659260841701"/>
      </top>
      <bottom/>
      <diagonal/>
    </border>
    <border>
      <left/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/>
      <top/>
      <bottom/>
      <diagonal/>
    </border>
    <border>
      <left/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/>
      <bottom style="medium">
        <color theme="2" tint="-0.24994659260841701"/>
      </bottom>
      <diagonal/>
    </border>
    <border>
      <left/>
      <right/>
      <top/>
      <bottom style="medium">
        <color theme="2" tint="-0.24994659260841701"/>
      </bottom>
      <diagonal/>
    </border>
    <border>
      <left/>
      <right style="medium">
        <color theme="2" tint="-0.24994659260841701"/>
      </right>
      <top/>
      <bottom style="medium">
        <color theme="2" tint="-0.24994659260841701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2" tint="-0.499984740745262"/>
      </bottom>
      <diagonal/>
    </border>
  </borders>
  <cellStyleXfs count="3">
    <xf numFmtId="0" fontId="0" fillId="0" borderId="0"/>
    <xf numFmtId="0" fontId="2" fillId="2" borderId="0"/>
    <xf numFmtId="0" fontId="7" fillId="3" borderId="1" applyNumberFormat="0" applyAlignment="0" applyProtection="0"/>
  </cellStyleXfs>
  <cellXfs count="405">
    <xf numFmtId="0" fontId="0" fillId="0" borderId="0" xfId="0"/>
    <xf numFmtId="0" fontId="5" fillId="0" borderId="0" xfId="0" applyNumberFormat="1" applyFont="1" applyFill="1" applyAlignment="1" applyProtection="1">
      <alignment horizontal="center" vertical="center"/>
      <protection hidden="1"/>
    </xf>
    <xf numFmtId="0" fontId="5" fillId="0" borderId="0" xfId="0" applyNumberFormat="1" applyFont="1" applyFill="1" applyAlignment="1" applyProtection="1">
      <alignment vertical="center"/>
      <protection hidden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NumberFormat="1" applyFont="1"/>
    <xf numFmtId="0" fontId="7" fillId="3" borderId="1" xfId="2" applyNumberFormat="1" applyAlignment="1" applyProtection="1">
      <alignment horizontal="center" vertical="center" readingOrder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NumberFormat="1" applyFont="1" applyFill="1" applyAlignment="1" applyProtection="1">
      <alignment horizontal="center" vertical="center"/>
      <protection hidden="1"/>
    </xf>
    <xf numFmtId="0" fontId="5" fillId="0" borderId="5" xfId="0" applyNumberFormat="1" applyFont="1" applyFill="1" applyBorder="1" applyAlignment="1" applyProtection="1">
      <alignment vertical="center"/>
      <protection hidden="1"/>
    </xf>
    <xf numFmtId="0" fontId="5" fillId="0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7" xfId="0" applyNumberFormat="1" applyFont="1" applyFill="1" applyBorder="1" applyAlignment="1" applyProtection="1">
      <alignment horizontal="center" vertical="center"/>
      <protection hidden="1"/>
    </xf>
    <xf numFmtId="0" fontId="5" fillId="0" borderId="8" xfId="0" applyNumberFormat="1" applyFont="1" applyFill="1" applyBorder="1" applyAlignment="1" applyProtection="1">
      <alignment vertical="center"/>
      <protection hidden="1"/>
    </xf>
    <xf numFmtId="0" fontId="5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10" xfId="0" applyNumberFormat="1" applyFont="1" applyFill="1" applyBorder="1" applyAlignment="1" applyProtection="1">
      <alignment vertical="center"/>
      <protection hidden="1"/>
    </xf>
    <xf numFmtId="0" fontId="5" fillId="0" borderId="11" xfId="0" applyNumberFormat="1" applyFont="1" applyFill="1" applyBorder="1" applyAlignment="1" applyProtection="1">
      <alignment horizontal="center" vertical="center"/>
      <protection hidden="1"/>
    </xf>
    <xf numFmtId="0" fontId="5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/>
    <xf numFmtId="0" fontId="13" fillId="0" borderId="0" xfId="0" applyFont="1"/>
    <xf numFmtId="0" fontId="5" fillId="0" borderId="21" xfId="0" applyNumberFormat="1" applyFont="1" applyFill="1" applyBorder="1" applyAlignment="1" applyProtection="1">
      <alignment horizontal="right" vertical="center" indent="1"/>
      <protection hidden="1"/>
    </xf>
    <xf numFmtId="0" fontId="5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5" fillId="0" borderId="0" xfId="0" applyFont="1"/>
    <xf numFmtId="0" fontId="5" fillId="0" borderId="23" xfId="0" applyNumberFormat="1" applyFont="1" applyFill="1" applyBorder="1" applyAlignment="1" applyProtection="1">
      <alignment horizontal="left" vertical="center"/>
      <protection hidden="1"/>
    </xf>
    <xf numFmtId="0" fontId="5" fillId="0" borderId="25" xfId="0" applyNumberFormat="1" applyFont="1" applyFill="1" applyBorder="1" applyAlignment="1" applyProtection="1">
      <alignment horizontal="left" vertical="center"/>
      <protection hidden="1"/>
    </xf>
    <xf numFmtId="0" fontId="18" fillId="0" borderId="19" xfId="0" applyFont="1" applyBorder="1" applyAlignment="1">
      <alignment horizontal="center" vertical="center"/>
    </xf>
    <xf numFmtId="0" fontId="25" fillId="7" borderId="18" xfId="0" applyFont="1" applyFill="1" applyBorder="1" applyAlignment="1">
      <alignment horizontal="center" vertical="center"/>
    </xf>
    <xf numFmtId="0" fontId="25" fillId="7" borderId="43" xfId="0" applyFont="1" applyFill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6" borderId="47" xfId="0" applyFont="1" applyFill="1" applyBorder="1" applyAlignment="1" applyProtection="1">
      <alignment horizontal="center" vertical="center"/>
      <protection locked="0"/>
    </xf>
    <xf numFmtId="0" fontId="17" fillId="6" borderId="44" xfId="0" applyFont="1" applyFill="1" applyBorder="1" applyAlignment="1" applyProtection="1">
      <alignment horizontal="center" vertical="center"/>
      <protection locked="0"/>
    </xf>
    <xf numFmtId="0" fontId="25" fillId="7" borderId="42" xfId="0" applyFont="1" applyFill="1" applyBorder="1" applyAlignment="1">
      <alignment horizontal="left" vertical="center" indent="1"/>
    </xf>
    <xf numFmtId="0" fontId="17" fillId="0" borderId="46" xfId="0" applyFont="1" applyBorder="1" applyAlignment="1">
      <alignment horizontal="left" vertical="center" indent="1"/>
    </xf>
    <xf numFmtId="0" fontId="15" fillId="0" borderId="0" xfId="0" applyNumberFormat="1" applyFont="1" applyAlignment="1">
      <alignment horizontal="center"/>
    </xf>
    <xf numFmtId="0" fontId="5" fillId="0" borderId="49" xfId="0" applyNumberFormat="1" applyFont="1" applyFill="1" applyBorder="1" applyAlignment="1" applyProtection="1">
      <alignment horizontal="right" vertical="center" indent="1"/>
      <protection hidden="1"/>
    </xf>
    <xf numFmtId="0" fontId="5" fillId="0" borderId="50" xfId="0" applyNumberFormat="1" applyFont="1" applyFill="1" applyBorder="1" applyAlignment="1" applyProtection="1">
      <alignment horizontal="right" vertical="center" indent="1"/>
      <protection hidden="1"/>
    </xf>
    <xf numFmtId="0" fontId="10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/>
    </xf>
    <xf numFmtId="0" fontId="15" fillId="0" borderId="0" xfId="0" applyNumberFormat="1" applyFont="1" applyAlignment="1">
      <alignment horizontal="center" vertical="center"/>
    </xf>
    <xf numFmtId="0" fontId="5" fillId="0" borderId="22" xfId="0" applyNumberFormat="1" applyFont="1" applyFill="1" applyBorder="1" applyAlignment="1" applyProtection="1">
      <alignment horizontal="center" vertical="center"/>
      <protection hidden="1"/>
    </xf>
    <xf numFmtId="0" fontId="5" fillId="0" borderId="23" xfId="0" applyNumberFormat="1" applyFont="1" applyFill="1" applyBorder="1" applyAlignment="1" applyProtection="1">
      <alignment horizontal="center" vertical="center"/>
      <protection hidden="1"/>
    </xf>
    <xf numFmtId="0" fontId="5" fillId="0" borderId="25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NumberFormat="1" applyFont="1" applyFill="1" applyAlignment="1" applyProtection="1">
      <alignment horizontal="center" vertical="center"/>
      <protection hidden="1"/>
    </xf>
    <xf numFmtId="0" fontId="31" fillId="0" borderId="41" xfId="0" applyNumberFormat="1" applyFont="1" applyFill="1" applyBorder="1" applyAlignment="1" applyProtection="1">
      <alignment horizontal="center" vertical="center"/>
      <protection hidden="1"/>
    </xf>
    <xf numFmtId="164" fontId="20" fillId="0" borderId="28" xfId="0" applyNumberFormat="1" applyFont="1" applyBorder="1" applyAlignment="1">
      <alignment horizontal="center" vertical="center"/>
    </xf>
    <xf numFmtId="164" fontId="20" fillId="0" borderId="31" xfId="0" applyNumberFormat="1" applyFont="1" applyBorder="1" applyAlignment="1">
      <alignment horizontal="center" vertical="center"/>
    </xf>
    <xf numFmtId="164" fontId="20" fillId="0" borderId="39" xfId="0" applyNumberFormat="1" applyFont="1" applyBorder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0" fontId="0" fillId="0" borderId="61" xfId="0" applyBorder="1"/>
    <xf numFmtId="0" fontId="0" fillId="0" borderId="62" xfId="0" applyBorder="1" applyAlignment="1">
      <alignment horizontal="left" indent="1"/>
    </xf>
    <xf numFmtId="0" fontId="0" fillId="0" borderId="51" xfId="0" applyBorder="1"/>
    <xf numFmtId="0" fontId="0" fillId="0" borderId="52" xfId="0" applyBorder="1" applyAlignment="1">
      <alignment horizontal="left" indent="1"/>
    </xf>
    <xf numFmtId="0" fontId="5" fillId="0" borderId="64" xfId="0" applyNumberFormat="1" applyFont="1" applyFill="1" applyBorder="1" applyAlignment="1" applyProtection="1">
      <alignment vertical="center"/>
      <protection hidden="1"/>
    </xf>
    <xf numFmtId="0" fontId="5" fillId="0" borderId="63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shrinkToFit="1"/>
    </xf>
    <xf numFmtId="0" fontId="7" fillId="3" borderId="1" xfId="2" applyNumberFormat="1" applyBorder="1" applyAlignment="1" applyProtection="1">
      <alignment horizontal="center" vertical="center" readingOrder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shrinkToFit="1"/>
    </xf>
    <xf numFmtId="0" fontId="12" fillId="0" borderId="0" xfId="0" applyFont="1" applyFill="1" applyBorder="1" applyAlignment="1">
      <alignment horizontal="center" vertical="center" shrinkToFit="1"/>
    </xf>
    <xf numFmtId="165" fontId="12" fillId="0" borderId="0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shrinkToFit="1"/>
    </xf>
    <xf numFmtId="165" fontId="26" fillId="0" borderId="0" xfId="0" applyNumberFormat="1" applyFont="1" applyAlignment="1"/>
    <xf numFmtId="0" fontId="11" fillId="0" borderId="29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righ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4" borderId="29" xfId="0" applyFont="1" applyFill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left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4" borderId="33" xfId="0" applyFont="1" applyFill="1" applyBorder="1" applyAlignment="1">
      <alignment horizontal="center" vertical="center" shrinkToFit="1"/>
    </xf>
    <xf numFmtId="0" fontId="11" fillId="6" borderId="16" xfId="0" applyFont="1" applyFill="1" applyBorder="1" applyAlignment="1" applyProtection="1">
      <alignment horizontal="right" vertical="center" shrinkToFit="1"/>
      <protection locked="0"/>
    </xf>
    <xf numFmtId="0" fontId="11" fillId="6" borderId="13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 applyProtection="1">
      <alignment horizontal="left" vertical="center" shrinkToFit="1"/>
      <protection locked="0"/>
    </xf>
    <xf numFmtId="0" fontId="5" fillId="0" borderId="26" xfId="0" applyNumberFormat="1" applyFont="1" applyFill="1" applyBorder="1" applyAlignment="1" applyProtection="1">
      <alignment horizontal="right" vertical="center" indent="1"/>
      <protection hidden="1"/>
    </xf>
    <xf numFmtId="0" fontId="5" fillId="0" borderId="27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Alignment="1" applyProtection="1">
      <alignment horizontal="left" vertical="center"/>
      <protection hidden="1"/>
    </xf>
    <xf numFmtId="0" fontId="5" fillId="0" borderId="5" xfId="0" applyNumberFormat="1" applyFont="1" applyFill="1" applyBorder="1" applyAlignment="1" applyProtection="1">
      <alignment horizontal="left" vertical="center"/>
      <protection hidden="1"/>
    </xf>
    <xf numFmtId="0" fontId="5" fillId="0" borderId="6" xfId="0" applyNumberFormat="1" applyFont="1" applyFill="1" applyBorder="1" applyAlignment="1" applyProtection="1">
      <alignment horizontal="left" vertical="center"/>
      <protection hidden="1"/>
    </xf>
    <xf numFmtId="0" fontId="5" fillId="0" borderId="8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Border="1" applyAlignment="1" applyProtection="1">
      <alignment horizontal="left" vertical="center"/>
      <protection hidden="1"/>
    </xf>
    <xf numFmtId="0" fontId="5" fillId="0" borderId="10" xfId="0" applyNumberFormat="1" applyFont="1" applyFill="1" applyBorder="1" applyAlignment="1" applyProtection="1">
      <alignment horizontal="left" vertical="center"/>
      <protection hidden="1"/>
    </xf>
    <xf numFmtId="0" fontId="5" fillId="0" borderId="11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5" fillId="0" borderId="11" xfId="0" applyNumberFormat="1" applyFont="1" applyFill="1" applyBorder="1" applyAlignment="1" applyProtection="1">
      <alignment vertical="center"/>
      <protection hidden="1"/>
    </xf>
    <xf numFmtId="0" fontId="5" fillId="0" borderId="66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center" vertical="center" shrinkToFit="1"/>
    </xf>
    <xf numFmtId="0" fontId="11" fillId="4" borderId="67" xfId="0" applyFont="1" applyFill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6" fillId="0" borderId="0" xfId="0" applyNumberFormat="1" applyFont="1" applyFill="1" applyAlignment="1" applyProtection="1">
      <alignment horizontal="left" vertical="center"/>
      <protection hidden="1"/>
    </xf>
    <xf numFmtId="0" fontId="36" fillId="0" borderId="0" xfId="0" applyNumberFormat="1" applyFont="1" applyFill="1" applyAlignment="1" applyProtection="1">
      <alignment vertical="top" wrapText="1"/>
      <protection hidden="1"/>
    </xf>
    <xf numFmtId="0" fontId="3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right" vertical="center" indent="1" shrinkToFit="1"/>
    </xf>
    <xf numFmtId="0" fontId="30" fillId="0" borderId="0" xfId="0" applyNumberFormat="1" applyFont="1" applyFill="1" applyBorder="1" applyAlignment="1">
      <alignment vertical="top"/>
    </xf>
    <xf numFmtId="164" fontId="11" fillId="0" borderId="70" xfId="0" applyNumberFormat="1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left" vertical="center" shrinkToFit="1"/>
    </xf>
    <xf numFmtId="164" fontId="11" fillId="0" borderId="72" xfId="0" applyNumberFormat="1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left" vertical="center" shrinkToFit="1"/>
    </xf>
    <xf numFmtId="164" fontId="11" fillId="0" borderId="73" xfId="0" applyNumberFormat="1" applyFont="1" applyBorder="1" applyAlignment="1">
      <alignment horizontal="center" vertical="center" shrinkToFit="1"/>
    </xf>
    <xf numFmtId="0" fontId="11" fillId="0" borderId="74" xfId="0" applyFont="1" applyBorder="1" applyAlignment="1">
      <alignment horizontal="left" vertical="center" shrinkToFit="1"/>
    </xf>
    <xf numFmtId="164" fontId="11" fillId="0" borderId="75" xfId="0" applyNumberFormat="1" applyFont="1" applyBorder="1" applyAlignment="1">
      <alignment horizontal="right" vertical="center" indent="1" shrinkToFit="1"/>
    </xf>
    <xf numFmtId="164" fontId="11" fillId="0" borderId="76" xfId="0" applyNumberFormat="1" applyFont="1" applyBorder="1" applyAlignment="1">
      <alignment horizontal="right" vertical="center" indent="1" shrinkToFit="1"/>
    </xf>
    <xf numFmtId="0" fontId="11" fillId="0" borderId="77" xfId="0" applyFont="1" applyBorder="1" applyAlignment="1">
      <alignment horizontal="left" vertical="center" shrinkToFit="1"/>
    </xf>
    <xf numFmtId="0" fontId="5" fillId="0" borderId="51" xfId="0" applyNumberFormat="1" applyFont="1" applyFill="1" applyBorder="1" applyAlignment="1" applyProtection="1">
      <alignment vertical="center"/>
      <protection hidden="1"/>
    </xf>
    <xf numFmtId="0" fontId="18" fillId="0" borderId="20" xfId="0" applyFont="1" applyBorder="1" applyAlignment="1">
      <alignment horizontal="center" vertical="center"/>
    </xf>
    <xf numFmtId="0" fontId="17" fillId="0" borderId="80" xfId="0" applyFont="1" applyBorder="1" applyAlignment="1">
      <alignment horizontal="left" vertical="center" indent="1"/>
    </xf>
    <xf numFmtId="0" fontId="17" fillId="6" borderId="81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 wrapText="1"/>
    </xf>
    <xf numFmtId="165" fontId="24" fillId="0" borderId="0" xfId="0" applyNumberFormat="1" applyFont="1" applyBorder="1" applyAlignment="1">
      <alignment horizontal="left" vertical="center" wrapText="1"/>
    </xf>
    <xf numFmtId="0" fontId="13" fillId="0" borderId="0" xfId="0" applyFont="1" applyAlignment="1"/>
    <xf numFmtId="0" fontId="12" fillId="0" borderId="0" xfId="0" applyFont="1" applyBorder="1" applyAlignment="1">
      <alignment horizontal="center" vertical="center" shrinkToFit="1"/>
    </xf>
    <xf numFmtId="164" fontId="15" fillId="0" borderId="0" xfId="0" applyNumberFormat="1" applyFont="1" applyAlignment="1">
      <alignment horizontal="center" vertical="center"/>
    </xf>
    <xf numFmtId="0" fontId="15" fillId="0" borderId="0" xfId="0" applyNumberFormat="1" applyFont="1"/>
    <xf numFmtId="0" fontId="3" fillId="0" borderId="19" xfId="0" applyFont="1" applyBorder="1" applyAlignment="1">
      <alignment horizontal="center" vertical="center" shrinkToFit="1"/>
    </xf>
    <xf numFmtId="0" fontId="38" fillId="5" borderId="18" xfId="0" applyFont="1" applyFill="1" applyBorder="1" applyAlignment="1">
      <alignment horizontal="center" vertical="center"/>
    </xf>
    <xf numFmtId="0" fontId="38" fillId="5" borderId="42" xfId="0" applyFont="1" applyFill="1" applyBorder="1" applyAlignment="1">
      <alignment horizontal="center" vertical="center"/>
    </xf>
    <xf numFmtId="0" fontId="38" fillId="5" borderId="60" xfId="0" applyFont="1" applyFill="1" applyBorder="1" applyAlignment="1">
      <alignment horizontal="center" vertical="center" shrinkToFit="1"/>
    </xf>
    <xf numFmtId="0" fontId="38" fillId="5" borderId="55" xfId="0" applyFont="1" applyFill="1" applyBorder="1" applyAlignment="1">
      <alignment horizontal="center" vertical="center" shrinkToFit="1"/>
    </xf>
    <xf numFmtId="0" fontId="16" fillId="5" borderId="60" xfId="0" applyFont="1" applyFill="1" applyBorder="1" applyAlignment="1">
      <alignment horizontal="right" vertical="center" indent="1"/>
    </xf>
    <xf numFmtId="164" fontId="18" fillId="0" borderId="78" xfId="0" applyNumberFormat="1" applyFont="1" applyFill="1" applyBorder="1" applyAlignment="1">
      <alignment horizontal="right" vertical="center" indent="1"/>
    </xf>
    <xf numFmtId="164" fontId="18" fillId="0" borderId="28" xfId="0" applyNumberFormat="1" applyFont="1" applyFill="1" applyBorder="1" applyAlignment="1">
      <alignment horizontal="right" vertical="center" indent="1"/>
    </xf>
    <xf numFmtId="164" fontId="18" fillId="0" borderId="31" xfId="0" applyNumberFormat="1" applyFont="1" applyFill="1" applyBorder="1" applyAlignment="1">
      <alignment horizontal="right" vertical="center" indent="1"/>
    </xf>
    <xf numFmtId="0" fontId="16" fillId="5" borderId="6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8" borderId="0" xfId="0" applyFont="1" applyFill="1" applyAlignment="1">
      <alignment horizontal="center"/>
    </xf>
    <xf numFmtId="0" fontId="32" fillId="0" borderId="0" xfId="0" applyFont="1" applyBorder="1" applyAlignment="1" applyProtection="1">
      <alignment horizontal="center"/>
    </xf>
    <xf numFmtId="0" fontId="11" fillId="0" borderId="0" xfId="0" applyFont="1" applyBorder="1" applyAlignment="1">
      <alignment horizontal="center" vertical="center" shrinkToFit="1"/>
    </xf>
    <xf numFmtId="0" fontId="38" fillId="5" borderId="83" xfId="0" applyFont="1" applyFill="1" applyBorder="1" applyAlignment="1">
      <alignment horizontal="center" vertical="center" shrinkToFit="1"/>
    </xf>
    <xf numFmtId="165" fontId="27" fillId="0" borderId="0" xfId="0" applyNumberFormat="1" applyFont="1" applyBorder="1" applyAlignment="1"/>
    <xf numFmtId="0" fontId="18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39" fillId="0" borderId="0" xfId="0" applyFont="1" applyFill="1" applyBorder="1" applyAlignment="1" applyProtection="1">
      <alignment horizontal="center"/>
    </xf>
    <xf numFmtId="0" fontId="38" fillId="5" borderId="89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 shrinkToFit="1"/>
    </xf>
    <xf numFmtId="164" fontId="11" fillId="0" borderId="75" xfId="0" applyNumberFormat="1" applyFont="1" applyFill="1" applyBorder="1" applyAlignment="1">
      <alignment horizontal="right" vertical="center" indent="1" shrinkToFit="1"/>
    </xf>
    <xf numFmtId="0" fontId="11" fillId="0" borderId="40" xfId="0" applyFont="1" applyFill="1" applyBorder="1" applyAlignment="1">
      <alignment horizontal="left" vertical="center" shrinkToFit="1"/>
    </xf>
    <xf numFmtId="0" fontId="11" fillId="0" borderId="28" xfId="0" applyFont="1" applyFill="1" applyBorder="1" applyAlignment="1">
      <alignment horizontal="center" vertical="center" shrinkToFit="1"/>
    </xf>
    <xf numFmtId="0" fontId="11" fillId="0" borderId="29" xfId="0" applyFont="1" applyFill="1" applyBorder="1" applyAlignment="1">
      <alignment horizontal="center" vertical="center" shrinkToFit="1"/>
    </xf>
    <xf numFmtId="0" fontId="11" fillId="0" borderId="35" xfId="0" applyFont="1" applyFill="1" applyBorder="1" applyAlignment="1">
      <alignment horizontal="center" vertical="center" shrinkToFit="1"/>
    </xf>
    <xf numFmtId="0" fontId="11" fillId="0" borderId="35" xfId="0" applyFont="1" applyFill="1" applyBorder="1" applyAlignment="1">
      <alignment horizontal="right" vertical="center" shrinkToFit="1"/>
    </xf>
    <xf numFmtId="0" fontId="11" fillId="0" borderId="34" xfId="0" applyFont="1" applyFill="1" applyBorder="1" applyAlignment="1">
      <alignment horizontal="left" vertical="center" shrinkToFit="1"/>
    </xf>
    <xf numFmtId="165" fontId="12" fillId="0" borderId="41" xfId="0" applyNumberFormat="1" applyFont="1" applyFill="1" applyBorder="1" applyAlignment="1">
      <alignment vertical="center" shrinkToFit="1"/>
    </xf>
    <xf numFmtId="0" fontId="11" fillId="6" borderId="90" xfId="0" applyFont="1" applyFill="1" applyBorder="1" applyAlignment="1" applyProtection="1">
      <alignment horizontal="left" vertical="center" shrinkToFit="1"/>
      <protection locked="0"/>
    </xf>
    <xf numFmtId="0" fontId="16" fillId="5" borderId="56" xfId="0" applyFont="1" applyFill="1" applyBorder="1" applyAlignment="1">
      <alignment horizontal="left" vertical="center" indent="1"/>
    </xf>
    <xf numFmtId="0" fontId="18" fillId="6" borderId="79" xfId="0" applyFont="1" applyFill="1" applyBorder="1" applyAlignment="1" applyProtection="1">
      <alignment horizontal="left" vertical="center" indent="1"/>
      <protection locked="0"/>
    </xf>
    <xf numFmtId="0" fontId="18" fillId="6" borderId="30" xfId="0" applyFont="1" applyFill="1" applyBorder="1" applyAlignment="1" applyProtection="1">
      <alignment horizontal="left" vertical="center" indent="1"/>
      <protection locked="0"/>
    </xf>
    <xf numFmtId="0" fontId="18" fillId="6" borderId="33" xfId="0" applyFont="1" applyFill="1" applyBorder="1" applyAlignment="1" applyProtection="1">
      <alignment horizontal="left" vertical="center" indent="1"/>
      <protection locked="0"/>
    </xf>
    <xf numFmtId="0" fontId="15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4" fontId="20" fillId="0" borderId="0" xfId="0" applyNumberFormat="1" applyFont="1" applyFill="1" applyBorder="1" applyAlignment="1">
      <alignment horizontal="center" vertical="center"/>
    </xf>
    <xf numFmtId="0" fontId="3" fillId="0" borderId="95" xfId="0" applyFont="1" applyBorder="1" applyAlignment="1">
      <alignment horizontal="center" vertical="center" shrinkToFit="1"/>
    </xf>
    <xf numFmtId="0" fontId="11" fillId="6" borderId="99" xfId="0" applyFont="1" applyFill="1" applyBorder="1" applyAlignment="1" applyProtection="1">
      <alignment horizontal="right" vertical="center" shrinkToFit="1"/>
      <protection locked="0"/>
    </xf>
    <xf numFmtId="0" fontId="11" fillId="6" borderId="100" xfId="0" applyFont="1" applyFill="1" applyBorder="1" applyAlignment="1">
      <alignment horizontal="center" vertical="center" shrinkToFit="1"/>
    </xf>
    <xf numFmtId="0" fontId="11" fillId="6" borderId="101" xfId="0" applyFont="1" applyFill="1" applyBorder="1" applyAlignment="1" applyProtection="1">
      <alignment horizontal="left" vertical="center" shrinkToFit="1"/>
      <protection locked="0"/>
    </xf>
    <xf numFmtId="0" fontId="11" fillId="6" borderId="102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>
      <alignment horizontal="center" vertical="center" shrinkToFit="1"/>
    </xf>
    <xf numFmtId="14" fontId="35" fillId="0" borderId="22" xfId="0" applyNumberFormat="1" applyFont="1" applyFill="1" applyBorder="1" applyAlignment="1">
      <alignment horizontal="center" vertical="center" shrinkToFit="1"/>
    </xf>
    <xf numFmtId="166" fontId="35" fillId="0" borderId="22" xfId="0" applyNumberFormat="1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vertical="center" shrinkToFit="1"/>
    </xf>
    <xf numFmtId="14" fontId="35" fillId="0" borderId="0" xfId="0" applyNumberFormat="1" applyFont="1" applyFill="1" applyBorder="1" applyAlignment="1">
      <alignment horizontal="center" vertical="center" shrinkToFit="1"/>
    </xf>
    <xf numFmtId="166" fontId="35" fillId="0" borderId="0" xfId="0" applyNumberFormat="1" applyFont="1" applyFill="1" applyBorder="1" applyAlignment="1">
      <alignment horizontal="center" vertical="center" shrinkToFit="1"/>
    </xf>
    <xf numFmtId="0" fontId="19" fillId="0" borderId="57" xfId="0" applyFont="1" applyFill="1" applyBorder="1" applyAlignment="1" applyProtection="1">
      <alignment vertical="center"/>
    </xf>
    <xf numFmtId="0" fontId="19" fillId="0" borderId="58" xfId="0" applyFont="1" applyFill="1" applyBorder="1" applyAlignment="1" applyProtection="1">
      <alignment horizontal="center" vertical="center"/>
    </xf>
    <xf numFmtId="0" fontId="19" fillId="0" borderId="59" xfId="0" applyFont="1" applyFill="1" applyBorder="1" applyAlignment="1" applyProtection="1">
      <alignment horizontal="left" vertical="center"/>
    </xf>
    <xf numFmtId="0" fontId="19" fillId="0" borderId="35" xfId="0" applyFont="1" applyFill="1" applyBorder="1" applyAlignment="1" applyProtection="1">
      <alignment vertical="center"/>
    </xf>
    <xf numFmtId="0" fontId="19" fillId="0" borderId="94" xfId="0" applyFont="1" applyFill="1" applyBorder="1" applyAlignment="1" applyProtection="1">
      <alignment horizontal="center" vertical="center"/>
    </xf>
    <xf numFmtId="0" fontId="19" fillId="0" borderId="34" xfId="0" applyFont="1" applyFill="1" applyBorder="1" applyAlignment="1" applyProtection="1">
      <alignment horizontal="left" vertical="center"/>
    </xf>
    <xf numFmtId="0" fontId="19" fillId="0" borderId="65" xfId="0" applyFont="1" applyFill="1" applyBorder="1" applyAlignment="1" applyProtection="1">
      <alignment vertical="center"/>
    </xf>
    <xf numFmtId="0" fontId="19" fillId="0" borderId="41" xfId="0" applyFont="1" applyFill="1" applyBorder="1" applyAlignment="1" applyProtection="1">
      <alignment horizontal="center" vertical="center"/>
    </xf>
    <xf numFmtId="0" fontId="19" fillId="0" borderId="82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vertical="center"/>
    </xf>
    <xf numFmtId="0" fontId="15" fillId="0" borderId="0" xfId="0" applyFont="1" applyProtection="1"/>
    <xf numFmtId="0" fontId="19" fillId="0" borderId="0" xfId="0" applyFont="1" applyFill="1" applyBorder="1" applyAlignment="1" applyProtection="1">
      <alignment horizontal="left" vertical="center"/>
    </xf>
    <xf numFmtId="0" fontId="5" fillId="0" borderId="103" xfId="0" applyNumberFormat="1" applyFont="1" applyFill="1" applyBorder="1" applyAlignment="1" applyProtection="1">
      <alignment horizontal="center" vertical="center"/>
      <protection hidden="1"/>
    </xf>
    <xf numFmtId="0" fontId="0" fillId="0" borderId="53" xfId="0" applyFill="1" applyBorder="1"/>
    <xf numFmtId="0" fontId="0" fillId="0" borderId="54" xfId="0" applyFill="1" applyBorder="1" applyAlignment="1">
      <alignment horizontal="left" indent="1"/>
    </xf>
    <xf numFmtId="167" fontId="9" fillId="0" borderId="0" xfId="0" applyNumberFormat="1" applyFont="1" applyFill="1" applyBorder="1" applyAlignment="1" applyProtection="1">
      <alignment horizontal="center" vertical="center"/>
      <protection hidden="1"/>
    </xf>
    <xf numFmtId="0" fontId="42" fillId="0" borderId="0" xfId="0" applyNumberFormat="1" applyFont="1" applyFill="1" applyAlignment="1" applyProtection="1">
      <alignment vertical="center"/>
      <protection hidden="1"/>
    </xf>
    <xf numFmtId="0" fontId="11" fillId="0" borderId="41" xfId="0" applyFont="1" applyFill="1" applyBorder="1" applyAlignment="1">
      <alignment horizontal="center" vertical="center" shrinkToFit="1"/>
    </xf>
    <xf numFmtId="0" fontId="12" fillId="0" borderId="94" xfId="0" applyFont="1" applyFill="1" applyBorder="1" applyAlignment="1">
      <alignment horizontal="center" vertical="center" shrinkToFit="1"/>
    </xf>
    <xf numFmtId="0" fontId="12" fillId="0" borderId="94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shrinkToFit="1"/>
    </xf>
    <xf numFmtId="0" fontId="12" fillId="0" borderId="35" xfId="0" applyFont="1" applyFill="1" applyBorder="1" applyAlignment="1">
      <alignment horizontal="right" vertical="center" shrinkToFit="1"/>
    </xf>
    <xf numFmtId="0" fontId="12" fillId="0" borderId="35" xfId="0" applyFont="1" applyBorder="1" applyAlignment="1">
      <alignment horizontal="right" vertical="center" shrinkToFit="1"/>
    </xf>
    <xf numFmtId="0" fontId="12" fillId="0" borderId="37" xfId="0" applyFont="1" applyBorder="1" applyAlignment="1">
      <alignment horizontal="right" vertical="center" shrinkToFit="1"/>
    </xf>
    <xf numFmtId="0" fontId="12" fillId="0" borderId="40" xfId="0" applyFont="1" applyFill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 shrinkToFit="1"/>
    </xf>
    <xf numFmtId="0" fontId="12" fillId="0" borderId="77" xfId="0" applyFont="1" applyBorder="1" applyAlignment="1">
      <alignment horizontal="left" vertical="center" shrinkToFit="1"/>
    </xf>
    <xf numFmtId="0" fontId="12" fillId="0" borderId="94" xfId="0" applyFont="1" applyFill="1" applyBorder="1" applyAlignment="1">
      <alignment horizontal="right" vertical="center" indent="1" shrinkToFit="1"/>
    </xf>
    <xf numFmtId="0" fontId="12" fillId="0" borderId="94" xfId="0" applyFont="1" applyBorder="1" applyAlignment="1">
      <alignment horizontal="right" vertical="center" indent="1" shrinkToFit="1"/>
    </xf>
    <xf numFmtId="0" fontId="12" fillId="0" borderId="38" xfId="0" applyFont="1" applyBorder="1" applyAlignment="1">
      <alignment horizontal="right" vertical="center" indent="1" shrinkToFit="1"/>
    </xf>
    <xf numFmtId="0" fontId="12" fillId="0" borderId="34" xfId="0" applyNumberFormat="1" applyFont="1" applyFill="1" applyBorder="1" applyAlignment="1">
      <alignment horizontal="right" vertical="center" indent="1" shrinkToFit="1"/>
    </xf>
    <xf numFmtId="0" fontId="12" fillId="0" borderId="34" xfId="0" applyNumberFormat="1" applyFont="1" applyBorder="1" applyAlignment="1">
      <alignment horizontal="right" vertical="center" indent="1" shrinkToFit="1"/>
    </xf>
    <xf numFmtId="0" fontId="12" fillId="0" borderId="36" xfId="0" applyNumberFormat="1" applyFont="1" applyBorder="1" applyAlignment="1">
      <alignment horizontal="right" vertical="center" indent="1" shrinkToFit="1"/>
    </xf>
    <xf numFmtId="0" fontId="18" fillId="0" borderId="2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 indent="1"/>
    </xf>
    <xf numFmtId="0" fontId="17" fillId="0" borderId="0" xfId="0" applyFont="1" applyFill="1" applyBorder="1" applyAlignment="1">
      <alignment horizontal="left" vertical="center" indent="1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164" fontId="11" fillId="0" borderId="104" xfId="0" applyNumberFormat="1" applyFont="1" applyFill="1" applyBorder="1" applyAlignment="1">
      <alignment horizontal="right" vertical="center" indent="1" shrinkToFit="1"/>
    </xf>
    <xf numFmtId="0" fontId="11" fillId="0" borderId="105" xfId="0" applyFont="1" applyFill="1" applyBorder="1" applyAlignment="1">
      <alignment horizontal="left" vertical="center" shrinkToFit="1"/>
    </xf>
    <xf numFmtId="0" fontId="11" fillId="0" borderId="78" xfId="0" applyFont="1" applyFill="1" applyBorder="1" applyAlignment="1">
      <alignment horizontal="center" vertical="center" shrinkToFit="1"/>
    </xf>
    <xf numFmtId="0" fontId="11" fillId="0" borderId="106" xfId="0" applyFont="1" applyFill="1" applyBorder="1" applyAlignment="1">
      <alignment horizontal="center" vertical="center" shrinkToFit="1"/>
    </xf>
    <xf numFmtId="0" fontId="11" fillId="0" borderId="107" xfId="0" applyFont="1" applyFill="1" applyBorder="1" applyAlignment="1">
      <alignment horizontal="center" vertical="center" shrinkToFit="1"/>
    </xf>
    <xf numFmtId="0" fontId="11" fillId="0" borderId="107" xfId="0" applyFont="1" applyFill="1" applyBorder="1" applyAlignment="1">
      <alignment horizontal="right" vertical="center" shrinkToFit="1"/>
    </xf>
    <xf numFmtId="0" fontId="11" fillId="0" borderId="108" xfId="0" applyFont="1" applyFill="1" applyBorder="1" applyAlignment="1">
      <alignment horizontal="center" vertical="center" shrinkToFit="1"/>
    </xf>
    <xf numFmtId="0" fontId="11" fillId="0" borderId="109" xfId="0" applyFont="1" applyFill="1" applyBorder="1" applyAlignment="1">
      <alignment horizontal="left" vertical="center" shrinkToFit="1"/>
    </xf>
    <xf numFmtId="0" fontId="12" fillId="0" borderId="108" xfId="0" applyFont="1" applyFill="1" applyBorder="1" applyAlignment="1">
      <alignment horizontal="right" vertical="center" indent="1" shrinkToFit="1"/>
    </xf>
    <xf numFmtId="0" fontId="12" fillId="0" borderId="109" xfId="0" applyNumberFormat="1" applyFont="1" applyFill="1" applyBorder="1" applyAlignment="1">
      <alignment horizontal="right" vertical="center" indent="1" shrinkToFit="1"/>
    </xf>
    <xf numFmtId="0" fontId="12" fillId="0" borderId="107" xfId="0" applyFont="1" applyFill="1" applyBorder="1" applyAlignment="1">
      <alignment horizontal="right" vertical="center" shrinkToFit="1"/>
    </xf>
    <xf numFmtId="0" fontId="12" fillId="0" borderId="108" xfId="0" applyFont="1" applyFill="1" applyBorder="1" applyAlignment="1">
      <alignment horizontal="center" vertical="center" shrinkToFit="1"/>
    </xf>
    <xf numFmtId="0" fontId="12" fillId="0" borderId="105" xfId="0" applyFont="1" applyFill="1" applyBorder="1" applyAlignment="1">
      <alignment horizontal="left" vertical="center" shrinkToFit="1"/>
    </xf>
    <xf numFmtId="0" fontId="11" fillId="5" borderId="110" xfId="0" applyNumberFormat="1" applyFont="1" applyFill="1" applyBorder="1" applyAlignment="1">
      <alignment vertical="center" shrinkToFit="1"/>
    </xf>
    <xf numFmtId="0" fontId="11" fillId="5" borderId="111" xfId="0" applyNumberFormat="1" applyFont="1" applyFill="1" applyBorder="1" applyAlignment="1">
      <alignment vertical="center" shrinkToFit="1"/>
    </xf>
    <xf numFmtId="0" fontId="11" fillId="5" borderId="112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vertical="center" shrinkToFit="1"/>
    </xf>
    <xf numFmtId="164" fontId="11" fillId="0" borderId="0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shrinkToFit="1"/>
    </xf>
    <xf numFmtId="164" fontId="11" fillId="0" borderId="0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shrinkToFit="1"/>
    </xf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41" xfId="0" applyBorder="1"/>
    <xf numFmtId="0" fontId="0" fillId="0" borderId="27" xfId="0" applyBorder="1" applyAlignment="1">
      <alignment horizontal="center"/>
    </xf>
    <xf numFmtId="0" fontId="1" fillId="0" borderId="0" xfId="0" applyFont="1" applyAlignment="1">
      <alignment horizontal="center"/>
    </xf>
    <xf numFmtId="0" fontId="38" fillId="5" borderId="17" xfId="0" applyFont="1" applyFill="1" applyBorder="1" applyAlignment="1">
      <alignment horizontal="left" vertical="center" indent="1"/>
    </xf>
    <xf numFmtId="0" fontId="38" fillId="5" borderId="15" xfId="0" applyFont="1" applyFill="1" applyBorder="1" applyAlignment="1">
      <alignment horizontal="left" vertical="center" indent="1"/>
    </xf>
    <xf numFmtId="0" fontId="11" fillId="0" borderId="92" xfId="0" applyFont="1" applyBorder="1" applyAlignment="1">
      <alignment horizontal="left" vertical="center" indent="1" shrinkToFit="1"/>
    </xf>
    <xf numFmtId="0" fontId="11" fillId="0" borderId="97" xfId="0" applyFont="1" applyBorder="1" applyAlignment="1">
      <alignment horizontal="left" vertical="center" indent="1" shrinkToFit="1"/>
    </xf>
    <xf numFmtId="168" fontId="11" fillId="0" borderId="91" xfId="0" applyNumberFormat="1" applyFont="1" applyBorder="1" applyAlignment="1">
      <alignment horizontal="center" vertical="center" shrinkToFit="1"/>
    </xf>
    <xf numFmtId="168" fontId="11" fillId="0" borderId="96" xfId="0" applyNumberFormat="1" applyFont="1" applyBorder="1" applyAlignment="1">
      <alignment horizontal="center" vertical="center" shrinkToFit="1"/>
    </xf>
    <xf numFmtId="164" fontId="4" fillId="0" borderId="22" xfId="0" applyNumberFormat="1" applyFont="1" applyFill="1" applyBorder="1" applyAlignment="1">
      <alignment horizontal="left" vertical="center" indent="1" shrinkToFit="1"/>
    </xf>
    <xf numFmtId="0" fontId="4" fillId="0" borderId="22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 shrinkToFit="1"/>
    </xf>
    <xf numFmtId="0" fontId="14" fillId="0" borderId="22" xfId="0" applyFont="1" applyFill="1" applyBorder="1" applyAlignment="1">
      <alignment horizontal="left" vertical="center" indent="1" shrinkToFit="1"/>
    </xf>
    <xf numFmtId="0" fontId="14" fillId="0" borderId="22" xfId="0" applyNumberFormat="1" applyFont="1" applyFill="1" applyBorder="1" applyAlignment="1">
      <alignment horizontal="left" vertical="center" indent="1" shrinkToFit="1"/>
    </xf>
    <xf numFmtId="0" fontId="14" fillId="0" borderId="22" xfId="0" applyFont="1" applyFill="1" applyBorder="1" applyAlignment="1">
      <alignment horizontal="left" vertical="center" shrinkToFit="1"/>
    </xf>
    <xf numFmtId="0" fontId="37" fillId="0" borderId="0" xfId="0" applyNumberFormat="1" applyFont="1" applyBorder="1" applyAlignment="1">
      <alignment vertical="top"/>
    </xf>
    <xf numFmtId="0" fontId="38" fillId="5" borderId="42" xfId="0" applyFont="1" applyFill="1" applyBorder="1" applyAlignment="1">
      <alignment horizontal="center" vertical="center"/>
    </xf>
    <xf numFmtId="0" fontId="5" fillId="0" borderId="48" xfId="0" applyNumberFormat="1" applyFont="1" applyFill="1" applyBorder="1" applyAlignment="1" applyProtection="1">
      <alignment horizontal="right" vertical="center" indent="1"/>
      <protection hidden="1"/>
    </xf>
    <xf numFmtId="164" fontId="5" fillId="0" borderId="48" xfId="0" applyNumberFormat="1" applyFont="1" applyFill="1" applyBorder="1" applyAlignment="1" applyProtection="1">
      <alignment horizontal="center" vertical="center"/>
      <protection hidden="1"/>
    </xf>
    <xf numFmtId="164" fontId="5" fillId="0" borderId="49" xfId="0" applyNumberFormat="1" applyFont="1" applyFill="1" applyBorder="1" applyAlignment="1" applyProtection="1">
      <alignment horizontal="center" vertical="center"/>
      <protection hidden="1"/>
    </xf>
    <xf numFmtId="164" fontId="5" fillId="0" borderId="50" xfId="0" applyNumberFormat="1" applyFont="1" applyFill="1" applyBorder="1" applyAlignment="1" applyProtection="1">
      <alignment horizontal="center" vertical="center"/>
      <protection hidden="1"/>
    </xf>
    <xf numFmtId="0" fontId="43" fillId="0" borderId="113" xfId="0" applyFont="1" applyBorder="1" applyAlignment="1">
      <alignment horizontal="center"/>
    </xf>
    <xf numFmtId="0" fontId="43" fillId="0" borderId="114" xfId="0" applyFont="1" applyBorder="1" applyAlignment="1">
      <alignment horizontal="center"/>
    </xf>
    <xf numFmtId="0" fontId="43" fillId="0" borderId="115" xfId="0" applyFont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left" vertical="top"/>
    </xf>
    <xf numFmtId="0" fontId="38" fillId="5" borderId="85" xfId="0" applyFont="1" applyFill="1" applyBorder="1" applyAlignment="1">
      <alignment vertical="center" shrinkToFit="1"/>
    </xf>
    <xf numFmtId="0" fontId="38" fillId="5" borderId="84" xfId="0" applyFont="1" applyFill="1" applyBorder="1" applyAlignment="1">
      <alignment horizontal="right" vertical="center" indent="1" shrinkToFit="1"/>
    </xf>
    <xf numFmtId="0" fontId="35" fillId="0" borderId="0" xfId="0" applyFont="1"/>
    <xf numFmtId="0" fontId="35" fillId="0" borderId="93" xfId="0" applyFont="1" applyBorder="1" applyAlignment="1">
      <alignment horizontal="center" vertical="center" shrinkToFit="1"/>
    </xf>
    <xf numFmtId="0" fontId="35" fillId="0" borderId="98" xfId="0" applyFont="1" applyBorder="1" applyAlignment="1">
      <alignment horizontal="center" vertical="center" shrinkToFit="1"/>
    </xf>
    <xf numFmtId="0" fontId="35" fillId="0" borderId="22" xfId="0" applyFont="1" applyFill="1" applyBorder="1" applyAlignment="1">
      <alignment vertical="center" shrinkToFit="1"/>
    </xf>
    <xf numFmtId="0" fontId="35" fillId="0" borderId="0" xfId="0" applyFont="1" applyFill="1" applyBorder="1" applyAlignment="1">
      <alignment vertical="center" shrinkToFit="1"/>
    </xf>
    <xf numFmtId="0" fontId="16" fillId="5" borderId="8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20" fillId="6" borderId="106" xfId="0" applyNumberFormat="1" applyFont="1" applyFill="1" applyBorder="1" applyAlignment="1" applyProtection="1">
      <alignment horizontal="center" vertical="center"/>
      <protection locked="0"/>
    </xf>
    <xf numFmtId="14" fontId="20" fillId="6" borderId="106" xfId="0" applyNumberFormat="1" applyFont="1" applyFill="1" applyBorder="1" applyAlignment="1" applyProtection="1">
      <alignment horizontal="center" vertical="center"/>
      <protection locked="0"/>
    </xf>
    <xf numFmtId="166" fontId="20" fillId="6" borderId="106" xfId="0" applyNumberFormat="1" applyFont="1" applyFill="1" applyBorder="1" applyAlignment="1" applyProtection="1">
      <alignment horizontal="center" vertical="center"/>
      <protection locked="0"/>
    </xf>
    <xf numFmtId="14" fontId="20" fillId="6" borderId="116" xfId="0" applyNumberFormat="1" applyFont="1" applyFill="1" applyBorder="1" applyAlignment="1" applyProtection="1">
      <alignment horizontal="center" vertical="center"/>
      <protection locked="0"/>
    </xf>
    <xf numFmtId="166" fontId="20" fillId="6" borderId="116" xfId="0" applyNumberFormat="1" applyFont="1" applyFill="1" applyBorder="1" applyAlignment="1" applyProtection="1">
      <alignment horizontal="center" vertical="center"/>
      <protection locked="0"/>
    </xf>
    <xf numFmtId="0" fontId="20" fillId="6" borderId="116" xfId="0" applyNumberFormat="1" applyFont="1" applyFill="1" applyBorder="1" applyAlignment="1" applyProtection="1">
      <alignment horizontal="center" vertical="center"/>
      <protection locked="0"/>
    </xf>
    <xf numFmtId="168" fontId="20" fillId="0" borderId="106" xfId="0" applyNumberFormat="1" applyFont="1" applyFill="1" applyBorder="1" applyAlignment="1" applyProtection="1">
      <alignment horizontal="center" vertical="center"/>
    </xf>
    <xf numFmtId="168" fontId="20" fillId="0" borderId="116" xfId="0" applyNumberFormat="1" applyFont="1" applyFill="1" applyBorder="1" applyAlignment="1" applyProtection="1">
      <alignment horizontal="center" vertical="center"/>
    </xf>
    <xf numFmtId="0" fontId="16" fillId="5" borderId="55" xfId="0" applyFont="1" applyFill="1" applyBorder="1" applyAlignment="1">
      <alignment horizontal="left" vertical="center" indent="1" shrinkToFit="1"/>
    </xf>
    <xf numFmtId="0" fontId="16" fillId="5" borderId="56" xfId="0" applyFont="1" applyFill="1" applyBorder="1" applyAlignment="1">
      <alignment horizontal="left" vertical="center" indent="1" shrinkToFit="1"/>
    </xf>
    <xf numFmtId="0" fontId="18" fillId="0" borderId="106" xfId="0" applyFont="1" applyBorder="1" applyAlignment="1">
      <alignment horizontal="left" vertical="center" indent="1" shrinkToFit="1"/>
    </xf>
    <xf numFmtId="0" fontId="18" fillId="0" borderId="79" xfId="0" applyFont="1" applyBorder="1" applyAlignment="1">
      <alignment horizontal="left" vertical="center" indent="1" shrinkToFit="1"/>
    </xf>
    <xf numFmtId="0" fontId="18" fillId="0" borderId="117" xfId="0" applyFont="1" applyBorder="1" applyAlignment="1">
      <alignment horizontal="left" vertical="center" indent="1" shrinkToFit="1"/>
    </xf>
    <xf numFmtId="0" fontId="18" fillId="0" borderId="118" xfId="0" applyFont="1" applyBorder="1" applyAlignment="1">
      <alignment horizontal="left" vertical="center" indent="1" shrinkToFit="1"/>
    </xf>
    <xf numFmtId="0" fontId="18" fillId="0" borderId="29" xfId="0" applyFont="1" applyBorder="1" applyAlignment="1">
      <alignment horizontal="left" vertical="center" indent="1" shrinkToFit="1"/>
    </xf>
    <xf numFmtId="0" fontId="18" fillId="0" borderId="30" xfId="0" applyFont="1" applyBorder="1" applyAlignment="1">
      <alignment horizontal="left" vertical="center" indent="1" shrinkToFit="1"/>
    </xf>
    <xf numFmtId="0" fontId="18" fillId="0" borderId="119" xfId="0" applyFont="1" applyBorder="1" applyAlignment="1">
      <alignment horizontal="left" vertical="center" indent="1" shrinkToFit="1"/>
    </xf>
    <xf numFmtId="0" fontId="18" fillId="0" borderId="120" xfId="0" applyFont="1" applyBorder="1" applyAlignment="1">
      <alignment horizontal="left" vertical="center" indent="1" shrinkToFit="1"/>
    </xf>
    <xf numFmtId="0" fontId="1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15" fillId="0" borderId="121" xfId="0" applyFont="1" applyBorder="1" applyAlignment="1">
      <alignment horizontal="center"/>
    </xf>
    <xf numFmtId="14" fontId="15" fillId="0" borderId="121" xfId="0" applyNumberFormat="1" applyFont="1" applyBorder="1" applyAlignment="1">
      <alignment horizontal="center"/>
    </xf>
    <xf numFmtId="166" fontId="15" fillId="0" borderId="121" xfId="0" applyNumberFormat="1" applyFont="1" applyBorder="1" applyAlignment="1">
      <alignment horizontal="center"/>
    </xf>
    <xf numFmtId="0" fontId="15" fillId="0" borderId="121" xfId="0" applyNumberFormat="1" applyFont="1" applyBorder="1" applyAlignment="1">
      <alignment horizontal="center"/>
    </xf>
    <xf numFmtId="0" fontId="15" fillId="0" borderId="121" xfId="0" applyFont="1" applyBorder="1"/>
    <xf numFmtId="14" fontId="11" fillId="0" borderId="92" xfId="0" applyNumberFormat="1" applyFont="1" applyFill="1" applyBorder="1" applyAlignment="1" applyProtection="1">
      <alignment horizontal="center" vertical="center" shrinkToFit="1"/>
    </xf>
    <xf numFmtId="166" fontId="11" fillId="0" borderId="92" xfId="0" applyNumberFormat="1" applyFont="1" applyFill="1" applyBorder="1" applyAlignment="1" applyProtection="1">
      <alignment horizontal="center" vertical="center" shrinkToFit="1"/>
    </xf>
    <xf numFmtId="14" fontId="11" fillId="0" borderId="97" xfId="0" applyNumberFormat="1" applyFont="1" applyFill="1" applyBorder="1" applyAlignment="1" applyProtection="1">
      <alignment horizontal="center" vertical="center" shrinkToFit="1"/>
    </xf>
    <xf numFmtId="166" fontId="11" fillId="0" borderId="97" xfId="0" applyNumberFormat="1" applyFont="1" applyFill="1" applyBorder="1" applyAlignment="1" applyProtection="1">
      <alignment horizontal="center" vertical="center" shrinkToFit="1"/>
    </xf>
    <xf numFmtId="0" fontId="11" fillId="0" borderId="92" xfId="0" applyNumberFormat="1" applyFont="1" applyFill="1" applyBorder="1" applyAlignment="1" applyProtection="1">
      <alignment horizontal="center" vertical="center" shrinkToFit="1"/>
    </xf>
    <xf numFmtId="0" fontId="11" fillId="0" borderId="97" xfId="0" applyNumberFormat="1" applyFont="1" applyFill="1" applyBorder="1" applyAlignment="1" applyProtection="1">
      <alignment horizontal="center" vertical="center" shrinkToFit="1"/>
    </xf>
    <xf numFmtId="0" fontId="18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5" fillId="0" borderId="121" xfId="0" applyFont="1" applyBorder="1" applyAlignment="1">
      <alignment horizontal="center" vertical="center"/>
    </xf>
    <xf numFmtId="168" fontId="15" fillId="0" borderId="122" xfId="0" applyNumberFormat="1" applyFont="1" applyBorder="1" applyAlignment="1">
      <alignment horizontal="center"/>
    </xf>
    <xf numFmtId="14" fontId="15" fillId="0" borderId="123" xfId="0" applyNumberFormat="1" applyFont="1" applyBorder="1" applyAlignment="1">
      <alignment horizontal="center"/>
    </xf>
    <xf numFmtId="166" fontId="15" fillId="0" borderId="123" xfId="0" applyNumberFormat="1" applyFont="1" applyBorder="1" applyAlignment="1">
      <alignment horizontal="center"/>
    </xf>
    <xf numFmtId="0" fontId="15" fillId="0" borderId="123" xfId="0" applyNumberFormat="1" applyFont="1" applyBorder="1" applyAlignment="1">
      <alignment horizontal="center"/>
    </xf>
    <xf numFmtId="0" fontId="15" fillId="0" borderId="123" xfId="0" applyFont="1" applyBorder="1"/>
    <xf numFmtId="0" fontId="15" fillId="0" borderId="124" xfId="0" applyFont="1" applyBorder="1"/>
    <xf numFmtId="168" fontId="15" fillId="0" borderId="125" xfId="0" applyNumberFormat="1" applyFont="1" applyBorder="1" applyAlignment="1">
      <alignment horizontal="center"/>
    </xf>
    <xf numFmtId="14" fontId="15" fillId="0" borderId="0" xfId="0" applyNumberFormat="1" applyFont="1" applyBorder="1" applyAlignment="1">
      <alignment horizontal="center"/>
    </xf>
    <xf numFmtId="166" fontId="15" fillId="0" borderId="0" xfId="0" applyNumberFormat="1" applyFont="1" applyBorder="1" applyAlignment="1">
      <alignment horizontal="center"/>
    </xf>
    <xf numFmtId="0" fontId="15" fillId="0" borderId="0" xfId="0" applyNumberFormat="1" applyFont="1" applyBorder="1" applyAlignment="1">
      <alignment horizontal="center"/>
    </xf>
    <xf numFmtId="0" fontId="15" fillId="0" borderId="0" xfId="0" applyFont="1" applyBorder="1"/>
    <xf numFmtId="0" fontId="15" fillId="0" borderId="126" xfId="0" applyFont="1" applyBorder="1"/>
    <xf numFmtId="168" fontId="15" fillId="0" borderId="127" xfId="0" applyNumberFormat="1" applyFont="1" applyBorder="1" applyAlignment="1">
      <alignment horizontal="center"/>
    </xf>
    <xf numFmtId="0" fontId="15" fillId="0" borderId="128" xfId="0" applyFont="1" applyBorder="1"/>
    <xf numFmtId="14" fontId="15" fillId="0" borderId="0" xfId="0" applyNumberFormat="1" applyFont="1" applyAlignment="1">
      <alignment horizontal="center" vertical="center"/>
    </xf>
    <xf numFmtId="14" fontId="15" fillId="0" borderId="121" xfId="0" applyNumberFormat="1" applyFont="1" applyBorder="1" applyAlignment="1">
      <alignment horizontal="center" vertical="center"/>
    </xf>
    <xf numFmtId="0" fontId="3" fillId="0" borderId="0" xfId="0" applyFont="1" applyProtection="1"/>
    <xf numFmtId="0" fontId="11" fillId="0" borderId="0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left" vertical="center" shrinkToFit="1"/>
    </xf>
    <xf numFmtId="0" fontId="1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 shrinkToFit="1"/>
    </xf>
    <xf numFmtId="0" fontId="11" fillId="0" borderId="0" xfId="0" applyFont="1" applyFill="1" applyBorder="1" applyAlignment="1" applyProtection="1">
      <alignment horizontal="left" shrinkToFit="1"/>
    </xf>
    <xf numFmtId="0" fontId="30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center" vertical="center" shrinkToFit="1"/>
    </xf>
    <xf numFmtId="165" fontId="11" fillId="0" borderId="0" xfId="0" applyNumberFormat="1" applyFont="1" applyFill="1" applyBorder="1" applyAlignment="1" applyProtection="1">
      <alignment vertical="center" shrinkToFit="1"/>
    </xf>
    <xf numFmtId="0" fontId="11" fillId="0" borderId="0" xfId="0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 applyProtection="1">
      <alignment horizontal="left" vertical="center" indent="1" shrinkToFit="1"/>
    </xf>
    <xf numFmtId="0" fontId="11" fillId="0" borderId="0" xfId="0" applyFont="1" applyProtection="1"/>
    <xf numFmtId="14" fontId="47" fillId="0" borderId="0" xfId="0" applyNumberFormat="1" applyFont="1" applyAlignment="1">
      <alignment horizontal="center"/>
    </xf>
    <xf numFmtId="0" fontId="17" fillId="0" borderId="22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32" fillId="0" borderId="41" xfId="0" applyFont="1" applyBorder="1" applyAlignment="1" applyProtection="1"/>
    <xf numFmtId="0" fontId="49" fillId="0" borderId="0" xfId="0" applyFont="1" applyFill="1" applyBorder="1" applyAlignment="1" applyProtection="1">
      <alignment vertical="center"/>
    </xf>
    <xf numFmtId="0" fontId="48" fillId="0" borderId="0" xfId="0" applyFont="1" applyFill="1" applyBorder="1" applyAlignment="1" applyProtection="1">
      <alignment vertical="center"/>
    </xf>
    <xf numFmtId="14" fontId="23" fillId="0" borderId="0" xfId="0" applyNumberFormat="1" applyFont="1" applyAlignment="1" applyProtection="1">
      <alignment horizontal="left" vertical="top"/>
    </xf>
    <xf numFmtId="0" fontId="21" fillId="0" borderId="0" xfId="0" applyFont="1" applyAlignment="1" applyProtection="1"/>
    <xf numFmtId="0" fontId="11" fillId="0" borderId="22" xfId="0" applyFont="1" applyFill="1" applyBorder="1" applyAlignment="1" applyProtection="1">
      <alignment horizontal="right" vertical="center" shrinkToFit="1"/>
    </xf>
    <xf numFmtId="0" fontId="11" fillId="0" borderId="22" xfId="0" applyFont="1" applyFill="1" applyBorder="1" applyAlignment="1" applyProtection="1">
      <alignment horizontal="center" vertical="center" shrinkToFit="1"/>
    </xf>
    <xf numFmtId="0" fontId="11" fillId="0" borderId="22" xfId="0" applyFont="1" applyFill="1" applyBorder="1" applyAlignment="1" applyProtection="1">
      <alignment horizontal="left" vertical="center" shrinkToFit="1"/>
    </xf>
    <xf numFmtId="0" fontId="11" fillId="0" borderId="0" xfId="0" applyFont="1" applyFill="1" applyBorder="1" applyAlignment="1" applyProtection="1">
      <alignment horizontal="right" vertical="center" shrinkToFit="1"/>
    </xf>
    <xf numFmtId="0" fontId="46" fillId="0" borderId="0" xfId="0" applyFont="1" applyAlignment="1">
      <alignment horizontal="center"/>
    </xf>
    <xf numFmtId="164" fontId="15" fillId="0" borderId="22" xfId="0" applyNumberFormat="1" applyFont="1" applyFill="1" applyBorder="1" applyAlignment="1">
      <alignment horizontal="right" vertical="center" indent="1"/>
    </xf>
    <xf numFmtId="0" fontId="15" fillId="0" borderId="22" xfId="0" applyFont="1" applyFill="1" applyBorder="1" applyAlignment="1" applyProtection="1">
      <alignment horizontal="left" vertical="center" indent="1"/>
    </xf>
    <xf numFmtId="164" fontId="15" fillId="0" borderId="0" xfId="0" applyNumberFormat="1" applyFont="1" applyFill="1" applyBorder="1" applyAlignment="1">
      <alignment horizontal="right" vertical="center" indent="1"/>
    </xf>
    <xf numFmtId="0" fontId="15" fillId="0" borderId="0" xfId="0" applyFont="1" applyFill="1" applyBorder="1" applyAlignment="1" applyProtection="1">
      <alignment horizontal="left" vertical="center" indent="1"/>
    </xf>
    <xf numFmtId="49" fontId="15" fillId="0" borderId="0" xfId="0" applyNumberFormat="1" applyFont="1" applyAlignment="1">
      <alignment vertical="center" wrapText="1"/>
    </xf>
    <xf numFmtId="49" fontId="15" fillId="0" borderId="0" xfId="0" applyNumberFormat="1" applyFont="1" applyAlignment="1" applyProtection="1">
      <alignment vertical="center" wrapText="1"/>
    </xf>
    <xf numFmtId="14" fontId="15" fillId="6" borderId="29" xfId="0" applyNumberFormat="1" applyFont="1" applyFill="1" applyBorder="1" applyAlignment="1" applyProtection="1">
      <alignment horizontal="center" vertical="center" shrinkToFit="1"/>
      <protection locked="0"/>
    </xf>
    <xf numFmtId="0" fontId="49" fillId="6" borderId="61" xfId="0" applyFont="1" applyFill="1" applyBorder="1" applyAlignment="1" applyProtection="1">
      <alignment horizontal="center" vertical="center"/>
      <protection locked="0"/>
    </xf>
    <xf numFmtId="0" fontId="49" fillId="6" borderId="137" xfId="0" applyFont="1" applyFill="1" applyBorder="1" applyAlignment="1" applyProtection="1">
      <alignment horizontal="center" vertical="center"/>
      <protection locked="0"/>
    </xf>
    <xf numFmtId="0" fontId="49" fillId="6" borderId="62" xfId="0" applyFont="1" applyFill="1" applyBorder="1" applyAlignment="1" applyProtection="1">
      <alignment horizontal="center" vertical="center"/>
      <protection locked="0"/>
    </xf>
    <xf numFmtId="0" fontId="48" fillId="6" borderId="51" xfId="0" applyFont="1" applyFill="1" applyBorder="1" applyAlignment="1" applyProtection="1">
      <alignment horizontal="center" vertical="center"/>
      <protection locked="0"/>
    </xf>
    <xf numFmtId="0" fontId="48" fillId="6" borderId="0" xfId="0" applyFont="1" applyFill="1" applyBorder="1" applyAlignment="1" applyProtection="1">
      <alignment horizontal="center" vertical="center"/>
      <protection locked="0"/>
    </xf>
    <xf numFmtId="0" fontId="48" fillId="6" borderId="52" xfId="0" applyFont="1" applyFill="1" applyBorder="1" applyAlignment="1" applyProtection="1">
      <alignment horizontal="center" vertical="center"/>
      <protection locked="0"/>
    </xf>
    <xf numFmtId="0" fontId="48" fillId="6" borderId="53" xfId="0" applyFont="1" applyFill="1" applyBorder="1" applyAlignment="1" applyProtection="1">
      <alignment horizontal="center" vertical="center"/>
      <protection locked="0"/>
    </xf>
    <xf numFmtId="0" fontId="48" fillId="6" borderId="138" xfId="0" applyFont="1" applyFill="1" applyBorder="1" applyAlignment="1" applyProtection="1">
      <alignment horizontal="center" vertical="center"/>
      <protection locked="0"/>
    </xf>
    <xf numFmtId="0" fontId="48" fillId="6" borderId="54" xfId="0" applyFont="1" applyFill="1" applyBorder="1" applyAlignment="1" applyProtection="1">
      <alignment horizontal="center" vertical="center"/>
      <protection locked="0"/>
    </xf>
    <xf numFmtId="0" fontId="16" fillId="5" borderId="55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1" fillId="0" borderId="129" xfId="0" applyFont="1" applyFill="1" applyBorder="1" applyAlignment="1" applyProtection="1">
      <alignment horizontal="center" vertical="center"/>
    </xf>
    <xf numFmtId="0" fontId="41" fillId="0" borderId="130" xfId="0" applyFont="1" applyFill="1" applyBorder="1" applyAlignment="1" applyProtection="1">
      <alignment horizontal="center" vertical="center"/>
    </xf>
    <xf numFmtId="0" fontId="41" fillId="0" borderId="131" xfId="0" applyFont="1" applyFill="1" applyBorder="1" applyAlignment="1" applyProtection="1">
      <alignment horizontal="center" vertical="center"/>
    </xf>
    <xf numFmtId="0" fontId="22" fillId="0" borderId="132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133" xfId="0" applyFont="1" applyFill="1" applyBorder="1" applyAlignment="1" applyProtection="1">
      <alignment horizontal="center" vertical="center"/>
    </xf>
    <xf numFmtId="0" fontId="22" fillId="0" borderId="134" xfId="0" applyFont="1" applyFill="1" applyBorder="1" applyAlignment="1" applyProtection="1">
      <alignment horizontal="center" vertical="center"/>
    </xf>
    <xf numFmtId="0" fontId="22" fillId="0" borderId="135" xfId="0" applyFont="1" applyFill="1" applyBorder="1" applyAlignment="1" applyProtection="1">
      <alignment horizontal="center" vertical="center"/>
    </xf>
    <xf numFmtId="0" fontId="22" fillId="0" borderId="136" xfId="0" applyFont="1" applyFill="1" applyBorder="1" applyAlignment="1" applyProtection="1">
      <alignment horizontal="center" vertical="center"/>
    </xf>
    <xf numFmtId="0" fontId="38" fillId="5" borderId="42" xfId="0" applyFont="1" applyFill="1" applyBorder="1" applyAlignment="1">
      <alignment horizontal="center" vertical="center"/>
    </xf>
    <xf numFmtId="0" fontId="38" fillId="5" borderId="43" xfId="0" applyFont="1" applyFill="1" applyBorder="1" applyAlignment="1">
      <alignment horizontal="center" vertical="center"/>
    </xf>
    <xf numFmtId="0" fontId="37" fillId="0" borderId="0" xfId="0" applyNumberFormat="1" applyFont="1" applyBorder="1" applyAlignment="1">
      <alignment horizontal="left" vertical="top"/>
    </xf>
    <xf numFmtId="0" fontId="45" fillId="0" borderId="0" xfId="0" applyFont="1" applyAlignment="1">
      <alignment horizontal="left"/>
    </xf>
    <xf numFmtId="0" fontId="38" fillId="5" borderId="83" xfId="0" applyFont="1" applyFill="1" applyBorder="1" applyAlignment="1">
      <alignment horizontal="center" vertical="center" shrinkToFit="1"/>
    </xf>
    <xf numFmtId="0" fontId="38" fillId="5" borderId="86" xfId="0" applyFont="1" applyFill="1" applyBorder="1" applyAlignment="1">
      <alignment horizontal="center" vertical="center" shrinkToFit="1"/>
    </xf>
    <xf numFmtId="0" fontId="38" fillId="5" borderId="87" xfId="0" applyFont="1" applyFill="1" applyBorder="1" applyAlignment="1">
      <alignment horizontal="center" vertical="center" shrinkToFit="1"/>
    </xf>
    <xf numFmtId="0" fontId="38" fillId="5" borderId="85" xfId="0" applyFont="1" applyFill="1" applyBorder="1" applyAlignment="1">
      <alignment horizontal="center" vertical="center" shrinkToFit="1"/>
    </xf>
    <xf numFmtId="0" fontId="36" fillId="0" borderId="0" xfId="0" applyNumberFormat="1" applyFont="1" applyFill="1" applyAlignment="1" applyProtection="1">
      <alignment horizontal="left" vertical="top" wrapText="1"/>
      <protection hidden="1"/>
    </xf>
    <xf numFmtId="0" fontId="42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right"/>
    </xf>
    <xf numFmtId="0" fontId="21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 textRotation="90"/>
    </xf>
    <xf numFmtId="0" fontId="0" fillId="0" borderId="88" xfId="0" applyBorder="1" applyAlignment="1">
      <alignment horizontal="right" vertical="center" textRotation="90"/>
    </xf>
    <xf numFmtId="0" fontId="0" fillId="0" borderId="0" xfId="0" applyAlignment="1">
      <alignment horizontal="right" vertical="center" textRotation="90"/>
    </xf>
    <xf numFmtId="0" fontId="40" fillId="0" borderId="0" xfId="0" applyFont="1" applyAlignment="1">
      <alignment horizontal="center" vertical="top" textRotation="90"/>
    </xf>
  </cellXfs>
  <cellStyles count="3">
    <cellStyle name="Berechnung" xfId="2" builtinId="22"/>
    <cellStyle name="Standard" xfId="0" builtinId="0"/>
    <cellStyle name="Standard 2" xfId="1" xr:uid="{00000000-0005-0000-0000-000001000000}"/>
  </cellStyles>
  <dxfs count="64"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C00000"/>
      </font>
    </dxf>
    <dxf>
      <numFmt numFmtId="165" formatCode=";;;"/>
    </dxf>
    <dxf>
      <font>
        <color rgb="FFC00000"/>
      </font>
    </dxf>
    <dxf>
      <numFmt numFmtId="1" formatCode="0"/>
    </dxf>
    <dxf>
      <font>
        <color rgb="FFC00000"/>
      </font>
    </dxf>
    <dxf>
      <numFmt numFmtId="165" formatCode=";;;"/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border>
        <bottom style="thin">
          <color rgb="FFDA0000"/>
        </bottom>
        <vertical/>
        <horizontal/>
      </border>
    </dxf>
    <dxf>
      <border>
        <bottom style="thin">
          <color rgb="FFDA0000"/>
        </bottom>
        <vertical/>
        <horizontal/>
      </border>
    </dxf>
    <dxf>
      <numFmt numFmtId="30" formatCode="@"/>
    </dxf>
    <dxf>
      <font>
        <color rgb="FF00B050"/>
      </font>
      <numFmt numFmtId="30" formatCode="@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border>
        <bottom style="thin">
          <color rgb="FFDA0000"/>
        </bottom>
        <vertical/>
        <horizontal/>
      </border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</dxfs>
  <tableStyles count="0" defaultTableStyle="TableStyleMedium2" defaultPivotStyle="PivotStyleLight16"/>
  <colors>
    <mruColors>
      <color rgb="FFDA0000"/>
      <color rgb="FFFFFFCC"/>
      <color rgb="FFFFFF99"/>
      <color rgb="FFFFF9E7"/>
      <color rgb="FFE7FFE7"/>
      <color rgb="FF00B050"/>
      <color rgb="FF5E913B"/>
      <color rgb="FFF8F8F8"/>
      <color rgb="FFCC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AK388"/>
  <sheetViews>
    <sheetView showGridLines="0" showRowColHeaders="0" tabSelected="1" zoomScale="115" zoomScaleNormal="115" workbookViewId="0">
      <selection activeCell="H8" sqref="H8"/>
    </sheetView>
  </sheetViews>
  <sheetFormatPr baseColWidth="10" defaultColWidth="0" defaultRowHeight="12.75" zeroHeight="1" x14ac:dyDescent="0.2"/>
  <cols>
    <col min="1" max="1" width="9.7109375" style="25" customWidth="1"/>
    <col min="2" max="2" width="11.42578125" style="25" hidden="1" customWidth="1"/>
    <col min="3" max="3" width="9.85546875" style="25" customWidth="1"/>
    <col min="4" max="4" width="29.85546875" style="25" customWidth="1"/>
    <col min="5" max="5" width="3.140625" style="126" customWidth="1"/>
    <col min="6" max="6" width="7.7109375" style="25" customWidth="1"/>
    <col min="7" max="7" width="6.28515625" style="25" customWidth="1"/>
    <col min="8" max="8" width="13.7109375" style="25" customWidth="1"/>
    <col min="9" max="9" width="9.85546875" style="25" customWidth="1"/>
    <col min="10" max="10" width="6.7109375" style="25" customWidth="1"/>
    <col min="11" max="11" width="4.5703125" style="25" customWidth="1"/>
    <col min="12" max="12" width="4.7109375" style="189" customWidth="1"/>
    <col min="13" max="13" width="2.140625" style="25" customWidth="1"/>
    <col min="14" max="14" width="4.7109375" style="189" customWidth="1"/>
    <col min="15" max="16" width="30.7109375" style="25" customWidth="1"/>
    <col min="17" max="17" width="9.7109375" style="25" customWidth="1"/>
    <col min="18" max="18" width="35.85546875" style="25" hidden="1" customWidth="1"/>
    <col min="19" max="19" width="5.7109375" style="25" hidden="1" customWidth="1"/>
    <col min="20" max="20" width="5.28515625" style="25" hidden="1" customWidth="1"/>
    <col min="21" max="21" width="10.5703125" style="25" hidden="1" customWidth="1"/>
    <col min="22" max="22" width="8.42578125" style="25" hidden="1" customWidth="1"/>
    <col min="23" max="23" width="5.7109375" style="25" hidden="1" customWidth="1"/>
    <col min="24" max="24" width="6.85546875" style="25" hidden="1" customWidth="1"/>
    <col min="25" max="25" width="11.42578125" style="25" hidden="1" customWidth="1"/>
    <col min="26" max="26" width="8.140625" style="25" hidden="1" customWidth="1"/>
    <col min="27" max="27" width="4.85546875" style="25" hidden="1" customWidth="1"/>
    <col min="28" max="28" width="4.5703125" style="25" hidden="1" customWidth="1"/>
    <col min="29" max="29" width="4.85546875" style="25" hidden="1" customWidth="1"/>
    <col min="30" max="30" width="3.140625" style="25" hidden="1" customWidth="1"/>
    <col min="31" max="31" width="4.7109375" style="25" hidden="1" customWidth="1"/>
    <col min="32" max="32" width="19.5703125" style="25" hidden="1" customWidth="1"/>
    <col min="33" max="33" width="20.85546875" style="25" hidden="1" customWidth="1"/>
    <col min="34" max="34" width="3.7109375" style="25" hidden="1" customWidth="1"/>
    <col min="35" max="35" width="35" style="25" hidden="1" customWidth="1"/>
    <col min="36" max="37" width="11.42578125" style="302" hidden="1" customWidth="1"/>
    <col min="38" max="16384" width="11.42578125" style="25" hidden="1"/>
  </cols>
  <sheetData>
    <row r="1" spans="1:37" ht="6.75" customHeight="1" thickBot="1" x14ac:dyDescent="0.25"/>
    <row r="2" spans="1:37" ht="24" customHeight="1" x14ac:dyDescent="0.2">
      <c r="A2" s="189"/>
      <c r="B2" s="189"/>
      <c r="C2" s="189"/>
      <c r="D2" s="189"/>
      <c r="E2" s="353"/>
      <c r="F2" s="369" t="s">
        <v>433</v>
      </c>
      <c r="G2" s="370"/>
      <c r="H2" s="370"/>
      <c r="I2" s="370"/>
      <c r="J2" s="370"/>
      <c r="K2" s="370"/>
      <c r="L2" s="370"/>
      <c r="M2" s="370"/>
      <c r="N2" s="370"/>
      <c r="O2" s="370"/>
      <c r="P2" s="371"/>
      <c r="U2" s="25" t="s">
        <v>468</v>
      </c>
    </row>
    <row r="3" spans="1:37" ht="24" customHeight="1" x14ac:dyDescent="0.2">
      <c r="A3" s="189"/>
      <c r="B3" s="189"/>
      <c r="C3" s="189"/>
      <c r="D3" s="189"/>
      <c r="E3" s="354"/>
      <c r="F3" s="372" t="s">
        <v>434</v>
      </c>
      <c r="G3" s="373"/>
      <c r="H3" s="373"/>
      <c r="I3" s="373"/>
      <c r="J3" s="373"/>
      <c r="K3" s="373"/>
      <c r="L3" s="373"/>
      <c r="M3" s="373"/>
      <c r="N3" s="373"/>
      <c r="O3" s="373"/>
      <c r="P3" s="374"/>
    </row>
    <row r="4" spans="1:37" ht="24" customHeight="1" thickBot="1" x14ac:dyDescent="0.55000000000000004">
      <c r="A4" s="189"/>
      <c r="B4" s="355"/>
      <c r="C4" s="356"/>
      <c r="D4" s="189"/>
      <c r="E4" s="354"/>
      <c r="F4" s="375" t="s">
        <v>467</v>
      </c>
      <c r="G4" s="376"/>
      <c r="H4" s="376"/>
      <c r="I4" s="376"/>
      <c r="J4" s="376"/>
      <c r="K4" s="376"/>
      <c r="L4" s="376"/>
      <c r="M4" s="376"/>
      <c r="N4" s="376"/>
      <c r="O4" s="376"/>
      <c r="P4" s="377"/>
      <c r="Q4" s="316"/>
      <c r="R4" s="316"/>
      <c r="S4" s="316"/>
      <c r="T4" s="316"/>
      <c r="U4" s="316"/>
      <c r="V4" s="122"/>
    </row>
    <row r="5" spans="1:37" ht="8.25" customHeight="1" x14ac:dyDescent="0.2"/>
    <row r="6" spans="1:37" ht="19.5" customHeight="1" thickBot="1" x14ac:dyDescent="0.45">
      <c r="C6" s="22" t="s">
        <v>466</v>
      </c>
      <c r="F6" s="22" t="s">
        <v>13</v>
      </c>
      <c r="G6" s="22"/>
      <c r="H6" s="22"/>
      <c r="I6" s="22"/>
      <c r="J6" s="22"/>
      <c r="K6" s="22"/>
      <c r="O6" s="69"/>
      <c r="P6" s="69"/>
    </row>
    <row r="7" spans="1:37" ht="21" customHeight="1" thickTop="1" x14ac:dyDescent="0.2">
      <c r="B7" s="41">
        <f>MAX($B$8:$B$21)</f>
        <v>1</v>
      </c>
      <c r="C7" s="132" t="s">
        <v>0</v>
      </c>
      <c r="D7" s="158" t="s">
        <v>460</v>
      </c>
      <c r="E7" s="36"/>
      <c r="F7" s="136" t="s">
        <v>0</v>
      </c>
      <c r="G7" s="276" t="s">
        <v>437</v>
      </c>
      <c r="H7" s="276" t="s">
        <v>98</v>
      </c>
      <c r="I7" s="276" t="s">
        <v>97</v>
      </c>
      <c r="J7" s="276" t="s">
        <v>438</v>
      </c>
      <c r="K7" s="276" t="s">
        <v>439</v>
      </c>
      <c r="L7" s="378" t="s">
        <v>41</v>
      </c>
      <c r="M7" s="378"/>
      <c r="N7" s="378"/>
      <c r="O7" s="292" t="s">
        <v>431</v>
      </c>
      <c r="P7" s="293" t="s">
        <v>432</v>
      </c>
      <c r="R7" s="304"/>
      <c r="S7" s="304"/>
      <c r="T7" s="304" t="s">
        <v>439</v>
      </c>
      <c r="U7" s="304" t="s">
        <v>465</v>
      </c>
      <c r="V7" s="304" t="s">
        <v>463</v>
      </c>
      <c r="W7" s="304" t="s">
        <v>464</v>
      </c>
      <c r="X7" s="303" t="s">
        <v>437</v>
      </c>
      <c r="Y7" s="303" t="s">
        <v>98</v>
      </c>
      <c r="Z7" s="303" t="s">
        <v>97</v>
      </c>
      <c r="AA7" s="303" t="s">
        <v>438</v>
      </c>
      <c r="AB7" s="303" t="s">
        <v>439</v>
      </c>
      <c r="AC7" s="379" t="s">
        <v>41</v>
      </c>
      <c r="AD7" s="379"/>
      <c r="AE7" s="379"/>
      <c r="AF7" s="303" t="s">
        <v>431</v>
      </c>
      <c r="AG7" s="303" t="s">
        <v>432</v>
      </c>
      <c r="AJ7" s="361" t="s">
        <v>96</v>
      </c>
      <c r="AK7" s="361" t="s">
        <v>473</v>
      </c>
    </row>
    <row r="8" spans="1:37" ht="15.95" customHeight="1" x14ac:dyDescent="0.2">
      <c r="B8" s="41">
        <f>COUNTIF($D$8:$D$21,$D8)</f>
        <v>1</v>
      </c>
      <c r="C8" s="133">
        <v>1</v>
      </c>
      <c r="D8" s="159" t="s">
        <v>474</v>
      </c>
      <c r="E8" s="125"/>
      <c r="F8" s="49">
        <v>1</v>
      </c>
      <c r="G8" s="290" t="str">
        <f>IF($H8="","",$H8)</f>
        <v/>
      </c>
      <c r="H8" s="285"/>
      <c r="I8" s="286"/>
      <c r="J8" s="284"/>
      <c r="K8" s="284"/>
      <c r="L8" s="179">
        <f t="array" aca="1" ref="L8:L189" ca="1">IF(Calc!$F$24&lt;6,"",IF(OFFSET(Matchups!$A$1,0,(Calc!$F$24-3)*4-1,182,1)="","",OFFSET(Matchups!$A$1,0,(Calc!$F$24-3)*4-1,182,1)))</f>
        <v>1</v>
      </c>
      <c r="M8" s="180" t="s">
        <v>2</v>
      </c>
      <c r="N8" s="181">
        <f t="array" aca="1" ref="N8:N189" ca="1">IF(Calc!$F$24&lt;6,"",IF(OFFSET(Matchups!$A$1,0,(Calc!$F$24-3)*4,182,1)="","",OFFSET(Matchups!$A$1,0,(Calc!$F$24-3)*4,182,1)))</f>
        <v>10</v>
      </c>
      <c r="O8" s="294" t="str">
        <f t="shared" ref="O8:O39" ca="1" si="0">IF($L8="","",IF(VLOOKUP($L8,$C$8:$D$27,2,0)="","",VLOOKUP($L8,$C$8:$D$27,2,0)))</f>
        <v>TTC Mellen</v>
      </c>
      <c r="P8" s="295" t="str">
        <f t="shared" ref="P8:P39" ca="1" si="1">IF($N8="","",IF(VLOOKUP($N8,$C$8:$D$27,2,0)="","",VLOOKUP($N8,$C$8:$D$27,2,0)))</f>
        <v>TSV Starnen II</v>
      </c>
      <c r="R8" s="25" t="str">
        <f ca="1">$P8&amp;$O8</f>
        <v>TSV Starnen IITTC Mellen</v>
      </c>
      <c r="S8" s="302">
        <f ca="1">MATCH($O8&amp;$P8,$R$8:$R$189,0)</f>
        <v>46</v>
      </c>
      <c r="T8" s="317" t="str">
        <f ca="1">IF(OR($K8="ja",INDEX($K$8:$K$189,$S8)="ja"),"ja","")</f>
        <v/>
      </c>
      <c r="U8" s="333">
        <f>IF($H8="",1000000+ROW(A1),$H8+ROW(A4)/1000)</f>
        <v>1000001</v>
      </c>
      <c r="V8" s="302">
        <f>RANK($U8,$U$8:$U$189,1)</f>
        <v>1</v>
      </c>
      <c r="W8" s="302">
        <f>MATCH(ROW(A1),$V$8:$V$189,0)-1</f>
        <v>0</v>
      </c>
      <c r="X8" s="319" t="str">
        <f t="array" aca="1" ref="X8:AA8" ca="1">IF($L8="","",OFFSET($G$8:$J$8,$W8,0))</f>
        <v/>
      </c>
      <c r="Y8" s="320">
        <f ca="1"/>
        <v>0</v>
      </c>
      <c r="Z8" s="321">
        <f ca="1"/>
        <v>0</v>
      </c>
      <c r="AA8" s="322">
        <f ca="1"/>
        <v>0</v>
      </c>
      <c r="AB8" s="322" t="str">
        <f ca="1">IF($L8="","",OFFSET($T$8,$W8,0))</f>
        <v/>
      </c>
      <c r="AC8" s="322">
        <f t="array" aca="1" ref="AC8:AE8" ca="1">IF($L8="","",OFFSET($L$8:$N$8,$W8,0))</f>
        <v>1</v>
      </c>
      <c r="AD8" s="322" t="str">
        <f ca="1"/>
        <v>-</v>
      </c>
      <c r="AE8" s="322">
        <f ca="1"/>
        <v>10</v>
      </c>
      <c r="AF8" s="323" t="str">
        <f ca="1">IF($L8="","",IF($AB8="ja",OFFSET($P$8,$W8,0),OFFSET($O$8,$W8,0)))</f>
        <v>TTC Mellen</v>
      </c>
      <c r="AG8" s="324" t="str">
        <f ca="1">IF($L8="","",IF($AB8="ja",OFFSET($O$8,$W8,0),OFFSET($P$8,$W8,0)))</f>
        <v>TSV Starnen II</v>
      </c>
      <c r="AI8" s="25" t="str">
        <f ca="1">$O8&amp;$P8</f>
        <v>TTC MellenTSV Starnen II</v>
      </c>
      <c r="AJ8" s="302">
        <f ca="1">IF($R8="",0,COUNTIF($R$8:$R8,$AI8))</f>
        <v>0</v>
      </c>
      <c r="AK8" s="302">
        <f ca="1">IF(AND($H8&lt;&gt;"",OR(AND($AJ8=0,$C$24&lt;&gt;"",$C$25&lt;&gt;"",OR($H8&lt;$C$24,$H8&gt;$C$25)),AND($AJ8=1,$C$27&lt;&gt;"",$C$28&lt;&gt;"",OR($H8&lt;$C$27,$H8&gt;$C$28)))),1,0)</f>
        <v>0</v>
      </c>
    </row>
    <row r="9" spans="1:37" ht="15.95" customHeight="1" x14ac:dyDescent="0.2">
      <c r="B9" s="41">
        <f t="shared" ref="B9:B21" si="2">COUNTIF($D$8:$D$21,$D9)</f>
        <v>1</v>
      </c>
      <c r="C9" s="134">
        <v>2</v>
      </c>
      <c r="D9" s="160" t="s">
        <v>475</v>
      </c>
      <c r="E9" s="125"/>
      <c r="F9" s="47">
        <v>2</v>
      </c>
      <c r="G9" s="290" t="str">
        <f t="shared" ref="G9:G72" si="3">IF($H9="","",$H9)</f>
        <v/>
      </c>
      <c r="H9" s="285"/>
      <c r="I9" s="286"/>
      <c r="J9" s="284"/>
      <c r="K9" s="284"/>
      <c r="L9" s="179">
        <f ca="1"/>
        <v>9</v>
      </c>
      <c r="M9" s="180" t="s">
        <v>2</v>
      </c>
      <c r="N9" s="181">
        <f ca="1"/>
        <v>2</v>
      </c>
      <c r="O9" s="296" t="str">
        <f t="shared" ca="1" si="0"/>
        <v>SV Baldorf</v>
      </c>
      <c r="P9" s="297" t="str">
        <f t="shared" ca="1" si="1"/>
        <v>TTC Rot-Weiß Essen II</v>
      </c>
      <c r="R9" s="25" t="str">
        <f t="shared" ref="R9:R72" ca="1" si="4">$P9&amp;$O9</f>
        <v>TTC Rot-Weiß Essen IISV Baldorf</v>
      </c>
      <c r="S9" s="302">
        <f t="shared" ref="S9:S72" ca="1" si="5">MATCH($O9&amp;$P9,$R$8:$R$189,0)</f>
        <v>47</v>
      </c>
      <c r="T9" s="317" t="str">
        <f t="shared" ref="T9:T72" ca="1" si="6">IF(OR($K9="ja",INDEX($K$8:$K$189,$S9)="ja"),"ja","")</f>
        <v/>
      </c>
      <c r="U9" s="333">
        <f t="shared" ref="U9:U72" si="7">IF($H9="",1000000+ROW(A2),$H9+ROW(A5)/1000)</f>
        <v>1000002</v>
      </c>
      <c r="V9" s="302">
        <f t="shared" ref="V9:V72" si="8">RANK($U9,$U$8:$U$189,1)</f>
        <v>2</v>
      </c>
      <c r="W9" s="302">
        <f t="shared" ref="W9:W72" si="9">MATCH(ROW(A2),$V$8:$V$189,0)-1</f>
        <v>1</v>
      </c>
      <c r="X9" s="325" t="str">
        <f t="array" aca="1" ref="X9:AA9" ca="1">IF($L9="","",OFFSET($G$8:$J$8,$W9,0))</f>
        <v/>
      </c>
      <c r="Y9" s="326">
        <f ca="1"/>
        <v>0</v>
      </c>
      <c r="Z9" s="327">
        <f ca="1"/>
        <v>0</v>
      </c>
      <c r="AA9" s="328">
        <f ca="1"/>
        <v>0</v>
      </c>
      <c r="AB9" s="328" t="str">
        <f t="shared" ref="AB9:AB72" ca="1" si="10">IF($L9="","",OFFSET($T$8,$W9,0))</f>
        <v/>
      </c>
      <c r="AC9" s="328">
        <f t="array" aca="1" ref="AC9:AE9" ca="1">IF($L9="","",OFFSET($L$8:$N$8,$W9,0))</f>
        <v>9</v>
      </c>
      <c r="AD9" s="328" t="str">
        <f ca="1"/>
        <v>-</v>
      </c>
      <c r="AE9" s="328">
        <f ca="1"/>
        <v>2</v>
      </c>
      <c r="AF9" s="329" t="str">
        <f t="shared" ref="AF9:AF72" ca="1" si="11">IF($L9="","",IF($AB9="ja",OFFSET($P$8,$W9,0),OFFSET($O$8,$W9,0)))</f>
        <v>SV Baldorf</v>
      </c>
      <c r="AG9" s="330" t="str">
        <f t="shared" ref="AG9:AG72" ca="1" si="12">IF($L9="","",IF($AB9="ja",OFFSET($O$8,$W9,0),OFFSET($P$8,$W9,0)))</f>
        <v>TTC Rot-Weiß Essen II</v>
      </c>
      <c r="AI9" s="25" t="str">
        <f t="shared" ref="AI9:AI72" ca="1" si="13">$O9&amp;$P9</f>
        <v>SV BaldorfTTC Rot-Weiß Essen II</v>
      </c>
      <c r="AJ9" s="302">
        <f ca="1">IF($R9="",0,COUNTIF($R$8:$R9,$AI9))</f>
        <v>0</v>
      </c>
      <c r="AK9" s="302">
        <f t="shared" ref="AK9:AK72" ca="1" si="14">IF(AND($H9&lt;&gt;"",OR(AND($AJ9=0,$C$24&lt;&gt;"",$C$25&lt;&gt;"",OR($H9&lt;$C$24,$H9&gt;$C$25)),AND($AJ9=1,$C$27&lt;&gt;"",$C$28&lt;&gt;"",OR($H9&lt;$C$27,$H9&gt;$C$28)))),1,0)</f>
        <v>0</v>
      </c>
    </row>
    <row r="10" spans="1:37" ht="15.95" customHeight="1" x14ac:dyDescent="0.2">
      <c r="B10" s="41">
        <f t="shared" si="2"/>
        <v>1</v>
      </c>
      <c r="C10" s="134">
        <v>3</v>
      </c>
      <c r="D10" s="160" t="s">
        <v>476</v>
      </c>
      <c r="E10" s="125"/>
      <c r="F10" s="47">
        <v>3</v>
      </c>
      <c r="G10" s="290" t="str">
        <f t="shared" si="3"/>
        <v/>
      </c>
      <c r="H10" s="285"/>
      <c r="I10" s="286"/>
      <c r="J10" s="284"/>
      <c r="K10" s="284"/>
      <c r="L10" s="179">
        <f ca="1"/>
        <v>3</v>
      </c>
      <c r="M10" s="180" t="s">
        <v>2</v>
      </c>
      <c r="N10" s="181">
        <f ca="1"/>
        <v>8</v>
      </c>
      <c r="O10" s="296" t="str">
        <f t="shared" ca="1" si="0"/>
        <v>VfL Wilden</v>
      </c>
      <c r="P10" s="297" t="str">
        <f t="shared" ca="1" si="1"/>
        <v>SV Arminia Köln III</v>
      </c>
      <c r="R10" s="25" t="str">
        <f t="shared" ca="1" si="4"/>
        <v>SV Arminia Köln IIIVfL Wilden</v>
      </c>
      <c r="S10" s="302">
        <f t="shared" ca="1" si="5"/>
        <v>48</v>
      </c>
      <c r="T10" s="317" t="str">
        <f t="shared" ca="1" si="6"/>
        <v/>
      </c>
      <c r="U10" s="333">
        <f t="shared" si="7"/>
        <v>1000003</v>
      </c>
      <c r="V10" s="302">
        <f t="shared" si="8"/>
        <v>3</v>
      </c>
      <c r="W10" s="302">
        <f t="shared" si="9"/>
        <v>2</v>
      </c>
      <c r="X10" s="325" t="str">
        <f t="array" aca="1" ref="X10:AA10" ca="1">IF($L10="","",OFFSET($G$8:$J$8,$W10,0))</f>
        <v/>
      </c>
      <c r="Y10" s="326">
        <f ca="1"/>
        <v>0</v>
      </c>
      <c r="Z10" s="327">
        <f ca="1"/>
        <v>0</v>
      </c>
      <c r="AA10" s="328">
        <f ca="1"/>
        <v>0</v>
      </c>
      <c r="AB10" s="328" t="str">
        <f t="shared" ca="1" si="10"/>
        <v/>
      </c>
      <c r="AC10" s="328">
        <f t="array" aca="1" ref="AC10:AE10" ca="1">IF($L10="","",OFFSET($L$8:$N$8,$W10,0))</f>
        <v>3</v>
      </c>
      <c r="AD10" s="328" t="str">
        <f ca="1"/>
        <v>-</v>
      </c>
      <c r="AE10" s="328">
        <f ca="1"/>
        <v>8</v>
      </c>
      <c r="AF10" s="329" t="str">
        <f t="shared" ca="1" si="11"/>
        <v>VfL Wilden</v>
      </c>
      <c r="AG10" s="330" t="str">
        <f t="shared" ca="1" si="12"/>
        <v>SV Arminia Köln III</v>
      </c>
      <c r="AI10" s="25" t="str">
        <f t="shared" ca="1" si="13"/>
        <v>VfL WildenSV Arminia Köln III</v>
      </c>
      <c r="AJ10" s="302">
        <f ca="1">IF($R10="",0,COUNTIF($R$8:$R10,$AI10))</f>
        <v>0</v>
      </c>
      <c r="AK10" s="302">
        <f t="shared" ca="1" si="14"/>
        <v>0</v>
      </c>
    </row>
    <row r="11" spans="1:37" ht="15.95" customHeight="1" x14ac:dyDescent="0.2">
      <c r="B11" s="41">
        <f t="shared" si="2"/>
        <v>1</v>
      </c>
      <c r="C11" s="134">
        <v>4</v>
      </c>
      <c r="D11" s="160" t="s">
        <v>477</v>
      </c>
      <c r="E11" s="125"/>
      <c r="F11" s="47">
        <v>4</v>
      </c>
      <c r="G11" s="290" t="str">
        <f t="shared" si="3"/>
        <v/>
      </c>
      <c r="H11" s="285"/>
      <c r="I11" s="286"/>
      <c r="J11" s="284"/>
      <c r="K11" s="284"/>
      <c r="L11" s="179">
        <f ca="1"/>
        <v>7</v>
      </c>
      <c r="M11" s="180" t="s">
        <v>2</v>
      </c>
      <c r="N11" s="181">
        <f ca="1"/>
        <v>4</v>
      </c>
      <c r="O11" s="296" t="str">
        <f t="shared" ca="1" si="0"/>
        <v>SG Obermunde</v>
      </c>
      <c r="P11" s="297" t="str">
        <f t="shared" ca="1" si="1"/>
        <v>RSV Peene</v>
      </c>
      <c r="R11" s="25" t="str">
        <f t="shared" ca="1" si="4"/>
        <v>RSV PeeneSG Obermunde</v>
      </c>
      <c r="S11" s="302">
        <f t="shared" ca="1" si="5"/>
        <v>49</v>
      </c>
      <c r="T11" s="317" t="str">
        <f t="shared" ca="1" si="6"/>
        <v/>
      </c>
      <c r="U11" s="333">
        <f t="shared" si="7"/>
        <v>1000004</v>
      </c>
      <c r="V11" s="302">
        <f t="shared" si="8"/>
        <v>4</v>
      </c>
      <c r="W11" s="302">
        <f t="shared" si="9"/>
        <v>3</v>
      </c>
      <c r="X11" s="325" t="str">
        <f t="array" aca="1" ref="X11:AA11" ca="1">IF($L11="","",OFFSET($G$8:$J$8,$W11,0))</f>
        <v/>
      </c>
      <c r="Y11" s="326">
        <f ca="1"/>
        <v>0</v>
      </c>
      <c r="Z11" s="327">
        <f ca="1"/>
        <v>0</v>
      </c>
      <c r="AA11" s="328">
        <f ca="1"/>
        <v>0</v>
      </c>
      <c r="AB11" s="328" t="str">
        <f t="shared" ca="1" si="10"/>
        <v/>
      </c>
      <c r="AC11" s="328">
        <f t="array" aca="1" ref="AC11:AE11" ca="1">IF($L11="","",OFFSET($L$8:$N$8,$W11,0))</f>
        <v>7</v>
      </c>
      <c r="AD11" s="328" t="str">
        <f ca="1"/>
        <v>-</v>
      </c>
      <c r="AE11" s="328">
        <f ca="1"/>
        <v>4</v>
      </c>
      <c r="AF11" s="329" t="str">
        <f t="shared" ca="1" si="11"/>
        <v>SG Obermunde</v>
      </c>
      <c r="AG11" s="330" t="str">
        <f t="shared" ca="1" si="12"/>
        <v>RSV Peene</v>
      </c>
      <c r="AI11" s="25" t="str">
        <f t="shared" ca="1" si="13"/>
        <v>SG ObermundeRSV Peene</v>
      </c>
      <c r="AJ11" s="302">
        <f ca="1">IF($R11="",0,COUNTIF($R$8:$R11,$AI11))</f>
        <v>0</v>
      </c>
      <c r="AK11" s="302">
        <f t="shared" ca="1" si="14"/>
        <v>0</v>
      </c>
    </row>
    <row r="12" spans="1:37" ht="15.95" customHeight="1" x14ac:dyDescent="0.2">
      <c r="B12" s="41">
        <f t="shared" si="2"/>
        <v>1</v>
      </c>
      <c r="C12" s="134">
        <v>5</v>
      </c>
      <c r="D12" s="160" t="s">
        <v>478</v>
      </c>
      <c r="E12" s="125"/>
      <c r="F12" s="47">
        <v>5</v>
      </c>
      <c r="G12" s="290" t="str">
        <f t="shared" si="3"/>
        <v/>
      </c>
      <c r="H12" s="285"/>
      <c r="I12" s="286"/>
      <c r="J12" s="284"/>
      <c r="K12" s="284"/>
      <c r="L12" s="179">
        <f ca="1"/>
        <v>5</v>
      </c>
      <c r="M12" s="180" t="s">
        <v>2</v>
      </c>
      <c r="N12" s="181">
        <f ca="1"/>
        <v>6</v>
      </c>
      <c r="O12" s="296" t="str">
        <f t="shared" ca="1" si="0"/>
        <v>SV Waldau</v>
      </c>
      <c r="P12" s="297" t="str">
        <f t="shared" ca="1" si="1"/>
        <v>TSV Breitau</v>
      </c>
      <c r="R12" s="25" t="str">
        <f t="shared" ca="1" si="4"/>
        <v>TSV BreitauSV Waldau</v>
      </c>
      <c r="S12" s="302">
        <f t="shared" ca="1" si="5"/>
        <v>50</v>
      </c>
      <c r="T12" s="317" t="str">
        <f t="shared" ca="1" si="6"/>
        <v/>
      </c>
      <c r="U12" s="333">
        <f t="shared" si="7"/>
        <v>1000005</v>
      </c>
      <c r="V12" s="302">
        <f t="shared" si="8"/>
        <v>5</v>
      </c>
      <c r="W12" s="302">
        <f t="shared" si="9"/>
        <v>4</v>
      </c>
      <c r="X12" s="325" t="str">
        <f t="array" aca="1" ref="X12:AA12" ca="1">IF($L12="","",OFFSET($G$8:$J$8,$W12,0))</f>
        <v/>
      </c>
      <c r="Y12" s="326">
        <f ca="1"/>
        <v>0</v>
      </c>
      <c r="Z12" s="327">
        <f ca="1"/>
        <v>0</v>
      </c>
      <c r="AA12" s="328">
        <f ca="1"/>
        <v>0</v>
      </c>
      <c r="AB12" s="328" t="str">
        <f t="shared" ca="1" si="10"/>
        <v/>
      </c>
      <c r="AC12" s="328">
        <f t="array" aca="1" ref="AC12:AE12" ca="1">IF($L12="","",OFFSET($L$8:$N$8,$W12,0))</f>
        <v>5</v>
      </c>
      <c r="AD12" s="328" t="str">
        <f ca="1"/>
        <v>-</v>
      </c>
      <c r="AE12" s="328">
        <f ca="1"/>
        <v>6</v>
      </c>
      <c r="AF12" s="329" t="str">
        <f t="shared" ca="1" si="11"/>
        <v>SV Waldau</v>
      </c>
      <c r="AG12" s="330" t="str">
        <f t="shared" ca="1" si="12"/>
        <v>TSV Breitau</v>
      </c>
      <c r="AI12" s="25" t="str">
        <f t="shared" ca="1" si="13"/>
        <v>SV WaldauTSV Breitau</v>
      </c>
      <c r="AJ12" s="302">
        <f ca="1">IF($R12="",0,COUNTIF($R$8:$R12,$AI12))</f>
        <v>0</v>
      </c>
      <c r="AK12" s="302">
        <f t="shared" ca="1" si="14"/>
        <v>0</v>
      </c>
    </row>
    <row r="13" spans="1:37" ht="15.95" customHeight="1" x14ac:dyDescent="0.2">
      <c r="B13" s="41">
        <f t="shared" si="2"/>
        <v>1</v>
      </c>
      <c r="C13" s="134">
        <v>6</v>
      </c>
      <c r="D13" s="160" t="s">
        <v>479</v>
      </c>
      <c r="E13" s="125"/>
      <c r="F13" s="47">
        <v>6</v>
      </c>
      <c r="G13" s="290" t="str">
        <f t="shared" si="3"/>
        <v/>
      </c>
      <c r="H13" s="285"/>
      <c r="I13" s="286"/>
      <c r="J13" s="284"/>
      <c r="K13" s="284"/>
      <c r="L13" s="179">
        <f ca="1"/>
        <v>9</v>
      </c>
      <c r="M13" s="180" t="s">
        <v>2</v>
      </c>
      <c r="N13" s="181">
        <f ca="1"/>
        <v>1</v>
      </c>
      <c r="O13" s="296" t="str">
        <f t="shared" ca="1" si="0"/>
        <v>SV Baldorf</v>
      </c>
      <c r="P13" s="297" t="str">
        <f t="shared" ca="1" si="1"/>
        <v>TTC Mellen</v>
      </c>
      <c r="R13" s="25" t="str">
        <f t="shared" ca="1" si="4"/>
        <v>TTC MellenSV Baldorf</v>
      </c>
      <c r="S13" s="302">
        <f t="shared" ca="1" si="5"/>
        <v>51</v>
      </c>
      <c r="T13" s="317" t="str">
        <f t="shared" ca="1" si="6"/>
        <v/>
      </c>
      <c r="U13" s="333">
        <f t="shared" si="7"/>
        <v>1000006</v>
      </c>
      <c r="V13" s="302">
        <f t="shared" si="8"/>
        <v>6</v>
      </c>
      <c r="W13" s="302">
        <f t="shared" si="9"/>
        <v>5</v>
      </c>
      <c r="X13" s="325" t="str">
        <f t="array" aca="1" ref="X13:AA13" ca="1">IF($L13="","",OFFSET($G$8:$J$8,$W13,0))</f>
        <v/>
      </c>
      <c r="Y13" s="326">
        <f ca="1"/>
        <v>0</v>
      </c>
      <c r="Z13" s="327">
        <f ca="1"/>
        <v>0</v>
      </c>
      <c r="AA13" s="328">
        <f ca="1"/>
        <v>0</v>
      </c>
      <c r="AB13" s="328" t="str">
        <f t="shared" ca="1" si="10"/>
        <v/>
      </c>
      <c r="AC13" s="328">
        <f t="array" aca="1" ref="AC13:AE13" ca="1">IF($L13="","",OFFSET($L$8:$N$8,$W13,0))</f>
        <v>9</v>
      </c>
      <c r="AD13" s="328" t="str">
        <f ca="1"/>
        <v>-</v>
      </c>
      <c r="AE13" s="328">
        <f ca="1"/>
        <v>1</v>
      </c>
      <c r="AF13" s="329" t="str">
        <f t="shared" ca="1" si="11"/>
        <v>SV Baldorf</v>
      </c>
      <c r="AG13" s="330" t="str">
        <f t="shared" ca="1" si="12"/>
        <v>TTC Mellen</v>
      </c>
      <c r="AI13" s="25" t="str">
        <f t="shared" ca="1" si="13"/>
        <v>SV BaldorfTTC Mellen</v>
      </c>
      <c r="AJ13" s="302">
        <f ca="1">IF($R13="",0,COUNTIF($R$8:$R13,$AI13))</f>
        <v>0</v>
      </c>
      <c r="AK13" s="302">
        <f t="shared" ca="1" si="14"/>
        <v>0</v>
      </c>
    </row>
    <row r="14" spans="1:37" ht="15.95" customHeight="1" x14ac:dyDescent="0.2">
      <c r="B14" s="41">
        <f t="shared" si="2"/>
        <v>1</v>
      </c>
      <c r="C14" s="134">
        <v>7</v>
      </c>
      <c r="D14" s="160" t="s">
        <v>480</v>
      </c>
      <c r="E14" s="125"/>
      <c r="F14" s="47">
        <v>7</v>
      </c>
      <c r="G14" s="290" t="str">
        <f t="shared" si="3"/>
        <v/>
      </c>
      <c r="H14" s="285"/>
      <c r="I14" s="286"/>
      <c r="J14" s="284"/>
      <c r="K14" s="284"/>
      <c r="L14" s="179">
        <f ca="1"/>
        <v>8</v>
      </c>
      <c r="M14" s="180" t="s">
        <v>2</v>
      </c>
      <c r="N14" s="181">
        <f ca="1"/>
        <v>10</v>
      </c>
      <c r="O14" s="296" t="str">
        <f t="shared" ca="1" si="0"/>
        <v>SV Arminia Köln III</v>
      </c>
      <c r="P14" s="297" t="str">
        <f t="shared" ca="1" si="1"/>
        <v>TSV Starnen II</v>
      </c>
      <c r="R14" s="25" t="str">
        <f t="shared" ca="1" si="4"/>
        <v>TSV Starnen IISV Arminia Köln III</v>
      </c>
      <c r="S14" s="302">
        <f t="shared" ca="1" si="5"/>
        <v>52</v>
      </c>
      <c r="T14" s="317" t="str">
        <f t="shared" ca="1" si="6"/>
        <v/>
      </c>
      <c r="U14" s="333">
        <f t="shared" si="7"/>
        <v>1000007</v>
      </c>
      <c r="V14" s="302">
        <f t="shared" si="8"/>
        <v>7</v>
      </c>
      <c r="W14" s="302">
        <f t="shared" si="9"/>
        <v>6</v>
      </c>
      <c r="X14" s="325" t="str">
        <f t="array" aca="1" ref="X14:AA14" ca="1">IF($L14="","",OFFSET($G$8:$J$8,$W14,0))</f>
        <v/>
      </c>
      <c r="Y14" s="326">
        <f ca="1"/>
        <v>0</v>
      </c>
      <c r="Z14" s="327">
        <f ca="1"/>
        <v>0</v>
      </c>
      <c r="AA14" s="328">
        <f ca="1"/>
        <v>0</v>
      </c>
      <c r="AB14" s="328" t="str">
        <f t="shared" ca="1" si="10"/>
        <v/>
      </c>
      <c r="AC14" s="328">
        <f t="array" aca="1" ref="AC14:AE14" ca="1">IF($L14="","",OFFSET($L$8:$N$8,$W14,0))</f>
        <v>8</v>
      </c>
      <c r="AD14" s="328" t="str">
        <f ca="1"/>
        <v>-</v>
      </c>
      <c r="AE14" s="328">
        <f ca="1"/>
        <v>10</v>
      </c>
      <c r="AF14" s="329" t="str">
        <f t="shared" ca="1" si="11"/>
        <v>SV Arminia Köln III</v>
      </c>
      <c r="AG14" s="330" t="str">
        <f t="shared" ca="1" si="12"/>
        <v>TSV Starnen II</v>
      </c>
      <c r="AI14" s="25" t="str">
        <f t="shared" ca="1" si="13"/>
        <v>SV Arminia Köln IIITSV Starnen II</v>
      </c>
      <c r="AJ14" s="302">
        <f ca="1">IF($R14="",0,COUNTIF($R$8:$R14,$AI14))</f>
        <v>0</v>
      </c>
      <c r="AK14" s="302">
        <f t="shared" ca="1" si="14"/>
        <v>0</v>
      </c>
    </row>
    <row r="15" spans="1:37" ht="15.95" customHeight="1" x14ac:dyDescent="0.2">
      <c r="B15" s="41">
        <f t="shared" si="2"/>
        <v>1</v>
      </c>
      <c r="C15" s="134">
        <v>8</v>
      </c>
      <c r="D15" s="160" t="s">
        <v>481</v>
      </c>
      <c r="E15" s="125"/>
      <c r="F15" s="47">
        <v>8</v>
      </c>
      <c r="G15" s="290" t="str">
        <f t="shared" si="3"/>
        <v/>
      </c>
      <c r="H15" s="285"/>
      <c r="I15" s="286"/>
      <c r="J15" s="284"/>
      <c r="K15" s="284"/>
      <c r="L15" s="179">
        <f ca="1"/>
        <v>2</v>
      </c>
      <c r="M15" s="180" t="s">
        <v>2</v>
      </c>
      <c r="N15" s="181">
        <f ca="1"/>
        <v>7</v>
      </c>
      <c r="O15" s="296" t="str">
        <f t="shared" ca="1" si="0"/>
        <v>TTC Rot-Weiß Essen II</v>
      </c>
      <c r="P15" s="297" t="str">
        <f t="shared" ca="1" si="1"/>
        <v>SG Obermunde</v>
      </c>
      <c r="R15" s="25" t="str">
        <f t="shared" ca="1" si="4"/>
        <v>SG ObermundeTTC Rot-Weiß Essen II</v>
      </c>
      <c r="S15" s="302">
        <f t="shared" ca="1" si="5"/>
        <v>53</v>
      </c>
      <c r="T15" s="317" t="str">
        <f t="shared" ca="1" si="6"/>
        <v/>
      </c>
      <c r="U15" s="333">
        <f t="shared" si="7"/>
        <v>1000008</v>
      </c>
      <c r="V15" s="302">
        <f t="shared" si="8"/>
        <v>8</v>
      </c>
      <c r="W15" s="302">
        <f t="shared" si="9"/>
        <v>7</v>
      </c>
      <c r="X15" s="325" t="str">
        <f t="array" aca="1" ref="X15:AA15" ca="1">IF($L15="","",OFFSET($G$8:$J$8,$W15,0))</f>
        <v/>
      </c>
      <c r="Y15" s="326">
        <f ca="1"/>
        <v>0</v>
      </c>
      <c r="Z15" s="327">
        <f ca="1"/>
        <v>0</v>
      </c>
      <c r="AA15" s="328">
        <f ca="1"/>
        <v>0</v>
      </c>
      <c r="AB15" s="328" t="str">
        <f t="shared" ca="1" si="10"/>
        <v/>
      </c>
      <c r="AC15" s="328">
        <f t="array" aca="1" ref="AC15:AE15" ca="1">IF($L15="","",OFFSET($L$8:$N$8,$W15,0))</f>
        <v>2</v>
      </c>
      <c r="AD15" s="328" t="str">
        <f ca="1"/>
        <v>-</v>
      </c>
      <c r="AE15" s="328">
        <f ca="1"/>
        <v>7</v>
      </c>
      <c r="AF15" s="329" t="str">
        <f t="shared" ca="1" si="11"/>
        <v>TTC Rot-Weiß Essen II</v>
      </c>
      <c r="AG15" s="330" t="str">
        <f t="shared" ca="1" si="12"/>
        <v>SG Obermunde</v>
      </c>
      <c r="AI15" s="25" t="str">
        <f t="shared" ca="1" si="13"/>
        <v>TTC Rot-Weiß Essen IISG Obermunde</v>
      </c>
      <c r="AJ15" s="302">
        <f ca="1">IF($R15="",0,COUNTIF($R$8:$R15,$AI15))</f>
        <v>0</v>
      </c>
      <c r="AK15" s="302">
        <f t="shared" ca="1" si="14"/>
        <v>0</v>
      </c>
    </row>
    <row r="16" spans="1:37" ht="15.95" customHeight="1" x14ac:dyDescent="0.2">
      <c r="B16" s="41">
        <f t="shared" si="2"/>
        <v>1</v>
      </c>
      <c r="C16" s="134">
        <v>9</v>
      </c>
      <c r="D16" s="160" t="s">
        <v>482</v>
      </c>
      <c r="E16" s="125"/>
      <c r="F16" s="47">
        <v>9</v>
      </c>
      <c r="G16" s="290" t="str">
        <f t="shared" si="3"/>
        <v/>
      </c>
      <c r="H16" s="285"/>
      <c r="I16" s="286"/>
      <c r="J16" s="284"/>
      <c r="K16" s="284"/>
      <c r="L16" s="179">
        <f ca="1"/>
        <v>6</v>
      </c>
      <c r="M16" s="180" t="s">
        <v>2</v>
      </c>
      <c r="N16" s="181">
        <f ca="1"/>
        <v>3</v>
      </c>
      <c r="O16" s="296" t="str">
        <f t="shared" ca="1" si="0"/>
        <v>TSV Breitau</v>
      </c>
      <c r="P16" s="297" t="str">
        <f t="shared" ca="1" si="1"/>
        <v>VfL Wilden</v>
      </c>
      <c r="R16" s="25" t="str">
        <f t="shared" ca="1" si="4"/>
        <v>VfL WildenTSV Breitau</v>
      </c>
      <c r="S16" s="302">
        <f t="shared" ca="1" si="5"/>
        <v>54</v>
      </c>
      <c r="T16" s="317" t="str">
        <f t="shared" ca="1" si="6"/>
        <v/>
      </c>
      <c r="U16" s="333">
        <f t="shared" si="7"/>
        <v>1000009</v>
      </c>
      <c r="V16" s="302">
        <f t="shared" si="8"/>
        <v>9</v>
      </c>
      <c r="W16" s="302">
        <f t="shared" si="9"/>
        <v>8</v>
      </c>
      <c r="X16" s="325" t="str">
        <f t="array" aca="1" ref="X16:AA16" ca="1">IF($L16="","",OFFSET($G$8:$J$8,$W16,0))</f>
        <v/>
      </c>
      <c r="Y16" s="326">
        <f ca="1"/>
        <v>0</v>
      </c>
      <c r="Z16" s="327">
        <f ca="1"/>
        <v>0</v>
      </c>
      <c r="AA16" s="328">
        <f ca="1"/>
        <v>0</v>
      </c>
      <c r="AB16" s="328" t="str">
        <f t="shared" ca="1" si="10"/>
        <v/>
      </c>
      <c r="AC16" s="328">
        <f t="array" aca="1" ref="AC16:AE16" ca="1">IF($L16="","",OFFSET($L$8:$N$8,$W16,0))</f>
        <v>6</v>
      </c>
      <c r="AD16" s="328" t="str">
        <f ca="1"/>
        <v>-</v>
      </c>
      <c r="AE16" s="328">
        <f ca="1"/>
        <v>3</v>
      </c>
      <c r="AF16" s="329" t="str">
        <f t="shared" ca="1" si="11"/>
        <v>TSV Breitau</v>
      </c>
      <c r="AG16" s="330" t="str">
        <f t="shared" ca="1" si="12"/>
        <v>VfL Wilden</v>
      </c>
      <c r="AI16" s="25" t="str">
        <f t="shared" ca="1" si="13"/>
        <v>TSV BreitauVfL Wilden</v>
      </c>
      <c r="AJ16" s="302">
        <f ca="1">IF($R16="",0,COUNTIF($R$8:$R16,$AI16))</f>
        <v>0</v>
      </c>
      <c r="AK16" s="302">
        <f t="shared" ca="1" si="14"/>
        <v>0</v>
      </c>
    </row>
    <row r="17" spans="2:37" ht="15.95" customHeight="1" x14ac:dyDescent="0.2">
      <c r="B17" s="41">
        <f t="shared" si="2"/>
        <v>1</v>
      </c>
      <c r="C17" s="134">
        <v>10</v>
      </c>
      <c r="D17" s="160" t="s">
        <v>483</v>
      </c>
      <c r="E17" s="41"/>
      <c r="F17" s="47">
        <v>10</v>
      </c>
      <c r="G17" s="290" t="str">
        <f t="shared" si="3"/>
        <v/>
      </c>
      <c r="H17" s="285"/>
      <c r="I17" s="286"/>
      <c r="J17" s="284"/>
      <c r="K17" s="284"/>
      <c r="L17" s="179">
        <f ca="1"/>
        <v>4</v>
      </c>
      <c r="M17" s="180" t="s">
        <v>2</v>
      </c>
      <c r="N17" s="181">
        <f ca="1"/>
        <v>5</v>
      </c>
      <c r="O17" s="296" t="str">
        <f t="shared" ca="1" si="0"/>
        <v>RSV Peene</v>
      </c>
      <c r="P17" s="297" t="str">
        <f t="shared" ca="1" si="1"/>
        <v>SV Waldau</v>
      </c>
      <c r="R17" s="25" t="str">
        <f t="shared" ca="1" si="4"/>
        <v>SV WaldauRSV Peene</v>
      </c>
      <c r="S17" s="302">
        <f t="shared" ca="1" si="5"/>
        <v>55</v>
      </c>
      <c r="T17" s="317" t="str">
        <f t="shared" ca="1" si="6"/>
        <v/>
      </c>
      <c r="U17" s="333">
        <f t="shared" si="7"/>
        <v>1000010</v>
      </c>
      <c r="V17" s="302">
        <f t="shared" si="8"/>
        <v>10</v>
      </c>
      <c r="W17" s="302">
        <f t="shared" si="9"/>
        <v>9</v>
      </c>
      <c r="X17" s="325" t="str">
        <f t="array" aca="1" ref="X17:AA17" ca="1">IF($L17="","",OFFSET($G$8:$J$8,$W17,0))</f>
        <v/>
      </c>
      <c r="Y17" s="326">
        <f ca="1"/>
        <v>0</v>
      </c>
      <c r="Z17" s="327">
        <f ca="1"/>
        <v>0</v>
      </c>
      <c r="AA17" s="328">
        <f ca="1"/>
        <v>0</v>
      </c>
      <c r="AB17" s="328" t="str">
        <f t="shared" ca="1" si="10"/>
        <v/>
      </c>
      <c r="AC17" s="328">
        <f t="array" aca="1" ref="AC17:AE17" ca="1">IF($L17="","",OFFSET($L$8:$N$8,$W17,0))</f>
        <v>4</v>
      </c>
      <c r="AD17" s="328" t="str">
        <f ca="1"/>
        <v>-</v>
      </c>
      <c r="AE17" s="328">
        <f ca="1"/>
        <v>5</v>
      </c>
      <c r="AF17" s="329" t="str">
        <f t="shared" ca="1" si="11"/>
        <v>RSV Peene</v>
      </c>
      <c r="AG17" s="330" t="str">
        <f t="shared" ca="1" si="12"/>
        <v>SV Waldau</v>
      </c>
      <c r="AI17" s="25" t="str">
        <f t="shared" ca="1" si="13"/>
        <v>RSV PeeneSV Waldau</v>
      </c>
      <c r="AJ17" s="302">
        <f ca="1">IF($R17="",0,COUNTIF($R$8:$R17,$AI17))</f>
        <v>0</v>
      </c>
      <c r="AK17" s="302">
        <f t="shared" ca="1" si="14"/>
        <v>0</v>
      </c>
    </row>
    <row r="18" spans="2:37" ht="15.95" customHeight="1" x14ac:dyDescent="0.2">
      <c r="B18" s="41">
        <f t="shared" si="2"/>
        <v>0</v>
      </c>
      <c r="C18" s="134">
        <v>11</v>
      </c>
      <c r="D18" s="160"/>
      <c r="E18" s="41"/>
      <c r="F18" s="47">
        <v>11</v>
      </c>
      <c r="G18" s="290" t="str">
        <f t="shared" si="3"/>
        <v/>
      </c>
      <c r="H18" s="285"/>
      <c r="I18" s="286"/>
      <c r="J18" s="284"/>
      <c r="K18" s="284"/>
      <c r="L18" s="179">
        <f ca="1"/>
        <v>1</v>
      </c>
      <c r="M18" s="180" t="s">
        <v>2</v>
      </c>
      <c r="N18" s="181">
        <f ca="1"/>
        <v>8</v>
      </c>
      <c r="O18" s="296" t="str">
        <f t="shared" ca="1" si="0"/>
        <v>TTC Mellen</v>
      </c>
      <c r="P18" s="297" t="str">
        <f t="shared" ca="1" si="1"/>
        <v>SV Arminia Köln III</v>
      </c>
      <c r="R18" s="25" t="str">
        <f t="shared" ca="1" si="4"/>
        <v>SV Arminia Köln IIITTC Mellen</v>
      </c>
      <c r="S18" s="302">
        <f t="shared" ca="1" si="5"/>
        <v>56</v>
      </c>
      <c r="T18" s="317" t="str">
        <f t="shared" ca="1" si="6"/>
        <v/>
      </c>
      <c r="U18" s="333">
        <f>IF($H18="",1000000+ROW(A11),$H18+ROW(A14)/1000)</f>
        <v>1000011</v>
      </c>
      <c r="V18" s="302">
        <f t="shared" si="8"/>
        <v>11</v>
      </c>
      <c r="W18" s="302">
        <f t="shared" si="9"/>
        <v>10</v>
      </c>
      <c r="X18" s="325" t="str">
        <f t="array" aca="1" ref="X18:AA18" ca="1">IF($L18="","",OFFSET($G$8:$J$8,$W18,0))</f>
        <v/>
      </c>
      <c r="Y18" s="326">
        <f ca="1"/>
        <v>0</v>
      </c>
      <c r="Z18" s="327">
        <f ca="1"/>
        <v>0</v>
      </c>
      <c r="AA18" s="328">
        <f ca="1"/>
        <v>0</v>
      </c>
      <c r="AB18" s="328" t="str">
        <f t="shared" ca="1" si="10"/>
        <v/>
      </c>
      <c r="AC18" s="328">
        <f t="array" aca="1" ref="AC18:AE18" ca="1">IF($L18="","",OFFSET($L$8:$N$8,$W18,0))</f>
        <v>1</v>
      </c>
      <c r="AD18" s="328" t="str">
        <f ca="1"/>
        <v>-</v>
      </c>
      <c r="AE18" s="328">
        <f ca="1"/>
        <v>8</v>
      </c>
      <c r="AF18" s="329" t="str">
        <f t="shared" ca="1" si="11"/>
        <v>TTC Mellen</v>
      </c>
      <c r="AG18" s="330" t="str">
        <f t="shared" ca="1" si="12"/>
        <v>SV Arminia Köln III</v>
      </c>
      <c r="AI18" s="25" t="str">
        <f t="shared" ca="1" si="13"/>
        <v>TTC MellenSV Arminia Köln III</v>
      </c>
      <c r="AJ18" s="302">
        <f ca="1">IF($R18="",0,COUNTIF($R$8:$R18,$AI18))</f>
        <v>0</v>
      </c>
      <c r="AK18" s="302">
        <f t="shared" ca="1" si="14"/>
        <v>0</v>
      </c>
    </row>
    <row r="19" spans="2:37" ht="15.95" customHeight="1" x14ac:dyDescent="0.2">
      <c r="B19" s="41">
        <f t="shared" si="2"/>
        <v>0</v>
      </c>
      <c r="C19" s="134">
        <v>12</v>
      </c>
      <c r="D19" s="160"/>
      <c r="E19" s="41"/>
      <c r="F19" s="47">
        <v>12</v>
      </c>
      <c r="G19" s="290" t="str">
        <f t="shared" si="3"/>
        <v/>
      </c>
      <c r="H19" s="285"/>
      <c r="I19" s="286"/>
      <c r="J19" s="284"/>
      <c r="K19" s="284"/>
      <c r="L19" s="179">
        <f ca="1"/>
        <v>7</v>
      </c>
      <c r="M19" s="180" t="s">
        <v>2</v>
      </c>
      <c r="N19" s="181">
        <f ca="1"/>
        <v>9</v>
      </c>
      <c r="O19" s="296" t="str">
        <f t="shared" ca="1" si="0"/>
        <v>SG Obermunde</v>
      </c>
      <c r="P19" s="297" t="str">
        <f t="shared" ca="1" si="1"/>
        <v>SV Baldorf</v>
      </c>
      <c r="R19" s="25" t="str">
        <f t="shared" ca="1" si="4"/>
        <v>SV BaldorfSG Obermunde</v>
      </c>
      <c r="S19" s="302">
        <f t="shared" ca="1" si="5"/>
        <v>57</v>
      </c>
      <c r="T19" s="317" t="str">
        <f t="shared" ca="1" si="6"/>
        <v/>
      </c>
      <c r="U19" s="333">
        <f t="shared" si="7"/>
        <v>1000012</v>
      </c>
      <c r="V19" s="302">
        <f t="shared" si="8"/>
        <v>12</v>
      </c>
      <c r="W19" s="302">
        <f t="shared" si="9"/>
        <v>11</v>
      </c>
      <c r="X19" s="325" t="str">
        <f t="array" aca="1" ref="X19:AA19" ca="1">IF($L19="","",OFFSET($G$8:$J$8,$W19,0))</f>
        <v/>
      </c>
      <c r="Y19" s="326">
        <f ca="1"/>
        <v>0</v>
      </c>
      <c r="Z19" s="327">
        <f ca="1"/>
        <v>0</v>
      </c>
      <c r="AA19" s="328">
        <f ca="1"/>
        <v>0</v>
      </c>
      <c r="AB19" s="328" t="str">
        <f t="shared" ca="1" si="10"/>
        <v/>
      </c>
      <c r="AC19" s="328">
        <f t="array" aca="1" ref="AC19:AE19" ca="1">IF($L19="","",OFFSET($L$8:$N$8,$W19,0))</f>
        <v>7</v>
      </c>
      <c r="AD19" s="328" t="str">
        <f ca="1"/>
        <v>-</v>
      </c>
      <c r="AE19" s="328">
        <f ca="1"/>
        <v>9</v>
      </c>
      <c r="AF19" s="329" t="str">
        <f t="shared" ca="1" si="11"/>
        <v>SG Obermunde</v>
      </c>
      <c r="AG19" s="330" t="str">
        <f t="shared" ca="1" si="12"/>
        <v>SV Baldorf</v>
      </c>
      <c r="AI19" s="25" t="str">
        <f t="shared" ca="1" si="13"/>
        <v>SG ObermundeSV Baldorf</v>
      </c>
      <c r="AJ19" s="302">
        <f ca="1">IF($R19="",0,COUNTIF($R$8:$R19,$AI19))</f>
        <v>0</v>
      </c>
      <c r="AK19" s="302">
        <f t="shared" ca="1" si="14"/>
        <v>0</v>
      </c>
    </row>
    <row r="20" spans="2:37" ht="15.95" customHeight="1" x14ac:dyDescent="0.2">
      <c r="B20" s="41">
        <f t="shared" si="2"/>
        <v>0</v>
      </c>
      <c r="C20" s="134">
        <v>13</v>
      </c>
      <c r="D20" s="160"/>
      <c r="E20" s="41"/>
      <c r="F20" s="47">
        <v>13</v>
      </c>
      <c r="G20" s="290" t="str">
        <f t="shared" si="3"/>
        <v/>
      </c>
      <c r="H20" s="285"/>
      <c r="I20" s="286"/>
      <c r="J20" s="284"/>
      <c r="K20" s="284"/>
      <c r="L20" s="179">
        <f ca="1"/>
        <v>10</v>
      </c>
      <c r="M20" s="180" t="s">
        <v>2</v>
      </c>
      <c r="N20" s="181">
        <f ca="1"/>
        <v>6</v>
      </c>
      <c r="O20" s="296" t="str">
        <f t="shared" ca="1" si="0"/>
        <v>TSV Starnen II</v>
      </c>
      <c r="P20" s="297" t="str">
        <f t="shared" ca="1" si="1"/>
        <v>TSV Breitau</v>
      </c>
      <c r="R20" s="25" t="str">
        <f t="shared" ca="1" si="4"/>
        <v>TSV BreitauTSV Starnen II</v>
      </c>
      <c r="S20" s="302">
        <f t="shared" ca="1" si="5"/>
        <v>58</v>
      </c>
      <c r="T20" s="317" t="str">
        <f t="shared" ca="1" si="6"/>
        <v/>
      </c>
      <c r="U20" s="333">
        <f t="shared" si="7"/>
        <v>1000013</v>
      </c>
      <c r="V20" s="302">
        <f t="shared" si="8"/>
        <v>13</v>
      </c>
      <c r="W20" s="302">
        <f t="shared" si="9"/>
        <v>12</v>
      </c>
      <c r="X20" s="325" t="str">
        <f t="array" aca="1" ref="X20:AA20" ca="1">IF($L20="","",OFFSET($G$8:$J$8,$W20,0))</f>
        <v/>
      </c>
      <c r="Y20" s="326">
        <f ca="1"/>
        <v>0</v>
      </c>
      <c r="Z20" s="327">
        <f ca="1"/>
        <v>0</v>
      </c>
      <c r="AA20" s="328">
        <f ca="1"/>
        <v>0</v>
      </c>
      <c r="AB20" s="328" t="str">
        <f t="shared" ca="1" si="10"/>
        <v/>
      </c>
      <c r="AC20" s="328">
        <f t="array" aca="1" ref="AC20:AE20" ca="1">IF($L20="","",OFFSET($L$8:$N$8,$W20,0))</f>
        <v>10</v>
      </c>
      <c r="AD20" s="328" t="str">
        <f ca="1"/>
        <v>-</v>
      </c>
      <c r="AE20" s="328">
        <f ca="1"/>
        <v>6</v>
      </c>
      <c r="AF20" s="329" t="str">
        <f t="shared" ca="1" si="11"/>
        <v>TSV Starnen II</v>
      </c>
      <c r="AG20" s="330" t="str">
        <f t="shared" ca="1" si="12"/>
        <v>TSV Breitau</v>
      </c>
      <c r="AI20" s="25" t="str">
        <f t="shared" ca="1" si="13"/>
        <v>TSV Starnen IITSV Breitau</v>
      </c>
      <c r="AJ20" s="302">
        <f ca="1">IF($R20="",0,COUNTIF($R$8:$R20,$AI20))</f>
        <v>0</v>
      </c>
      <c r="AK20" s="302">
        <f t="shared" ca="1" si="14"/>
        <v>0</v>
      </c>
    </row>
    <row r="21" spans="2:37" ht="15.95" customHeight="1" thickBot="1" x14ac:dyDescent="0.25">
      <c r="B21" s="41">
        <f t="shared" si="2"/>
        <v>0</v>
      </c>
      <c r="C21" s="135">
        <v>14</v>
      </c>
      <c r="D21" s="161"/>
      <c r="E21" s="41"/>
      <c r="F21" s="47">
        <v>14</v>
      </c>
      <c r="G21" s="290" t="str">
        <f t="shared" si="3"/>
        <v/>
      </c>
      <c r="H21" s="285"/>
      <c r="I21" s="286"/>
      <c r="J21" s="284"/>
      <c r="K21" s="284"/>
      <c r="L21" s="179">
        <f ca="1"/>
        <v>5</v>
      </c>
      <c r="M21" s="180" t="s">
        <v>2</v>
      </c>
      <c r="N21" s="181">
        <f ca="1"/>
        <v>2</v>
      </c>
      <c r="O21" s="296" t="str">
        <f t="shared" ca="1" si="0"/>
        <v>SV Waldau</v>
      </c>
      <c r="P21" s="297" t="str">
        <f t="shared" ca="1" si="1"/>
        <v>TTC Rot-Weiß Essen II</v>
      </c>
      <c r="R21" s="25" t="str">
        <f t="shared" ca="1" si="4"/>
        <v>TTC Rot-Weiß Essen IISV Waldau</v>
      </c>
      <c r="S21" s="302">
        <f t="shared" ca="1" si="5"/>
        <v>59</v>
      </c>
      <c r="T21" s="317" t="str">
        <f t="shared" ca="1" si="6"/>
        <v/>
      </c>
      <c r="U21" s="333">
        <f t="shared" si="7"/>
        <v>1000014</v>
      </c>
      <c r="V21" s="302">
        <f t="shared" si="8"/>
        <v>14</v>
      </c>
      <c r="W21" s="302">
        <f t="shared" si="9"/>
        <v>13</v>
      </c>
      <c r="X21" s="325" t="str">
        <f t="array" aca="1" ref="X21:AA21" ca="1">IF($L21="","",OFFSET($G$8:$J$8,$W21,0))</f>
        <v/>
      </c>
      <c r="Y21" s="326">
        <f ca="1"/>
        <v>0</v>
      </c>
      <c r="Z21" s="327">
        <f ca="1"/>
        <v>0</v>
      </c>
      <c r="AA21" s="328">
        <f ca="1"/>
        <v>0</v>
      </c>
      <c r="AB21" s="328" t="str">
        <f t="shared" ca="1" si="10"/>
        <v/>
      </c>
      <c r="AC21" s="328">
        <f t="array" aca="1" ref="AC21:AE21" ca="1">IF($L21="","",OFFSET($L$8:$N$8,$W21,0))</f>
        <v>5</v>
      </c>
      <c r="AD21" s="328" t="str">
        <f ca="1"/>
        <v>-</v>
      </c>
      <c r="AE21" s="328">
        <f ca="1"/>
        <v>2</v>
      </c>
      <c r="AF21" s="329" t="str">
        <f t="shared" ca="1" si="11"/>
        <v>SV Waldau</v>
      </c>
      <c r="AG21" s="330" t="str">
        <f t="shared" ca="1" si="12"/>
        <v>TTC Rot-Weiß Essen II</v>
      </c>
      <c r="AI21" s="25" t="str">
        <f t="shared" ca="1" si="13"/>
        <v>SV WaldauTTC Rot-Weiß Essen II</v>
      </c>
      <c r="AJ21" s="302">
        <f ca="1">IF($R21="",0,COUNTIF($R$8:$R21,$AI21))</f>
        <v>0</v>
      </c>
      <c r="AK21" s="302">
        <f t="shared" ca="1" si="14"/>
        <v>0</v>
      </c>
    </row>
    <row r="22" spans="2:37" ht="15.95" customHeight="1" thickTop="1" x14ac:dyDescent="0.2">
      <c r="B22" s="41"/>
      <c r="C22" s="362"/>
      <c r="D22" s="363"/>
      <c r="E22" s="41"/>
      <c r="F22" s="47">
        <v>15</v>
      </c>
      <c r="G22" s="290" t="str">
        <f t="shared" si="3"/>
        <v/>
      </c>
      <c r="H22" s="285"/>
      <c r="I22" s="286"/>
      <c r="J22" s="284"/>
      <c r="K22" s="284"/>
      <c r="L22" s="179">
        <f ca="1"/>
        <v>3</v>
      </c>
      <c r="M22" s="180" t="s">
        <v>2</v>
      </c>
      <c r="N22" s="181">
        <f ca="1"/>
        <v>4</v>
      </c>
      <c r="O22" s="296" t="str">
        <f t="shared" ca="1" si="0"/>
        <v>VfL Wilden</v>
      </c>
      <c r="P22" s="297" t="str">
        <f t="shared" ca="1" si="1"/>
        <v>RSV Peene</v>
      </c>
      <c r="R22" s="25" t="str">
        <f t="shared" ca="1" si="4"/>
        <v>RSV PeeneVfL Wilden</v>
      </c>
      <c r="S22" s="302">
        <f t="shared" ca="1" si="5"/>
        <v>60</v>
      </c>
      <c r="T22" s="317" t="str">
        <f t="shared" ca="1" si="6"/>
        <v/>
      </c>
      <c r="U22" s="333">
        <f t="shared" si="7"/>
        <v>1000015</v>
      </c>
      <c r="V22" s="302">
        <f t="shared" si="8"/>
        <v>15</v>
      </c>
      <c r="W22" s="302">
        <f t="shared" si="9"/>
        <v>14</v>
      </c>
      <c r="X22" s="325" t="str">
        <f t="array" aca="1" ref="X22:AA22" ca="1">IF($L22="","",OFFSET($G$8:$J$8,$W22,0))</f>
        <v/>
      </c>
      <c r="Y22" s="326">
        <f ca="1"/>
        <v>0</v>
      </c>
      <c r="Z22" s="327">
        <f ca="1"/>
        <v>0</v>
      </c>
      <c r="AA22" s="328">
        <f ca="1"/>
        <v>0</v>
      </c>
      <c r="AB22" s="328" t="str">
        <f t="shared" ca="1" si="10"/>
        <v/>
      </c>
      <c r="AC22" s="328">
        <f t="array" aca="1" ref="AC22:AE22" ca="1">IF($L22="","",OFFSET($L$8:$N$8,$W22,0))</f>
        <v>3</v>
      </c>
      <c r="AD22" s="328" t="str">
        <f ca="1"/>
        <v>-</v>
      </c>
      <c r="AE22" s="328">
        <f ca="1"/>
        <v>4</v>
      </c>
      <c r="AF22" s="329" t="str">
        <f t="shared" ca="1" si="11"/>
        <v>VfL Wilden</v>
      </c>
      <c r="AG22" s="330" t="str">
        <f t="shared" ca="1" si="12"/>
        <v>RSV Peene</v>
      </c>
      <c r="AI22" s="25" t="str">
        <f t="shared" ca="1" si="13"/>
        <v>VfL WildenRSV Peene</v>
      </c>
      <c r="AJ22" s="302">
        <f ca="1">IF($R22="",0,COUNTIF($R$8:$R22,$AI22))</f>
        <v>0</v>
      </c>
      <c r="AK22" s="302">
        <f t="shared" ca="1" si="14"/>
        <v>0</v>
      </c>
    </row>
    <row r="23" spans="2:37" ht="15.95" customHeight="1" x14ac:dyDescent="0.2">
      <c r="B23" s="41"/>
      <c r="C23" s="364"/>
      <c r="D23" s="365"/>
      <c r="E23" s="41"/>
      <c r="F23" s="47">
        <v>16</v>
      </c>
      <c r="G23" s="290" t="str">
        <f t="shared" si="3"/>
        <v/>
      </c>
      <c r="H23" s="285"/>
      <c r="I23" s="286"/>
      <c r="J23" s="284"/>
      <c r="K23" s="284"/>
      <c r="L23" s="179">
        <f ca="1"/>
        <v>7</v>
      </c>
      <c r="M23" s="180" t="s">
        <v>2</v>
      </c>
      <c r="N23" s="181">
        <f ca="1"/>
        <v>1</v>
      </c>
      <c r="O23" s="296" t="str">
        <f t="shared" ca="1" si="0"/>
        <v>SG Obermunde</v>
      </c>
      <c r="P23" s="297" t="str">
        <f t="shared" ca="1" si="1"/>
        <v>TTC Mellen</v>
      </c>
      <c r="R23" s="25" t="str">
        <f t="shared" ca="1" si="4"/>
        <v>TTC MellenSG Obermunde</v>
      </c>
      <c r="S23" s="302">
        <f t="shared" ca="1" si="5"/>
        <v>61</v>
      </c>
      <c r="T23" s="317" t="str">
        <f t="shared" ca="1" si="6"/>
        <v/>
      </c>
      <c r="U23" s="333">
        <f t="shared" si="7"/>
        <v>1000016</v>
      </c>
      <c r="V23" s="302">
        <f t="shared" si="8"/>
        <v>16</v>
      </c>
      <c r="W23" s="302">
        <f t="shared" si="9"/>
        <v>15</v>
      </c>
      <c r="X23" s="325" t="str">
        <f t="array" aca="1" ref="X23:AA23" ca="1">IF($L23="","",OFFSET($G$8:$J$8,$W23,0))</f>
        <v/>
      </c>
      <c r="Y23" s="326">
        <f ca="1"/>
        <v>0</v>
      </c>
      <c r="Z23" s="327">
        <f ca="1"/>
        <v>0</v>
      </c>
      <c r="AA23" s="328">
        <f ca="1"/>
        <v>0</v>
      </c>
      <c r="AB23" s="328" t="str">
        <f t="shared" ca="1" si="10"/>
        <v/>
      </c>
      <c r="AC23" s="328">
        <f t="array" aca="1" ref="AC23:AE23" ca="1">IF($L23="","",OFFSET($L$8:$N$8,$W23,0))</f>
        <v>7</v>
      </c>
      <c r="AD23" s="328" t="str">
        <f ca="1"/>
        <v>-</v>
      </c>
      <c r="AE23" s="328">
        <f ca="1"/>
        <v>1</v>
      </c>
      <c r="AF23" s="329" t="str">
        <f t="shared" ca="1" si="11"/>
        <v>SG Obermunde</v>
      </c>
      <c r="AG23" s="330" t="str">
        <f t="shared" ca="1" si="12"/>
        <v>TTC Mellen</v>
      </c>
      <c r="AI23" s="25" t="str">
        <f t="shared" ca="1" si="13"/>
        <v>SG ObermundeTTC Mellen</v>
      </c>
      <c r="AJ23" s="302">
        <f ca="1">IF($R23="",0,COUNTIF($R$8:$R23,$AI23))</f>
        <v>0</v>
      </c>
      <c r="AK23" s="302">
        <f t="shared" ca="1" si="14"/>
        <v>0</v>
      </c>
    </row>
    <row r="24" spans="2:37" ht="15.95" customHeight="1" x14ac:dyDescent="0.2">
      <c r="B24" s="41"/>
      <c r="C24" s="368">
        <v>45527</v>
      </c>
      <c r="D24" s="365" t="s">
        <v>470</v>
      </c>
      <c r="E24" s="41"/>
      <c r="F24" s="47">
        <v>17</v>
      </c>
      <c r="G24" s="290" t="str">
        <f t="shared" si="3"/>
        <v/>
      </c>
      <c r="H24" s="285"/>
      <c r="I24" s="286"/>
      <c r="J24" s="284"/>
      <c r="K24" s="284"/>
      <c r="L24" s="179">
        <f ca="1"/>
        <v>6</v>
      </c>
      <c r="M24" s="180" t="s">
        <v>2</v>
      </c>
      <c r="N24" s="181">
        <f ca="1"/>
        <v>8</v>
      </c>
      <c r="O24" s="296" t="str">
        <f t="shared" ca="1" si="0"/>
        <v>TSV Breitau</v>
      </c>
      <c r="P24" s="297" t="str">
        <f t="shared" ca="1" si="1"/>
        <v>SV Arminia Köln III</v>
      </c>
      <c r="R24" s="25" t="str">
        <f t="shared" ca="1" si="4"/>
        <v>SV Arminia Köln IIITSV Breitau</v>
      </c>
      <c r="S24" s="302">
        <f t="shared" ca="1" si="5"/>
        <v>62</v>
      </c>
      <c r="T24" s="317" t="str">
        <f t="shared" ca="1" si="6"/>
        <v/>
      </c>
      <c r="U24" s="333">
        <f t="shared" si="7"/>
        <v>1000017</v>
      </c>
      <c r="V24" s="302">
        <f t="shared" si="8"/>
        <v>17</v>
      </c>
      <c r="W24" s="302">
        <f t="shared" si="9"/>
        <v>16</v>
      </c>
      <c r="X24" s="325" t="str">
        <f t="array" aca="1" ref="X24:AA24" ca="1">IF($L24="","",OFFSET($G$8:$J$8,$W24,0))</f>
        <v/>
      </c>
      <c r="Y24" s="326">
        <f ca="1"/>
        <v>0</v>
      </c>
      <c r="Z24" s="327">
        <f ca="1"/>
        <v>0</v>
      </c>
      <c r="AA24" s="328">
        <f ca="1"/>
        <v>0</v>
      </c>
      <c r="AB24" s="328" t="str">
        <f t="shared" ca="1" si="10"/>
        <v/>
      </c>
      <c r="AC24" s="328">
        <f t="array" aca="1" ref="AC24:AE24" ca="1">IF($L24="","",OFFSET($L$8:$N$8,$W24,0))</f>
        <v>6</v>
      </c>
      <c r="AD24" s="328" t="str">
        <f ca="1"/>
        <v>-</v>
      </c>
      <c r="AE24" s="328">
        <f ca="1"/>
        <v>8</v>
      </c>
      <c r="AF24" s="329" t="str">
        <f t="shared" ca="1" si="11"/>
        <v>TSV Breitau</v>
      </c>
      <c r="AG24" s="330" t="str">
        <f t="shared" ca="1" si="12"/>
        <v>SV Arminia Köln III</v>
      </c>
      <c r="AI24" s="25" t="str">
        <f t="shared" ca="1" si="13"/>
        <v>TSV BreitauSV Arminia Köln III</v>
      </c>
      <c r="AJ24" s="302">
        <f ca="1">IF($R24="",0,COUNTIF($R$8:$R24,$AI24))</f>
        <v>0</v>
      </c>
      <c r="AK24" s="302">
        <f t="shared" ca="1" si="14"/>
        <v>0</v>
      </c>
    </row>
    <row r="25" spans="2:37" ht="15.95" customHeight="1" x14ac:dyDescent="0.2">
      <c r="B25" s="41"/>
      <c r="C25" s="368">
        <v>45634</v>
      </c>
      <c r="D25" s="365" t="s">
        <v>469</v>
      </c>
      <c r="E25" s="41"/>
      <c r="F25" s="47">
        <v>18</v>
      </c>
      <c r="G25" s="290" t="str">
        <f t="shared" si="3"/>
        <v/>
      </c>
      <c r="H25" s="285"/>
      <c r="I25" s="286"/>
      <c r="J25" s="284"/>
      <c r="K25" s="284"/>
      <c r="L25" s="179">
        <f ca="1"/>
        <v>9</v>
      </c>
      <c r="M25" s="180" t="s">
        <v>2</v>
      </c>
      <c r="N25" s="181">
        <f ca="1"/>
        <v>5</v>
      </c>
      <c r="O25" s="296" t="str">
        <f t="shared" ca="1" si="0"/>
        <v>SV Baldorf</v>
      </c>
      <c r="P25" s="297" t="str">
        <f t="shared" ca="1" si="1"/>
        <v>SV Waldau</v>
      </c>
      <c r="R25" s="25" t="str">
        <f t="shared" ca="1" si="4"/>
        <v>SV WaldauSV Baldorf</v>
      </c>
      <c r="S25" s="302">
        <f t="shared" ca="1" si="5"/>
        <v>63</v>
      </c>
      <c r="T25" s="317" t="str">
        <f t="shared" ca="1" si="6"/>
        <v/>
      </c>
      <c r="U25" s="333">
        <f t="shared" si="7"/>
        <v>1000018</v>
      </c>
      <c r="V25" s="302">
        <f t="shared" si="8"/>
        <v>18</v>
      </c>
      <c r="W25" s="302">
        <f t="shared" si="9"/>
        <v>17</v>
      </c>
      <c r="X25" s="325" t="str">
        <f t="array" aca="1" ref="X25:AA25" ca="1">IF($L25="","",OFFSET($G$8:$J$8,$W25,0))</f>
        <v/>
      </c>
      <c r="Y25" s="326">
        <f ca="1"/>
        <v>0</v>
      </c>
      <c r="Z25" s="327">
        <f ca="1"/>
        <v>0</v>
      </c>
      <c r="AA25" s="328">
        <f ca="1"/>
        <v>0</v>
      </c>
      <c r="AB25" s="328" t="str">
        <f t="shared" ca="1" si="10"/>
        <v/>
      </c>
      <c r="AC25" s="328">
        <f t="array" aca="1" ref="AC25:AE25" ca="1">IF($L25="","",OFFSET($L$8:$N$8,$W25,0))</f>
        <v>9</v>
      </c>
      <c r="AD25" s="328" t="str">
        <f ca="1"/>
        <v>-</v>
      </c>
      <c r="AE25" s="328">
        <f ca="1"/>
        <v>5</v>
      </c>
      <c r="AF25" s="329" t="str">
        <f t="shared" ca="1" si="11"/>
        <v>SV Baldorf</v>
      </c>
      <c r="AG25" s="330" t="str">
        <f t="shared" ca="1" si="12"/>
        <v>SV Waldau</v>
      </c>
      <c r="AI25" s="25" t="str">
        <f t="shared" ca="1" si="13"/>
        <v>SV BaldorfSV Waldau</v>
      </c>
      <c r="AJ25" s="302">
        <f ca="1">IF($R25="",0,COUNTIF($R$8:$R25,$AI25))</f>
        <v>0</v>
      </c>
      <c r="AK25" s="302">
        <f t="shared" ca="1" si="14"/>
        <v>0</v>
      </c>
    </row>
    <row r="26" spans="2:37" ht="15.95" customHeight="1" x14ac:dyDescent="0.2">
      <c r="B26" s="41"/>
      <c r="C26" s="364"/>
      <c r="D26" s="365"/>
      <c r="E26" s="41"/>
      <c r="F26" s="47">
        <v>19</v>
      </c>
      <c r="G26" s="290" t="str">
        <f t="shared" si="3"/>
        <v/>
      </c>
      <c r="H26" s="285"/>
      <c r="I26" s="286"/>
      <c r="J26" s="284"/>
      <c r="K26" s="284"/>
      <c r="L26" s="179">
        <f ca="1"/>
        <v>4</v>
      </c>
      <c r="M26" s="180" t="s">
        <v>2</v>
      </c>
      <c r="N26" s="181">
        <f ca="1"/>
        <v>10</v>
      </c>
      <c r="O26" s="296" t="str">
        <f t="shared" ca="1" si="0"/>
        <v>RSV Peene</v>
      </c>
      <c r="P26" s="297" t="str">
        <f t="shared" ca="1" si="1"/>
        <v>TSV Starnen II</v>
      </c>
      <c r="R26" s="25" t="str">
        <f t="shared" ca="1" si="4"/>
        <v>TSV Starnen IIRSV Peene</v>
      </c>
      <c r="S26" s="302">
        <f t="shared" ca="1" si="5"/>
        <v>64</v>
      </c>
      <c r="T26" s="317" t="str">
        <f t="shared" ca="1" si="6"/>
        <v/>
      </c>
      <c r="U26" s="333">
        <f t="shared" si="7"/>
        <v>1000019</v>
      </c>
      <c r="V26" s="302">
        <f t="shared" si="8"/>
        <v>19</v>
      </c>
      <c r="W26" s="302">
        <f t="shared" si="9"/>
        <v>18</v>
      </c>
      <c r="X26" s="325" t="str">
        <f t="array" aca="1" ref="X26:AA26" ca="1">IF($L26="","",OFFSET($G$8:$J$8,$W26,0))</f>
        <v/>
      </c>
      <c r="Y26" s="326">
        <f ca="1"/>
        <v>0</v>
      </c>
      <c r="Z26" s="327">
        <f ca="1"/>
        <v>0</v>
      </c>
      <c r="AA26" s="328">
        <f ca="1"/>
        <v>0</v>
      </c>
      <c r="AB26" s="328" t="str">
        <f t="shared" ca="1" si="10"/>
        <v/>
      </c>
      <c r="AC26" s="328">
        <f t="array" aca="1" ref="AC26:AE26" ca="1">IF($L26="","",OFFSET($L$8:$N$8,$W26,0))</f>
        <v>4</v>
      </c>
      <c r="AD26" s="328" t="str">
        <f ca="1"/>
        <v>-</v>
      </c>
      <c r="AE26" s="328">
        <f ca="1"/>
        <v>10</v>
      </c>
      <c r="AF26" s="329" t="str">
        <f t="shared" ca="1" si="11"/>
        <v>RSV Peene</v>
      </c>
      <c r="AG26" s="330" t="str">
        <f t="shared" ca="1" si="12"/>
        <v>TSV Starnen II</v>
      </c>
      <c r="AI26" s="25" t="str">
        <f t="shared" ca="1" si="13"/>
        <v>RSV PeeneTSV Starnen II</v>
      </c>
      <c r="AJ26" s="302">
        <f ca="1">IF($R26="",0,COUNTIF($R$8:$R26,$AI26))</f>
        <v>0</v>
      </c>
      <c r="AK26" s="302">
        <f t="shared" ca="1" si="14"/>
        <v>0</v>
      </c>
    </row>
    <row r="27" spans="2:37" ht="15.95" customHeight="1" x14ac:dyDescent="0.2">
      <c r="B27" s="41"/>
      <c r="C27" s="368">
        <v>45658</v>
      </c>
      <c r="D27" s="365" t="s">
        <v>471</v>
      </c>
      <c r="E27" s="41"/>
      <c r="F27" s="47">
        <v>20</v>
      </c>
      <c r="G27" s="290" t="str">
        <f t="shared" si="3"/>
        <v/>
      </c>
      <c r="H27" s="285"/>
      <c r="I27" s="286"/>
      <c r="J27" s="284"/>
      <c r="K27" s="284"/>
      <c r="L27" s="179">
        <f ca="1"/>
        <v>2</v>
      </c>
      <c r="M27" s="180" t="s">
        <v>2</v>
      </c>
      <c r="N27" s="181">
        <f ca="1"/>
        <v>3</v>
      </c>
      <c r="O27" s="296" t="str">
        <f t="shared" ca="1" si="0"/>
        <v>TTC Rot-Weiß Essen II</v>
      </c>
      <c r="P27" s="297" t="str">
        <f t="shared" ca="1" si="1"/>
        <v>VfL Wilden</v>
      </c>
      <c r="R27" s="25" t="str">
        <f t="shared" ca="1" si="4"/>
        <v>VfL WildenTTC Rot-Weiß Essen II</v>
      </c>
      <c r="S27" s="302">
        <f t="shared" ca="1" si="5"/>
        <v>65</v>
      </c>
      <c r="T27" s="317" t="str">
        <f t="shared" ca="1" si="6"/>
        <v/>
      </c>
      <c r="U27" s="333">
        <f t="shared" si="7"/>
        <v>1000020</v>
      </c>
      <c r="V27" s="302">
        <f t="shared" si="8"/>
        <v>20</v>
      </c>
      <c r="W27" s="302">
        <f t="shared" si="9"/>
        <v>19</v>
      </c>
      <c r="X27" s="325" t="str">
        <f t="array" aca="1" ref="X27:AA27" ca="1">IF($L27="","",OFFSET($G$8:$J$8,$W27,0))</f>
        <v/>
      </c>
      <c r="Y27" s="326">
        <f ca="1"/>
        <v>0</v>
      </c>
      <c r="Z27" s="327">
        <f ca="1"/>
        <v>0</v>
      </c>
      <c r="AA27" s="328">
        <f ca="1"/>
        <v>0</v>
      </c>
      <c r="AB27" s="328" t="str">
        <f t="shared" ca="1" si="10"/>
        <v/>
      </c>
      <c r="AC27" s="328">
        <f t="array" aca="1" ref="AC27:AE27" ca="1">IF($L27="","",OFFSET($L$8:$N$8,$W27,0))</f>
        <v>2</v>
      </c>
      <c r="AD27" s="328" t="str">
        <f ca="1"/>
        <v>-</v>
      </c>
      <c r="AE27" s="328">
        <f ca="1"/>
        <v>3</v>
      </c>
      <c r="AF27" s="329" t="str">
        <f t="shared" ca="1" si="11"/>
        <v>TTC Rot-Weiß Essen II</v>
      </c>
      <c r="AG27" s="330" t="str">
        <f t="shared" ca="1" si="12"/>
        <v>VfL Wilden</v>
      </c>
      <c r="AI27" s="25" t="str">
        <f t="shared" ca="1" si="13"/>
        <v>TTC Rot-Weiß Essen IIVfL Wilden</v>
      </c>
      <c r="AJ27" s="302">
        <f ca="1">IF($R27="",0,COUNTIF($R$8:$R27,$AI27))</f>
        <v>0</v>
      </c>
      <c r="AK27" s="302">
        <f t="shared" ca="1" si="14"/>
        <v>0</v>
      </c>
    </row>
    <row r="28" spans="2:37" ht="15.95" customHeight="1" x14ac:dyDescent="0.2">
      <c r="C28" s="368">
        <v>45753</v>
      </c>
      <c r="D28" s="365" t="s">
        <v>472</v>
      </c>
      <c r="E28" s="41"/>
      <c r="F28" s="47">
        <v>21</v>
      </c>
      <c r="G28" s="290" t="str">
        <f t="shared" si="3"/>
        <v/>
      </c>
      <c r="H28" s="285"/>
      <c r="I28" s="286"/>
      <c r="J28" s="284"/>
      <c r="K28" s="284"/>
      <c r="L28" s="179">
        <f ca="1"/>
        <v>1</v>
      </c>
      <c r="M28" s="180" t="s">
        <v>2</v>
      </c>
      <c r="N28" s="181">
        <f ca="1"/>
        <v>6</v>
      </c>
      <c r="O28" s="296" t="str">
        <f t="shared" ca="1" si="0"/>
        <v>TTC Mellen</v>
      </c>
      <c r="P28" s="297" t="str">
        <f t="shared" ca="1" si="1"/>
        <v>TSV Breitau</v>
      </c>
      <c r="R28" s="25" t="str">
        <f t="shared" ca="1" si="4"/>
        <v>TSV BreitauTTC Mellen</v>
      </c>
      <c r="S28" s="302">
        <f t="shared" ca="1" si="5"/>
        <v>66</v>
      </c>
      <c r="T28" s="317" t="str">
        <f t="shared" ca="1" si="6"/>
        <v/>
      </c>
      <c r="U28" s="333">
        <f t="shared" si="7"/>
        <v>1000021</v>
      </c>
      <c r="V28" s="302">
        <f t="shared" si="8"/>
        <v>21</v>
      </c>
      <c r="W28" s="302">
        <f t="shared" si="9"/>
        <v>20</v>
      </c>
      <c r="X28" s="325" t="str">
        <f t="array" aca="1" ref="X28:AA28" ca="1">IF($L28="","",OFFSET($G$8:$J$8,$W28,0))</f>
        <v/>
      </c>
      <c r="Y28" s="326">
        <f ca="1"/>
        <v>0</v>
      </c>
      <c r="Z28" s="327">
        <f ca="1"/>
        <v>0</v>
      </c>
      <c r="AA28" s="328">
        <f ca="1"/>
        <v>0</v>
      </c>
      <c r="AB28" s="328" t="str">
        <f t="shared" ca="1" si="10"/>
        <v/>
      </c>
      <c r="AC28" s="328">
        <f t="array" aca="1" ref="AC28:AE28" ca="1">IF($L28="","",OFFSET($L$8:$N$8,$W28,0))</f>
        <v>1</v>
      </c>
      <c r="AD28" s="328" t="str">
        <f ca="1"/>
        <v>-</v>
      </c>
      <c r="AE28" s="328">
        <f ca="1"/>
        <v>6</v>
      </c>
      <c r="AF28" s="329" t="str">
        <f t="shared" ca="1" si="11"/>
        <v>TTC Mellen</v>
      </c>
      <c r="AG28" s="330" t="str">
        <f t="shared" ca="1" si="12"/>
        <v>TSV Breitau</v>
      </c>
      <c r="AI28" s="25" t="str">
        <f t="shared" ca="1" si="13"/>
        <v>TTC MellenTSV Breitau</v>
      </c>
      <c r="AJ28" s="302">
        <f ca="1">IF($R28="",0,COUNTIF($R$8:$R28,$AI28))</f>
        <v>0</v>
      </c>
      <c r="AK28" s="302">
        <f t="shared" ca="1" si="14"/>
        <v>0</v>
      </c>
    </row>
    <row r="29" spans="2:37" ht="15.95" customHeight="1" x14ac:dyDescent="0.2">
      <c r="C29" s="366"/>
      <c r="D29" s="367"/>
      <c r="E29" s="41"/>
      <c r="F29" s="47">
        <v>22</v>
      </c>
      <c r="G29" s="290" t="str">
        <f t="shared" si="3"/>
        <v/>
      </c>
      <c r="H29" s="285"/>
      <c r="I29" s="286"/>
      <c r="J29" s="284"/>
      <c r="K29" s="284"/>
      <c r="L29" s="179">
        <f ca="1"/>
        <v>5</v>
      </c>
      <c r="M29" s="180" t="s">
        <v>2</v>
      </c>
      <c r="N29" s="181">
        <f ca="1"/>
        <v>7</v>
      </c>
      <c r="O29" s="296" t="str">
        <f t="shared" ca="1" si="0"/>
        <v>SV Waldau</v>
      </c>
      <c r="P29" s="297" t="str">
        <f t="shared" ca="1" si="1"/>
        <v>SG Obermunde</v>
      </c>
      <c r="R29" s="25" t="str">
        <f t="shared" ca="1" si="4"/>
        <v>SG ObermundeSV Waldau</v>
      </c>
      <c r="S29" s="302">
        <f t="shared" ca="1" si="5"/>
        <v>67</v>
      </c>
      <c r="T29" s="317" t="str">
        <f t="shared" ca="1" si="6"/>
        <v/>
      </c>
      <c r="U29" s="333">
        <f t="shared" si="7"/>
        <v>1000022</v>
      </c>
      <c r="V29" s="302">
        <f t="shared" si="8"/>
        <v>22</v>
      </c>
      <c r="W29" s="302">
        <f t="shared" si="9"/>
        <v>21</v>
      </c>
      <c r="X29" s="325" t="str">
        <f t="array" aca="1" ref="X29:AA29" ca="1">IF($L29="","",OFFSET($G$8:$J$8,$W29,0))</f>
        <v/>
      </c>
      <c r="Y29" s="326">
        <f ca="1"/>
        <v>0</v>
      </c>
      <c r="Z29" s="327">
        <f ca="1"/>
        <v>0</v>
      </c>
      <c r="AA29" s="328">
        <f ca="1"/>
        <v>0</v>
      </c>
      <c r="AB29" s="328" t="str">
        <f t="shared" ca="1" si="10"/>
        <v/>
      </c>
      <c r="AC29" s="328">
        <f t="array" aca="1" ref="AC29:AE29" ca="1">IF($L29="","",OFFSET($L$8:$N$8,$W29,0))</f>
        <v>5</v>
      </c>
      <c r="AD29" s="328" t="str">
        <f ca="1"/>
        <v>-</v>
      </c>
      <c r="AE29" s="328">
        <f ca="1"/>
        <v>7</v>
      </c>
      <c r="AF29" s="329" t="str">
        <f t="shared" ca="1" si="11"/>
        <v>SV Waldau</v>
      </c>
      <c r="AG29" s="330" t="str">
        <f t="shared" ca="1" si="12"/>
        <v>SG Obermunde</v>
      </c>
      <c r="AI29" s="25" t="str">
        <f t="shared" ca="1" si="13"/>
        <v>SV WaldauSG Obermunde</v>
      </c>
      <c r="AJ29" s="302">
        <f ca="1">IF($R29="",0,COUNTIF($R$8:$R29,$AI29))</f>
        <v>0</v>
      </c>
      <c r="AK29" s="302">
        <f t="shared" ca="1" si="14"/>
        <v>0</v>
      </c>
    </row>
    <row r="30" spans="2:37" ht="15.95" customHeight="1" x14ac:dyDescent="0.2">
      <c r="C30" s="366"/>
      <c r="D30" s="367"/>
      <c r="E30" s="41"/>
      <c r="F30" s="47">
        <v>23</v>
      </c>
      <c r="G30" s="290" t="str">
        <f t="shared" si="3"/>
        <v/>
      </c>
      <c r="H30" s="285"/>
      <c r="I30" s="286"/>
      <c r="J30" s="284"/>
      <c r="K30" s="284"/>
      <c r="L30" s="179">
        <f ca="1"/>
        <v>8</v>
      </c>
      <c r="M30" s="180" t="s">
        <v>2</v>
      </c>
      <c r="N30" s="181">
        <f ca="1"/>
        <v>4</v>
      </c>
      <c r="O30" s="296" t="str">
        <f t="shared" ca="1" si="0"/>
        <v>SV Arminia Köln III</v>
      </c>
      <c r="P30" s="297" t="str">
        <f t="shared" ca="1" si="1"/>
        <v>RSV Peene</v>
      </c>
      <c r="R30" s="25" t="str">
        <f t="shared" ca="1" si="4"/>
        <v>RSV PeeneSV Arminia Köln III</v>
      </c>
      <c r="S30" s="302">
        <f t="shared" ca="1" si="5"/>
        <v>68</v>
      </c>
      <c r="T30" s="317" t="str">
        <f t="shared" ca="1" si="6"/>
        <v/>
      </c>
      <c r="U30" s="333">
        <f t="shared" si="7"/>
        <v>1000023</v>
      </c>
      <c r="V30" s="302">
        <f t="shared" si="8"/>
        <v>23</v>
      </c>
      <c r="W30" s="302">
        <f t="shared" si="9"/>
        <v>22</v>
      </c>
      <c r="X30" s="325" t="str">
        <f t="array" aca="1" ref="X30:AA30" ca="1">IF($L30="","",OFFSET($G$8:$J$8,$W30,0))</f>
        <v/>
      </c>
      <c r="Y30" s="326">
        <f ca="1"/>
        <v>0</v>
      </c>
      <c r="Z30" s="327">
        <f ca="1"/>
        <v>0</v>
      </c>
      <c r="AA30" s="328">
        <f ca="1"/>
        <v>0</v>
      </c>
      <c r="AB30" s="328" t="str">
        <f t="shared" ca="1" si="10"/>
        <v/>
      </c>
      <c r="AC30" s="328">
        <f t="array" aca="1" ref="AC30:AE30" ca="1">IF($L30="","",OFFSET($L$8:$N$8,$W30,0))</f>
        <v>8</v>
      </c>
      <c r="AD30" s="328" t="str">
        <f ca="1"/>
        <v>-</v>
      </c>
      <c r="AE30" s="328">
        <f ca="1"/>
        <v>4</v>
      </c>
      <c r="AF30" s="329" t="str">
        <f t="shared" ca="1" si="11"/>
        <v>SV Arminia Köln III</v>
      </c>
      <c r="AG30" s="330" t="str">
        <f t="shared" ca="1" si="12"/>
        <v>RSV Peene</v>
      </c>
      <c r="AI30" s="25" t="str">
        <f t="shared" ca="1" si="13"/>
        <v>SV Arminia Köln IIIRSV Peene</v>
      </c>
      <c r="AJ30" s="302">
        <f ca="1">IF($R30="",0,COUNTIF($R$8:$R30,$AI30))</f>
        <v>0</v>
      </c>
      <c r="AK30" s="302">
        <f t="shared" ca="1" si="14"/>
        <v>0</v>
      </c>
    </row>
    <row r="31" spans="2:37" ht="15.95" customHeight="1" x14ac:dyDescent="0.2">
      <c r="D31" s="189"/>
      <c r="E31" s="41"/>
      <c r="F31" s="47">
        <v>24</v>
      </c>
      <c r="G31" s="290" t="str">
        <f t="shared" si="3"/>
        <v/>
      </c>
      <c r="H31" s="285"/>
      <c r="I31" s="286"/>
      <c r="J31" s="284"/>
      <c r="K31" s="284"/>
      <c r="L31" s="179">
        <f ca="1"/>
        <v>3</v>
      </c>
      <c r="M31" s="180" t="s">
        <v>2</v>
      </c>
      <c r="N31" s="181">
        <f ca="1"/>
        <v>9</v>
      </c>
      <c r="O31" s="296" t="str">
        <f t="shared" ca="1" si="0"/>
        <v>VfL Wilden</v>
      </c>
      <c r="P31" s="297" t="str">
        <f t="shared" ca="1" si="1"/>
        <v>SV Baldorf</v>
      </c>
      <c r="R31" s="25" t="str">
        <f t="shared" ca="1" si="4"/>
        <v>SV BaldorfVfL Wilden</v>
      </c>
      <c r="S31" s="302">
        <f t="shared" ca="1" si="5"/>
        <v>69</v>
      </c>
      <c r="T31" s="317" t="str">
        <f t="shared" ca="1" si="6"/>
        <v/>
      </c>
      <c r="U31" s="333">
        <f t="shared" si="7"/>
        <v>1000024</v>
      </c>
      <c r="V31" s="302">
        <f t="shared" si="8"/>
        <v>24</v>
      </c>
      <c r="W31" s="302">
        <f t="shared" si="9"/>
        <v>23</v>
      </c>
      <c r="X31" s="325" t="str">
        <f t="array" aca="1" ref="X31:AA31" ca="1">IF($L31="","",OFFSET($G$8:$J$8,$W31,0))</f>
        <v/>
      </c>
      <c r="Y31" s="326">
        <f ca="1"/>
        <v>0</v>
      </c>
      <c r="Z31" s="327">
        <f ca="1"/>
        <v>0</v>
      </c>
      <c r="AA31" s="328">
        <f ca="1"/>
        <v>0</v>
      </c>
      <c r="AB31" s="328" t="str">
        <f t="shared" ca="1" si="10"/>
        <v/>
      </c>
      <c r="AC31" s="328">
        <f t="array" aca="1" ref="AC31:AE31" ca="1">IF($L31="","",OFFSET($L$8:$N$8,$W31,0))</f>
        <v>3</v>
      </c>
      <c r="AD31" s="328" t="str">
        <f ca="1"/>
        <v>-</v>
      </c>
      <c r="AE31" s="328">
        <f ca="1"/>
        <v>9</v>
      </c>
      <c r="AF31" s="329" t="str">
        <f t="shared" ca="1" si="11"/>
        <v>VfL Wilden</v>
      </c>
      <c r="AG31" s="330" t="str">
        <f t="shared" ca="1" si="12"/>
        <v>SV Baldorf</v>
      </c>
      <c r="AI31" s="25" t="str">
        <f t="shared" ca="1" si="13"/>
        <v>VfL WildenSV Baldorf</v>
      </c>
      <c r="AJ31" s="302">
        <f ca="1">IF($R31="",0,COUNTIF($R$8:$R31,$AI31))</f>
        <v>0</v>
      </c>
      <c r="AK31" s="302">
        <f t="shared" ca="1" si="14"/>
        <v>0</v>
      </c>
    </row>
    <row r="32" spans="2:37" ht="15.95" customHeight="1" x14ac:dyDescent="0.2">
      <c r="E32" s="41"/>
      <c r="F32" s="47">
        <v>25</v>
      </c>
      <c r="G32" s="290" t="str">
        <f t="shared" si="3"/>
        <v/>
      </c>
      <c r="H32" s="285"/>
      <c r="I32" s="286"/>
      <c r="J32" s="284"/>
      <c r="K32" s="284"/>
      <c r="L32" s="179">
        <f ca="1"/>
        <v>10</v>
      </c>
      <c r="M32" s="180" t="s">
        <v>2</v>
      </c>
      <c r="N32" s="181">
        <f ca="1"/>
        <v>2</v>
      </c>
      <c r="O32" s="296" t="str">
        <f t="shared" ca="1" si="0"/>
        <v>TSV Starnen II</v>
      </c>
      <c r="P32" s="297" t="str">
        <f t="shared" ca="1" si="1"/>
        <v>TTC Rot-Weiß Essen II</v>
      </c>
      <c r="R32" s="25" t="str">
        <f t="shared" ca="1" si="4"/>
        <v>TTC Rot-Weiß Essen IITSV Starnen II</v>
      </c>
      <c r="S32" s="302">
        <f t="shared" ca="1" si="5"/>
        <v>70</v>
      </c>
      <c r="T32" s="317" t="str">
        <f t="shared" ca="1" si="6"/>
        <v/>
      </c>
      <c r="U32" s="333">
        <f t="shared" si="7"/>
        <v>1000025</v>
      </c>
      <c r="V32" s="302">
        <f t="shared" si="8"/>
        <v>25</v>
      </c>
      <c r="W32" s="302">
        <f t="shared" si="9"/>
        <v>24</v>
      </c>
      <c r="X32" s="325" t="str">
        <f t="array" aca="1" ref="X32:AA32" ca="1">IF($L32="","",OFFSET($G$8:$J$8,$W32,0))</f>
        <v/>
      </c>
      <c r="Y32" s="326">
        <f ca="1"/>
        <v>0</v>
      </c>
      <c r="Z32" s="327">
        <f ca="1"/>
        <v>0</v>
      </c>
      <c r="AA32" s="328">
        <f ca="1"/>
        <v>0</v>
      </c>
      <c r="AB32" s="328" t="str">
        <f t="shared" ca="1" si="10"/>
        <v/>
      </c>
      <c r="AC32" s="328">
        <f t="array" aca="1" ref="AC32:AE32" ca="1">IF($L32="","",OFFSET($L$8:$N$8,$W32,0))</f>
        <v>10</v>
      </c>
      <c r="AD32" s="328" t="str">
        <f ca="1"/>
        <v>-</v>
      </c>
      <c r="AE32" s="328">
        <f ca="1"/>
        <v>2</v>
      </c>
      <c r="AF32" s="329" t="str">
        <f t="shared" ca="1" si="11"/>
        <v>TSV Starnen II</v>
      </c>
      <c r="AG32" s="330" t="str">
        <f t="shared" ca="1" si="12"/>
        <v>TTC Rot-Weiß Essen II</v>
      </c>
      <c r="AI32" s="25" t="str">
        <f t="shared" ca="1" si="13"/>
        <v>TSV Starnen IITTC Rot-Weiß Essen II</v>
      </c>
      <c r="AJ32" s="302">
        <f ca="1">IF($R32="",0,COUNTIF($R$8:$R32,$AI32))</f>
        <v>0</v>
      </c>
      <c r="AK32" s="302">
        <f t="shared" ca="1" si="14"/>
        <v>0</v>
      </c>
    </row>
    <row r="33" spans="5:37" ht="15.95" customHeight="1" x14ac:dyDescent="0.2">
      <c r="E33" s="41"/>
      <c r="F33" s="47">
        <v>26</v>
      </c>
      <c r="G33" s="290" t="str">
        <f t="shared" si="3"/>
        <v/>
      </c>
      <c r="H33" s="285"/>
      <c r="I33" s="286"/>
      <c r="J33" s="284"/>
      <c r="K33" s="284"/>
      <c r="L33" s="179">
        <f ca="1"/>
        <v>5</v>
      </c>
      <c r="M33" s="180" t="s">
        <v>2</v>
      </c>
      <c r="N33" s="181">
        <f ca="1"/>
        <v>1</v>
      </c>
      <c r="O33" s="296" t="str">
        <f t="shared" ca="1" si="0"/>
        <v>SV Waldau</v>
      </c>
      <c r="P33" s="297" t="str">
        <f t="shared" ca="1" si="1"/>
        <v>TTC Mellen</v>
      </c>
      <c r="R33" s="25" t="str">
        <f t="shared" ca="1" si="4"/>
        <v>TTC MellenSV Waldau</v>
      </c>
      <c r="S33" s="302">
        <f t="shared" ca="1" si="5"/>
        <v>71</v>
      </c>
      <c r="T33" s="317" t="str">
        <f t="shared" ca="1" si="6"/>
        <v/>
      </c>
      <c r="U33" s="333">
        <f t="shared" si="7"/>
        <v>1000026</v>
      </c>
      <c r="V33" s="302">
        <f t="shared" si="8"/>
        <v>26</v>
      </c>
      <c r="W33" s="302">
        <f t="shared" si="9"/>
        <v>25</v>
      </c>
      <c r="X33" s="325" t="str">
        <f t="array" aca="1" ref="X33:AA33" ca="1">IF($L33="","",OFFSET($G$8:$J$8,$W33,0))</f>
        <v/>
      </c>
      <c r="Y33" s="326">
        <f ca="1"/>
        <v>0</v>
      </c>
      <c r="Z33" s="327">
        <f ca="1"/>
        <v>0</v>
      </c>
      <c r="AA33" s="328">
        <f ca="1"/>
        <v>0</v>
      </c>
      <c r="AB33" s="328" t="str">
        <f t="shared" ca="1" si="10"/>
        <v/>
      </c>
      <c r="AC33" s="328">
        <f t="array" aca="1" ref="AC33:AE33" ca="1">IF($L33="","",OFFSET($L$8:$N$8,$W33,0))</f>
        <v>5</v>
      </c>
      <c r="AD33" s="328" t="str">
        <f ca="1"/>
        <v>-</v>
      </c>
      <c r="AE33" s="328">
        <f ca="1"/>
        <v>1</v>
      </c>
      <c r="AF33" s="329" t="str">
        <f t="shared" ca="1" si="11"/>
        <v>SV Waldau</v>
      </c>
      <c r="AG33" s="330" t="str">
        <f t="shared" ca="1" si="12"/>
        <v>TTC Mellen</v>
      </c>
      <c r="AI33" s="25" t="str">
        <f t="shared" ca="1" si="13"/>
        <v>SV WaldauTTC Mellen</v>
      </c>
      <c r="AJ33" s="302">
        <f ca="1">IF($R33="",0,COUNTIF($R$8:$R33,$AI33))</f>
        <v>0</v>
      </c>
      <c r="AK33" s="302">
        <f t="shared" ca="1" si="14"/>
        <v>0</v>
      </c>
    </row>
    <row r="34" spans="5:37" ht="15.95" customHeight="1" x14ac:dyDescent="0.2">
      <c r="E34" s="41"/>
      <c r="F34" s="47">
        <v>27</v>
      </c>
      <c r="G34" s="290" t="str">
        <f t="shared" si="3"/>
        <v/>
      </c>
      <c r="H34" s="285"/>
      <c r="I34" s="286"/>
      <c r="J34" s="284"/>
      <c r="K34" s="284"/>
      <c r="L34" s="179">
        <f ca="1"/>
        <v>4</v>
      </c>
      <c r="M34" s="180" t="s">
        <v>2</v>
      </c>
      <c r="N34" s="181">
        <f ca="1"/>
        <v>6</v>
      </c>
      <c r="O34" s="296" t="str">
        <f t="shared" ca="1" si="0"/>
        <v>RSV Peene</v>
      </c>
      <c r="P34" s="297" t="str">
        <f t="shared" ca="1" si="1"/>
        <v>TSV Breitau</v>
      </c>
      <c r="R34" s="25" t="str">
        <f t="shared" ca="1" si="4"/>
        <v>TSV BreitauRSV Peene</v>
      </c>
      <c r="S34" s="302">
        <f t="shared" ca="1" si="5"/>
        <v>72</v>
      </c>
      <c r="T34" s="317" t="str">
        <f t="shared" ca="1" si="6"/>
        <v/>
      </c>
      <c r="U34" s="333">
        <f t="shared" si="7"/>
        <v>1000027</v>
      </c>
      <c r="V34" s="302">
        <f t="shared" si="8"/>
        <v>27</v>
      </c>
      <c r="W34" s="302">
        <f t="shared" si="9"/>
        <v>26</v>
      </c>
      <c r="X34" s="325" t="str">
        <f t="array" aca="1" ref="X34:AA34" ca="1">IF($L34="","",OFFSET($G$8:$J$8,$W34,0))</f>
        <v/>
      </c>
      <c r="Y34" s="326">
        <f ca="1"/>
        <v>0</v>
      </c>
      <c r="Z34" s="327">
        <f ca="1"/>
        <v>0</v>
      </c>
      <c r="AA34" s="328">
        <f ca="1"/>
        <v>0</v>
      </c>
      <c r="AB34" s="328" t="str">
        <f t="shared" ca="1" si="10"/>
        <v/>
      </c>
      <c r="AC34" s="328">
        <f t="array" aca="1" ref="AC34:AE34" ca="1">IF($L34="","",OFFSET($L$8:$N$8,$W34,0))</f>
        <v>4</v>
      </c>
      <c r="AD34" s="328" t="str">
        <f ca="1"/>
        <v>-</v>
      </c>
      <c r="AE34" s="328">
        <f ca="1"/>
        <v>6</v>
      </c>
      <c r="AF34" s="329" t="str">
        <f t="shared" ca="1" si="11"/>
        <v>RSV Peene</v>
      </c>
      <c r="AG34" s="330" t="str">
        <f t="shared" ca="1" si="12"/>
        <v>TSV Breitau</v>
      </c>
      <c r="AI34" s="25" t="str">
        <f t="shared" ca="1" si="13"/>
        <v>RSV PeeneTSV Breitau</v>
      </c>
      <c r="AJ34" s="302">
        <f ca="1">IF($R34="",0,COUNTIF($R$8:$R34,$AI34))</f>
        <v>0</v>
      </c>
      <c r="AK34" s="302">
        <f t="shared" ca="1" si="14"/>
        <v>0</v>
      </c>
    </row>
    <row r="35" spans="5:37" ht="15.95" customHeight="1" x14ac:dyDescent="0.2">
      <c r="E35" s="41"/>
      <c r="F35" s="47">
        <v>28</v>
      </c>
      <c r="G35" s="290" t="str">
        <f t="shared" si="3"/>
        <v/>
      </c>
      <c r="H35" s="285"/>
      <c r="I35" s="286"/>
      <c r="J35" s="284"/>
      <c r="K35" s="284"/>
      <c r="L35" s="179">
        <f ca="1"/>
        <v>7</v>
      </c>
      <c r="M35" s="180" t="s">
        <v>2</v>
      </c>
      <c r="N35" s="181">
        <f ca="1"/>
        <v>3</v>
      </c>
      <c r="O35" s="296" t="str">
        <f t="shared" ca="1" si="0"/>
        <v>SG Obermunde</v>
      </c>
      <c r="P35" s="297" t="str">
        <f t="shared" ca="1" si="1"/>
        <v>VfL Wilden</v>
      </c>
      <c r="R35" s="25" t="str">
        <f t="shared" ca="1" si="4"/>
        <v>VfL WildenSG Obermunde</v>
      </c>
      <c r="S35" s="302">
        <f t="shared" ca="1" si="5"/>
        <v>73</v>
      </c>
      <c r="T35" s="317" t="str">
        <f t="shared" ca="1" si="6"/>
        <v/>
      </c>
      <c r="U35" s="333">
        <f t="shared" si="7"/>
        <v>1000028</v>
      </c>
      <c r="V35" s="302">
        <f t="shared" si="8"/>
        <v>28</v>
      </c>
      <c r="W35" s="302">
        <f t="shared" si="9"/>
        <v>27</v>
      </c>
      <c r="X35" s="325" t="str">
        <f t="array" aca="1" ref="X35:AA35" ca="1">IF($L35="","",OFFSET($G$8:$J$8,$W35,0))</f>
        <v/>
      </c>
      <c r="Y35" s="326">
        <f ca="1"/>
        <v>0</v>
      </c>
      <c r="Z35" s="327">
        <f ca="1"/>
        <v>0</v>
      </c>
      <c r="AA35" s="328">
        <f ca="1"/>
        <v>0</v>
      </c>
      <c r="AB35" s="328" t="str">
        <f t="shared" ca="1" si="10"/>
        <v/>
      </c>
      <c r="AC35" s="328">
        <f t="array" aca="1" ref="AC35:AE35" ca="1">IF($L35="","",OFFSET($L$8:$N$8,$W35,0))</f>
        <v>7</v>
      </c>
      <c r="AD35" s="328" t="str">
        <f ca="1"/>
        <v>-</v>
      </c>
      <c r="AE35" s="328">
        <f ca="1"/>
        <v>3</v>
      </c>
      <c r="AF35" s="329" t="str">
        <f t="shared" ca="1" si="11"/>
        <v>SG Obermunde</v>
      </c>
      <c r="AG35" s="330" t="str">
        <f t="shared" ca="1" si="12"/>
        <v>VfL Wilden</v>
      </c>
      <c r="AI35" s="25" t="str">
        <f t="shared" ca="1" si="13"/>
        <v>SG ObermundeVfL Wilden</v>
      </c>
      <c r="AJ35" s="302">
        <f ca="1">IF($R35="",0,COUNTIF($R$8:$R35,$AI35))</f>
        <v>0</v>
      </c>
      <c r="AK35" s="302">
        <f t="shared" ca="1" si="14"/>
        <v>0</v>
      </c>
    </row>
    <row r="36" spans="5:37" ht="15.95" customHeight="1" x14ac:dyDescent="0.2">
      <c r="E36" s="41"/>
      <c r="F36" s="47">
        <v>29</v>
      </c>
      <c r="G36" s="290" t="str">
        <f t="shared" si="3"/>
        <v/>
      </c>
      <c r="H36" s="285"/>
      <c r="I36" s="286"/>
      <c r="J36" s="284"/>
      <c r="K36" s="284"/>
      <c r="L36" s="179">
        <f ca="1"/>
        <v>2</v>
      </c>
      <c r="M36" s="180" t="s">
        <v>2</v>
      </c>
      <c r="N36" s="181">
        <f ca="1"/>
        <v>8</v>
      </c>
      <c r="O36" s="296" t="str">
        <f t="shared" ca="1" si="0"/>
        <v>TTC Rot-Weiß Essen II</v>
      </c>
      <c r="P36" s="297" t="str">
        <f t="shared" ca="1" si="1"/>
        <v>SV Arminia Köln III</v>
      </c>
      <c r="R36" s="25" t="str">
        <f t="shared" ca="1" si="4"/>
        <v>SV Arminia Köln IIITTC Rot-Weiß Essen II</v>
      </c>
      <c r="S36" s="302">
        <f t="shared" ca="1" si="5"/>
        <v>74</v>
      </c>
      <c r="T36" s="317" t="str">
        <f t="shared" ca="1" si="6"/>
        <v/>
      </c>
      <c r="U36" s="333">
        <f t="shared" si="7"/>
        <v>1000029</v>
      </c>
      <c r="V36" s="302">
        <f t="shared" si="8"/>
        <v>29</v>
      </c>
      <c r="W36" s="302">
        <f t="shared" si="9"/>
        <v>28</v>
      </c>
      <c r="X36" s="325" t="str">
        <f t="array" aca="1" ref="X36:AA36" ca="1">IF($L36="","",OFFSET($G$8:$J$8,$W36,0))</f>
        <v/>
      </c>
      <c r="Y36" s="326">
        <f ca="1"/>
        <v>0</v>
      </c>
      <c r="Z36" s="327">
        <f ca="1"/>
        <v>0</v>
      </c>
      <c r="AA36" s="328">
        <f ca="1"/>
        <v>0</v>
      </c>
      <c r="AB36" s="328" t="str">
        <f t="shared" ca="1" si="10"/>
        <v/>
      </c>
      <c r="AC36" s="328">
        <f t="array" aca="1" ref="AC36:AE36" ca="1">IF($L36="","",OFFSET($L$8:$N$8,$W36,0))</f>
        <v>2</v>
      </c>
      <c r="AD36" s="328" t="str">
        <f ca="1"/>
        <v>-</v>
      </c>
      <c r="AE36" s="328">
        <f ca="1"/>
        <v>8</v>
      </c>
      <c r="AF36" s="329" t="str">
        <f t="shared" ca="1" si="11"/>
        <v>TTC Rot-Weiß Essen II</v>
      </c>
      <c r="AG36" s="330" t="str">
        <f t="shared" ca="1" si="12"/>
        <v>SV Arminia Köln III</v>
      </c>
      <c r="AI36" s="25" t="str">
        <f t="shared" ca="1" si="13"/>
        <v>TTC Rot-Weiß Essen IISV Arminia Köln III</v>
      </c>
      <c r="AJ36" s="302">
        <f ca="1">IF($R36="",0,COUNTIF($R$8:$R36,$AI36))</f>
        <v>0</v>
      </c>
      <c r="AK36" s="302">
        <f t="shared" ca="1" si="14"/>
        <v>0</v>
      </c>
    </row>
    <row r="37" spans="5:37" ht="15.95" customHeight="1" x14ac:dyDescent="0.2">
      <c r="E37" s="41"/>
      <c r="F37" s="47">
        <v>30</v>
      </c>
      <c r="G37" s="290" t="str">
        <f t="shared" si="3"/>
        <v/>
      </c>
      <c r="H37" s="285"/>
      <c r="I37" s="286"/>
      <c r="J37" s="284"/>
      <c r="K37" s="284"/>
      <c r="L37" s="179">
        <f ca="1"/>
        <v>9</v>
      </c>
      <c r="M37" s="180" t="s">
        <v>2</v>
      </c>
      <c r="N37" s="181">
        <f ca="1"/>
        <v>10</v>
      </c>
      <c r="O37" s="296" t="str">
        <f t="shared" ca="1" si="0"/>
        <v>SV Baldorf</v>
      </c>
      <c r="P37" s="297" t="str">
        <f t="shared" ca="1" si="1"/>
        <v>TSV Starnen II</v>
      </c>
      <c r="R37" s="25" t="str">
        <f t="shared" ca="1" si="4"/>
        <v>TSV Starnen IISV Baldorf</v>
      </c>
      <c r="S37" s="302">
        <f t="shared" ca="1" si="5"/>
        <v>75</v>
      </c>
      <c r="T37" s="317" t="str">
        <f t="shared" ca="1" si="6"/>
        <v/>
      </c>
      <c r="U37" s="333">
        <f t="shared" si="7"/>
        <v>1000030</v>
      </c>
      <c r="V37" s="302">
        <f t="shared" si="8"/>
        <v>30</v>
      </c>
      <c r="W37" s="302">
        <f t="shared" si="9"/>
        <v>29</v>
      </c>
      <c r="X37" s="325" t="str">
        <f t="array" aca="1" ref="X37:AA37" ca="1">IF($L37="","",OFFSET($G$8:$J$8,$W37,0))</f>
        <v/>
      </c>
      <c r="Y37" s="326">
        <f ca="1"/>
        <v>0</v>
      </c>
      <c r="Z37" s="327">
        <f ca="1"/>
        <v>0</v>
      </c>
      <c r="AA37" s="328">
        <f ca="1"/>
        <v>0</v>
      </c>
      <c r="AB37" s="328" t="str">
        <f t="shared" ca="1" si="10"/>
        <v/>
      </c>
      <c r="AC37" s="328">
        <f t="array" aca="1" ref="AC37:AE37" ca="1">IF($L37="","",OFFSET($L$8:$N$8,$W37,0))</f>
        <v>9</v>
      </c>
      <c r="AD37" s="328" t="str">
        <f ca="1"/>
        <v>-</v>
      </c>
      <c r="AE37" s="328">
        <f ca="1"/>
        <v>10</v>
      </c>
      <c r="AF37" s="329" t="str">
        <f t="shared" ca="1" si="11"/>
        <v>SV Baldorf</v>
      </c>
      <c r="AG37" s="330" t="str">
        <f t="shared" ca="1" si="12"/>
        <v>TSV Starnen II</v>
      </c>
      <c r="AI37" s="25" t="str">
        <f t="shared" ca="1" si="13"/>
        <v>SV BaldorfTSV Starnen II</v>
      </c>
      <c r="AJ37" s="302">
        <f ca="1">IF($R37="",0,COUNTIF($R$8:$R37,$AI37))</f>
        <v>0</v>
      </c>
      <c r="AK37" s="302">
        <f t="shared" ca="1" si="14"/>
        <v>0</v>
      </c>
    </row>
    <row r="38" spans="5:37" ht="15.95" customHeight="1" x14ac:dyDescent="0.2">
      <c r="E38" s="41"/>
      <c r="F38" s="47">
        <v>31</v>
      </c>
      <c r="G38" s="290" t="str">
        <f t="shared" si="3"/>
        <v/>
      </c>
      <c r="H38" s="285"/>
      <c r="I38" s="286"/>
      <c r="J38" s="284"/>
      <c r="K38" s="284"/>
      <c r="L38" s="179">
        <f ca="1"/>
        <v>1</v>
      </c>
      <c r="M38" s="180" t="s">
        <v>2</v>
      </c>
      <c r="N38" s="181">
        <f ca="1"/>
        <v>4</v>
      </c>
      <c r="O38" s="296" t="str">
        <f t="shared" ca="1" si="0"/>
        <v>TTC Mellen</v>
      </c>
      <c r="P38" s="297" t="str">
        <f t="shared" ca="1" si="1"/>
        <v>RSV Peene</v>
      </c>
      <c r="R38" s="25" t="str">
        <f t="shared" ca="1" si="4"/>
        <v>RSV PeeneTTC Mellen</v>
      </c>
      <c r="S38" s="302">
        <f t="shared" ca="1" si="5"/>
        <v>76</v>
      </c>
      <c r="T38" s="317" t="str">
        <f t="shared" ca="1" si="6"/>
        <v/>
      </c>
      <c r="U38" s="333">
        <f t="shared" si="7"/>
        <v>1000031</v>
      </c>
      <c r="V38" s="302">
        <f t="shared" si="8"/>
        <v>31</v>
      </c>
      <c r="W38" s="302">
        <f t="shared" si="9"/>
        <v>30</v>
      </c>
      <c r="X38" s="325" t="str">
        <f t="array" aca="1" ref="X38:AA38" ca="1">IF($L38="","",OFFSET($G$8:$J$8,$W38,0))</f>
        <v/>
      </c>
      <c r="Y38" s="326">
        <f ca="1"/>
        <v>0</v>
      </c>
      <c r="Z38" s="327">
        <f ca="1"/>
        <v>0</v>
      </c>
      <c r="AA38" s="328">
        <f ca="1"/>
        <v>0</v>
      </c>
      <c r="AB38" s="328" t="str">
        <f t="shared" ca="1" si="10"/>
        <v/>
      </c>
      <c r="AC38" s="328">
        <f t="array" aca="1" ref="AC38:AE38" ca="1">IF($L38="","",OFFSET($L$8:$N$8,$W38,0))</f>
        <v>1</v>
      </c>
      <c r="AD38" s="328" t="str">
        <f ca="1"/>
        <v>-</v>
      </c>
      <c r="AE38" s="328">
        <f ca="1"/>
        <v>4</v>
      </c>
      <c r="AF38" s="329" t="str">
        <f t="shared" ca="1" si="11"/>
        <v>TTC Mellen</v>
      </c>
      <c r="AG38" s="330" t="str">
        <f t="shared" ca="1" si="12"/>
        <v>RSV Peene</v>
      </c>
      <c r="AI38" s="25" t="str">
        <f t="shared" ca="1" si="13"/>
        <v>TTC MellenRSV Peene</v>
      </c>
      <c r="AJ38" s="302">
        <f ca="1">IF($R38="",0,COUNTIF($R$8:$R38,$AI38))</f>
        <v>0</v>
      </c>
      <c r="AK38" s="302">
        <f t="shared" ca="1" si="14"/>
        <v>0</v>
      </c>
    </row>
    <row r="39" spans="5:37" ht="15.95" customHeight="1" x14ac:dyDescent="0.2">
      <c r="E39" s="41"/>
      <c r="F39" s="47">
        <v>32</v>
      </c>
      <c r="G39" s="290" t="str">
        <f t="shared" si="3"/>
        <v/>
      </c>
      <c r="H39" s="285"/>
      <c r="I39" s="286"/>
      <c r="J39" s="284"/>
      <c r="K39" s="284"/>
      <c r="L39" s="179">
        <f ca="1"/>
        <v>3</v>
      </c>
      <c r="M39" s="180" t="s">
        <v>2</v>
      </c>
      <c r="N39" s="181">
        <f ca="1"/>
        <v>5</v>
      </c>
      <c r="O39" s="296" t="str">
        <f t="shared" ca="1" si="0"/>
        <v>VfL Wilden</v>
      </c>
      <c r="P39" s="297" t="str">
        <f t="shared" ca="1" si="1"/>
        <v>SV Waldau</v>
      </c>
      <c r="R39" s="25" t="str">
        <f t="shared" ca="1" si="4"/>
        <v>SV WaldauVfL Wilden</v>
      </c>
      <c r="S39" s="302">
        <f t="shared" ca="1" si="5"/>
        <v>77</v>
      </c>
      <c r="T39" s="317" t="str">
        <f t="shared" ca="1" si="6"/>
        <v/>
      </c>
      <c r="U39" s="333">
        <f t="shared" si="7"/>
        <v>1000032</v>
      </c>
      <c r="V39" s="302">
        <f t="shared" si="8"/>
        <v>32</v>
      </c>
      <c r="W39" s="302">
        <f t="shared" si="9"/>
        <v>31</v>
      </c>
      <c r="X39" s="325" t="str">
        <f t="array" aca="1" ref="X39:AA39" ca="1">IF($L39="","",OFFSET($G$8:$J$8,$W39,0))</f>
        <v/>
      </c>
      <c r="Y39" s="326">
        <f ca="1"/>
        <v>0</v>
      </c>
      <c r="Z39" s="327">
        <f ca="1"/>
        <v>0</v>
      </c>
      <c r="AA39" s="328">
        <f ca="1"/>
        <v>0</v>
      </c>
      <c r="AB39" s="328" t="str">
        <f t="shared" ca="1" si="10"/>
        <v/>
      </c>
      <c r="AC39" s="328">
        <f t="array" aca="1" ref="AC39:AE39" ca="1">IF($L39="","",OFFSET($L$8:$N$8,$W39,0))</f>
        <v>3</v>
      </c>
      <c r="AD39" s="328" t="str">
        <f ca="1"/>
        <v>-</v>
      </c>
      <c r="AE39" s="328">
        <f ca="1"/>
        <v>5</v>
      </c>
      <c r="AF39" s="329" t="str">
        <f t="shared" ca="1" si="11"/>
        <v>VfL Wilden</v>
      </c>
      <c r="AG39" s="330" t="str">
        <f t="shared" ca="1" si="12"/>
        <v>SV Waldau</v>
      </c>
      <c r="AI39" s="25" t="str">
        <f t="shared" ca="1" si="13"/>
        <v>VfL WildenSV Waldau</v>
      </c>
      <c r="AJ39" s="302">
        <f ca="1">IF($R39="",0,COUNTIF($R$8:$R39,$AI39))</f>
        <v>0</v>
      </c>
      <c r="AK39" s="302">
        <f t="shared" ca="1" si="14"/>
        <v>0</v>
      </c>
    </row>
    <row r="40" spans="5:37" ht="15.95" customHeight="1" x14ac:dyDescent="0.2">
      <c r="E40" s="41"/>
      <c r="F40" s="47">
        <v>33</v>
      </c>
      <c r="G40" s="290" t="str">
        <f t="shared" si="3"/>
        <v/>
      </c>
      <c r="H40" s="285"/>
      <c r="I40" s="286"/>
      <c r="J40" s="284"/>
      <c r="K40" s="284"/>
      <c r="L40" s="179">
        <f ca="1"/>
        <v>6</v>
      </c>
      <c r="M40" s="180" t="s">
        <v>2</v>
      </c>
      <c r="N40" s="181">
        <f ca="1"/>
        <v>2</v>
      </c>
      <c r="O40" s="296" t="str">
        <f t="shared" ref="O40:O71" ca="1" si="15">IF($L40="","",IF(VLOOKUP($L40,$C$8:$D$27,2,0)="","",VLOOKUP($L40,$C$8:$D$27,2,0)))</f>
        <v>TSV Breitau</v>
      </c>
      <c r="P40" s="297" t="str">
        <f t="shared" ref="P40:P71" ca="1" si="16">IF($N40="","",IF(VLOOKUP($N40,$C$8:$D$27,2,0)="","",VLOOKUP($N40,$C$8:$D$27,2,0)))</f>
        <v>TTC Rot-Weiß Essen II</v>
      </c>
      <c r="R40" s="25" t="str">
        <f t="shared" ca="1" si="4"/>
        <v>TTC Rot-Weiß Essen IITSV Breitau</v>
      </c>
      <c r="S40" s="302">
        <f t="shared" ca="1" si="5"/>
        <v>78</v>
      </c>
      <c r="T40" s="317" t="str">
        <f t="shared" ca="1" si="6"/>
        <v/>
      </c>
      <c r="U40" s="333">
        <f t="shared" si="7"/>
        <v>1000033</v>
      </c>
      <c r="V40" s="302">
        <f t="shared" si="8"/>
        <v>33</v>
      </c>
      <c r="W40" s="302">
        <f t="shared" si="9"/>
        <v>32</v>
      </c>
      <c r="X40" s="325" t="str">
        <f t="array" aca="1" ref="X40:AA40" ca="1">IF($L40="","",OFFSET($G$8:$J$8,$W40,0))</f>
        <v/>
      </c>
      <c r="Y40" s="326">
        <f ca="1"/>
        <v>0</v>
      </c>
      <c r="Z40" s="327">
        <f ca="1"/>
        <v>0</v>
      </c>
      <c r="AA40" s="328">
        <f ca="1"/>
        <v>0</v>
      </c>
      <c r="AB40" s="328" t="str">
        <f t="shared" ca="1" si="10"/>
        <v/>
      </c>
      <c r="AC40" s="328">
        <f t="array" aca="1" ref="AC40:AE40" ca="1">IF($L40="","",OFFSET($L$8:$N$8,$W40,0))</f>
        <v>6</v>
      </c>
      <c r="AD40" s="328" t="str">
        <f ca="1"/>
        <v>-</v>
      </c>
      <c r="AE40" s="328">
        <f ca="1"/>
        <v>2</v>
      </c>
      <c r="AF40" s="329" t="str">
        <f t="shared" ca="1" si="11"/>
        <v>TSV Breitau</v>
      </c>
      <c r="AG40" s="330" t="str">
        <f t="shared" ca="1" si="12"/>
        <v>TTC Rot-Weiß Essen II</v>
      </c>
      <c r="AI40" s="25" t="str">
        <f t="shared" ca="1" si="13"/>
        <v>TSV BreitauTTC Rot-Weiß Essen II</v>
      </c>
      <c r="AJ40" s="302">
        <f ca="1">IF($R40="",0,COUNTIF($R$8:$R40,$AI40))</f>
        <v>0</v>
      </c>
      <c r="AK40" s="302">
        <f t="shared" ca="1" si="14"/>
        <v>0</v>
      </c>
    </row>
    <row r="41" spans="5:37" ht="15.95" customHeight="1" x14ac:dyDescent="0.2">
      <c r="E41" s="41"/>
      <c r="F41" s="47">
        <v>34</v>
      </c>
      <c r="G41" s="290" t="str">
        <f t="shared" si="3"/>
        <v/>
      </c>
      <c r="H41" s="285"/>
      <c r="I41" s="286"/>
      <c r="J41" s="284"/>
      <c r="K41" s="284"/>
      <c r="L41" s="179">
        <f ca="1"/>
        <v>10</v>
      </c>
      <c r="M41" s="180" t="s">
        <v>2</v>
      </c>
      <c r="N41" s="181">
        <f ca="1"/>
        <v>7</v>
      </c>
      <c r="O41" s="296" t="str">
        <f t="shared" ca="1" si="15"/>
        <v>TSV Starnen II</v>
      </c>
      <c r="P41" s="297" t="str">
        <f t="shared" ca="1" si="16"/>
        <v>SG Obermunde</v>
      </c>
      <c r="R41" s="25" t="str">
        <f t="shared" ca="1" si="4"/>
        <v>SG ObermundeTSV Starnen II</v>
      </c>
      <c r="S41" s="302">
        <f t="shared" ca="1" si="5"/>
        <v>79</v>
      </c>
      <c r="T41" s="317" t="str">
        <f t="shared" ca="1" si="6"/>
        <v/>
      </c>
      <c r="U41" s="333">
        <f t="shared" si="7"/>
        <v>1000034</v>
      </c>
      <c r="V41" s="302">
        <f t="shared" si="8"/>
        <v>34</v>
      </c>
      <c r="W41" s="302">
        <f t="shared" si="9"/>
        <v>33</v>
      </c>
      <c r="X41" s="325" t="str">
        <f t="array" aca="1" ref="X41:AA41" ca="1">IF($L41="","",OFFSET($G$8:$J$8,$W41,0))</f>
        <v/>
      </c>
      <c r="Y41" s="326">
        <f ca="1"/>
        <v>0</v>
      </c>
      <c r="Z41" s="327">
        <f ca="1"/>
        <v>0</v>
      </c>
      <c r="AA41" s="328">
        <f ca="1"/>
        <v>0</v>
      </c>
      <c r="AB41" s="328" t="str">
        <f t="shared" ca="1" si="10"/>
        <v/>
      </c>
      <c r="AC41" s="328">
        <f t="array" aca="1" ref="AC41:AE41" ca="1">IF($L41="","",OFFSET($L$8:$N$8,$W41,0))</f>
        <v>10</v>
      </c>
      <c r="AD41" s="328" t="str">
        <f ca="1"/>
        <v>-</v>
      </c>
      <c r="AE41" s="328">
        <f ca="1"/>
        <v>7</v>
      </c>
      <c r="AF41" s="329" t="str">
        <f t="shared" ca="1" si="11"/>
        <v>TSV Starnen II</v>
      </c>
      <c r="AG41" s="330" t="str">
        <f t="shared" ca="1" si="12"/>
        <v>SG Obermunde</v>
      </c>
      <c r="AI41" s="25" t="str">
        <f t="shared" ca="1" si="13"/>
        <v>TSV Starnen IISG Obermunde</v>
      </c>
      <c r="AJ41" s="302">
        <f ca="1">IF($R41="",0,COUNTIF($R$8:$R41,$AI41))</f>
        <v>0</v>
      </c>
      <c r="AK41" s="302">
        <f t="shared" ca="1" si="14"/>
        <v>0</v>
      </c>
    </row>
    <row r="42" spans="5:37" ht="15.95" customHeight="1" x14ac:dyDescent="0.2">
      <c r="E42" s="41"/>
      <c r="F42" s="47">
        <v>35</v>
      </c>
      <c r="G42" s="290" t="str">
        <f t="shared" si="3"/>
        <v/>
      </c>
      <c r="H42" s="285"/>
      <c r="I42" s="286"/>
      <c r="J42" s="284"/>
      <c r="K42" s="284"/>
      <c r="L42" s="179">
        <f ca="1"/>
        <v>8</v>
      </c>
      <c r="M42" s="180" t="s">
        <v>2</v>
      </c>
      <c r="N42" s="181">
        <f ca="1"/>
        <v>9</v>
      </c>
      <c r="O42" s="296" t="str">
        <f t="shared" ca="1" si="15"/>
        <v>SV Arminia Köln III</v>
      </c>
      <c r="P42" s="297" t="str">
        <f t="shared" ca="1" si="16"/>
        <v>SV Baldorf</v>
      </c>
      <c r="R42" s="25" t="str">
        <f t="shared" ca="1" si="4"/>
        <v>SV BaldorfSV Arminia Köln III</v>
      </c>
      <c r="S42" s="302">
        <f t="shared" ca="1" si="5"/>
        <v>80</v>
      </c>
      <c r="T42" s="317" t="str">
        <f t="shared" ca="1" si="6"/>
        <v/>
      </c>
      <c r="U42" s="333">
        <f t="shared" si="7"/>
        <v>1000035</v>
      </c>
      <c r="V42" s="302">
        <f t="shared" si="8"/>
        <v>35</v>
      </c>
      <c r="W42" s="302">
        <f t="shared" si="9"/>
        <v>34</v>
      </c>
      <c r="X42" s="325" t="str">
        <f t="array" aca="1" ref="X42:AA42" ca="1">IF($L42="","",OFFSET($G$8:$J$8,$W42,0))</f>
        <v/>
      </c>
      <c r="Y42" s="326">
        <f ca="1"/>
        <v>0</v>
      </c>
      <c r="Z42" s="327">
        <f ca="1"/>
        <v>0</v>
      </c>
      <c r="AA42" s="328">
        <f ca="1"/>
        <v>0</v>
      </c>
      <c r="AB42" s="328" t="str">
        <f t="shared" ca="1" si="10"/>
        <v/>
      </c>
      <c r="AC42" s="328">
        <f t="array" aca="1" ref="AC42:AE42" ca="1">IF($L42="","",OFFSET($L$8:$N$8,$W42,0))</f>
        <v>8</v>
      </c>
      <c r="AD42" s="328" t="str">
        <f ca="1"/>
        <v>-</v>
      </c>
      <c r="AE42" s="328">
        <f ca="1"/>
        <v>9</v>
      </c>
      <c r="AF42" s="329" t="str">
        <f t="shared" ca="1" si="11"/>
        <v>SV Arminia Köln III</v>
      </c>
      <c r="AG42" s="330" t="str">
        <f t="shared" ca="1" si="12"/>
        <v>SV Baldorf</v>
      </c>
      <c r="AI42" s="25" t="str">
        <f t="shared" ca="1" si="13"/>
        <v>SV Arminia Köln IIISV Baldorf</v>
      </c>
      <c r="AJ42" s="302">
        <f ca="1">IF($R42="",0,COUNTIF($R$8:$R42,$AI42))</f>
        <v>0</v>
      </c>
      <c r="AK42" s="302">
        <f t="shared" ca="1" si="14"/>
        <v>0</v>
      </c>
    </row>
    <row r="43" spans="5:37" ht="15.95" customHeight="1" x14ac:dyDescent="0.2">
      <c r="E43" s="41"/>
      <c r="F43" s="47">
        <v>36</v>
      </c>
      <c r="G43" s="290" t="str">
        <f t="shared" si="3"/>
        <v/>
      </c>
      <c r="H43" s="285"/>
      <c r="I43" s="286"/>
      <c r="J43" s="284"/>
      <c r="K43" s="284"/>
      <c r="L43" s="179">
        <f ca="1"/>
        <v>3</v>
      </c>
      <c r="M43" s="180" t="s">
        <v>2</v>
      </c>
      <c r="N43" s="181">
        <f ca="1"/>
        <v>1</v>
      </c>
      <c r="O43" s="296" t="str">
        <f t="shared" ca="1" si="15"/>
        <v>VfL Wilden</v>
      </c>
      <c r="P43" s="297" t="str">
        <f t="shared" ca="1" si="16"/>
        <v>TTC Mellen</v>
      </c>
      <c r="R43" s="25" t="str">
        <f t="shared" ca="1" si="4"/>
        <v>TTC MellenVfL Wilden</v>
      </c>
      <c r="S43" s="302">
        <f t="shared" ca="1" si="5"/>
        <v>81</v>
      </c>
      <c r="T43" s="317" t="str">
        <f t="shared" ca="1" si="6"/>
        <v/>
      </c>
      <c r="U43" s="333">
        <f t="shared" si="7"/>
        <v>1000036</v>
      </c>
      <c r="V43" s="302">
        <f t="shared" si="8"/>
        <v>36</v>
      </c>
      <c r="W43" s="302">
        <f t="shared" si="9"/>
        <v>35</v>
      </c>
      <c r="X43" s="325" t="str">
        <f t="array" aca="1" ref="X43:AA43" ca="1">IF($L43="","",OFFSET($G$8:$J$8,$W43,0))</f>
        <v/>
      </c>
      <c r="Y43" s="326">
        <f ca="1"/>
        <v>0</v>
      </c>
      <c r="Z43" s="327">
        <f ca="1"/>
        <v>0</v>
      </c>
      <c r="AA43" s="328">
        <f ca="1"/>
        <v>0</v>
      </c>
      <c r="AB43" s="328" t="str">
        <f t="shared" ca="1" si="10"/>
        <v/>
      </c>
      <c r="AC43" s="328">
        <f t="array" aca="1" ref="AC43:AE43" ca="1">IF($L43="","",OFFSET($L$8:$N$8,$W43,0))</f>
        <v>3</v>
      </c>
      <c r="AD43" s="328" t="str">
        <f ca="1"/>
        <v>-</v>
      </c>
      <c r="AE43" s="328">
        <f ca="1"/>
        <v>1</v>
      </c>
      <c r="AF43" s="329" t="str">
        <f t="shared" ca="1" si="11"/>
        <v>VfL Wilden</v>
      </c>
      <c r="AG43" s="330" t="str">
        <f t="shared" ca="1" si="12"/>
        <v>TTC Mellen</v>
      </c>
      <c r="AI43" s="25" t="str">
        <f t="shared" ca="1" si="13"/>
        <v>VfL WildenTTC Mellen</v>
      </c>
      <c r="AJ43" s="302">
        <f ca="1">IF($R43="",0,COUNTIF($R$8:$R43,$AI43))</f>
        <v>0</v>
      </c>
      <c r="AK43" s="302">
        <f t="shared" ca="1" si="14"/>
        <v>0</v>
      </c>
    </row>
    <row r="44" spans="5:37" ht="17.25" x14ac:dyDescent="0.2">
      <c r="E44" s="41"/>
      <c r="F44" s="47">
        <v>37</v>
      </c>
      <c r="G44" s="290" t="str">
        <f t="shared" si="3"/>
        <v/>
      </c>
      <c r="H44" s="285"/>
      <c r="I44" s="286"/>
      <c r="J44" s="284"/>
      <c r="K44" s="284"/>
      <c r="L44" s="179">
        <f ca="1"/>
        <v>2</v>
      </c>
      <c r="M44" s="180" t="s">
        <v>2</v>
      </c>
      <c r="N44" s="181">
        <f ca="1"/>
        <v>4</v>
      </c>
      <c r="O44" s="296" t="str">
        <f t="shared" ca="1" si="15"/>
        <v>TTC Rot-Weiß Essen II</v>
      </c>
      <c r="P44" s="297" t="str">
        <f t="shared" ca="1" si="16"/>
        <v>RSV Peene</v>
      </c>
      <c r="R44" s="25" t="str">
        <f t="shared" ca="1" si="4"/>
        <v>RSV PeeneTTC Rot-Weiß Essen II</v>
      </c>
      <c r="S44" s="302">
        <f t="shared" ca="1" si="5"/>
        <v>82</v>
      </c>
      <c r="T44" s="317" t="str">
        <f t="shared" ca="1" si="6"/>
        <v/>
      </c>
      <c r="U44" s="333">
        <f t="shared" si="7"/>
        <v>1000037</v>
      </c>
      <c r="V44" s="302">
        <f t="shared" si="8"/>
        <v>37</v>
      </c>
      <c r="W44" s="302">
        <f t="shared" si="9"/>
        <v>36</v>
      </c>
      <c r="X44" s="325" t="str">
        <f t="array" aca="1" ref="X44:AA44" ca="1">IF($L44="","",OFFSET($G$8:$J$8,$W44,0))</f>
        <v/>
      </c>
      <c r="Y44" s="326">
        <f ca="1"/>
        <v>0</v>
      </c>
      <c r="Z44" s="327">
        <f ca="1"/>
        <v>0</v>
      </c>
      <c r="AA44" s="328">
        <f ca="1"/>
        <v>0</v>
      </c>
      <c r="AB44" s="328" t="str">
        <f t="shared" ca="1" si="10"/>
        <v/>
      </c>
      <c r="AC44" s="328">
        <f t="array" aca="1" ref="AC44:AE44" ca="1">IF($L44="","",OFFSET($L$8:$N$8,$W44,0))</f>
        <v>2</v>
      </c>
      <c r="AD44" s="328" t="str">
        <f ca="1"/>
        <v>-</v>
      </c>
      <c r="AE44" s="328">
        <f ca="1"/>
        <v>4</v>
      </c>
      <c r="AF44" s="329" t="str">
        <f t="shared" ca="1" si="11"/>
        <v>TTC Rot-Weiß Essen II</v>
      </c>
      <c r="AG44" s="330" t="str">
        <f t="shared" ca="1" si="12"/>
        <v>RSV Peene</v>
      </c>
      <c r="AI44" s="25" t="str">
        <f t="shared" ca="1" si="13"/>
        <v>TTC Rot-Weiß Essen IIRSV Peene</v>
      </c>
      <c r="AJ44" s="302">
        <f ca="1">IF($R44="",0,COUNTIF($R$8:$R44,$AI44))</f>
        <v>0</v>
      </c>
      <c r="AK44" s="302">
        <f t="shared" ca="1" si="14"/>
        <v>0</v>
      </c>
    </row>
    <row r="45" spans="5:37" ht="17.25" x14ac:dyDescent="0.2">
      <c r="E45" s="41"/>
      <c r="F45" s="47">
        <v>38</v>
      </c>
      <c r="G45" s="290" t="str">
        <f t="shared" si="3"/>
        <v/>
      </c>
      <c r="H45" s="285"/>
      <c r="I45" s="286"/>
      <c r="J45" s="284"/>
      <c r="K45" s="284"/>
      <c r="L45" s="179">
        <f ca="1"/>
        <v>5</v>
      </c>
      <c r="M45" s="180" t="s">
        <v>2</v>
      </c>
      <c r="N45" s="181">
        <f ca="1"/>
        <v>10</v>
      </c>
      <c r="O45" s="296" t="str">
        <f t="shared" ca="1" si="15"/>
        <v>SV Waldau</v>
      </c>
      <c r="P45" s="297" t="str">
        <f t="shared" ca="1" si="16"/>
        <v>TSV Starnen II</v>
      </c>
      <c r="R45" s="25" t="str">
        <f t="shared" ca="1" si="4"/>
        <v>TSV Starnen IISV Waldau</v>
      </c>
      <c r="S45" s="302">
        <f t="shared" ca="1" si="5"/>
        <v>83</v>
      </c>
      <c r="T45" s="317" t="str">
        <f t="shared" ca="1" si="6"/>
        <v/>
      </c>
      <c r="U45" s="333">
        <f t="shared" si="7"/>
        <v>1000038</v>
      </c>
      <c r="V45" s="302">
        <f t="shared" si="8"/>
        <v>38</v>
      </c>
      <c r="W45" s="302">
        <f t="shared" si="9"/>
        <v>37</v>
      </c>
      <c r="X45" s="325" t="str">
        <f t="array" aca="1" ref="X45:AA45" ca="1">IF($L45="","",OFFSET($G$8:$J$8,$W45,0))</f>
        <v/>
      </c>
      <c r="Y45" s="326">
        <f ca="1"/>
        <v>0</v>
      </c>
      <c r="Z45" s="327">
        <f ca="1"/>
        <v>0</v>
      </c>
      <c r="AA45" s="328">
        <f ca="1"/>
        <v>0</v>
      </c>
      <c r="AB45" s="328" t="str">
        <f t="shared" ca="1" si="10"/>
        <v/>
      </c>
      <c r="AC45" s="328">
        <f t="array" aca="1" ref="AC45:AE45" ca="1">IF($L45="","",OFFSET($L$8:$N$8,$W45,0))</f>
        <v>5</v>
      </c>
      <c r="AD45" s="328" t="str">
        <f ca="1"/>
        <v>-</v>
      </c>
      <c r="AE45" s="328">
        <f ca="1"/>
        <v>10</v>
      </c>
      <c r="AF45" s="329" t="str">
        <f t="shared" ca="1" si="11"/>
        <v>SV Waldau</v>
      </c>
      <c r="AG45" s="330" t="str">
        <f t="shared" ca="1" si="12"/>
        <v>TSV Starnen II</v>
      </c>
      <c r="AI45" s="25" t="str">
        <f t="shared" ca="1" si="13"/>
        <v>SV WaldauTSV Starnen II</v>
      </c>
      <c r="AJ45" s="302">
        <f ca="1">IF($R45="",0,COUNTIF($R$8:$R45,$AI45))</f>
        <v>0</v>
      </c>
      <c r="AK45" s="302">
        <f t="shared" ca="1" si="14"/>
        <v>0</v>
      </c>
    </row>
    <row r="46" spans="5:37" ht="17.25" x14ac:dyDescent="0.2">
      <c r="E46" s="41"/>
      <c r="F46" s="47">
        <v>39</v>
      </c>
      <c r="G46" s="290" t="str">
        <f t="shared" si="3"/>
        <v/>
      </c>
      <c r="H46" s="285"/>
      <c r="I46" s="286"/>
      <c r="J46" s="284"/>
      <c r="K46" s="284"/>
      <c r="L46" s="179">
        <f ca="1"/>
        <v>9</v>
      </c>
      <c r="M46" s="180" t="s">
        <v>2</v>
      </c>
      <c r="N46" s="181">
        <f ca="1"/>
        <v>6</v>
      </c>
      <c r="O46" s="296" t="str">
        <f t="shared" ca="1" si="15"/>
        <v>SV Baldorf</v>
      </c>
      <c r="P46" s="297" t="str">
        <f t="shared" ca="1" si="16"/>
        <v>TSV Breitau</v>
      </c>
      <c r="R46" s="25" t="str">
        <f t="shared" ca="1" si="4"/>
        <v>TSV BreitauSV Baldorf</v>
      </c>
      <c r="S46" s="302">
        <f t="shared" ca="1" si="5"/>
        <v>84</v>
      </c>
      <c r="T46" s="317" t="str">
        <f t="shared" ca="1" si="6"/>
        <v/>
      </c>
      <c r="U46" s="333">
        <f t="shared" si="7"/>
        <v>1000039</v>
      </c>
      <c r="V46" s="302">
        <f t="shared" si="8"/>
        <v>39</v>
      </c>
      <c r="W46" s="302">
        <f t="shared" si="9"/>
        <v>38</v>
      </c>
      <c r="X46" s="325" t="str">
        <f t="array" aca="1" ref="X46:AA46" ca="1">IF($L46="","",OFFSET($G$8:$J$8,$W46,0))</f>
        <v/>
      </c>
      <c r="Y46" s="326">
        <f ca="1"/>
        <v>0</v>
      </c>
      <c r="Z46" s="327">
        <f ca="1"/>
        <v>0</v>
      </c>
      <c r="AA46" s="328">
        <f ca="1"/>
        <v>0</v>
      </c>
      <c r="AB46" s="328" t="str">
        <f t="shared" ca="1" si="10"/>
        <v/>
      </c>
      <c r="AC46" s="328">
        <f t="array" aca="1" ref="AC46:AE46" ca="1">IF($L46="","",OFFSET($L$8:$N$8,$W46,0))</f>
        <v>9</v>
      </c>
      <c r="AD46" s="328" t="str">
        <f ca="1"/>
        <v>-</v>
      </c>
      <c r="AE46" s="328">
        <f ca="1"/>
        <v>6</v>
      </c>
      <c r="AF46" s="329" t="str">
        <f t="shared" ca="1" si="11"/>
        <v>SV Baldorf</v>
      </c>
      <c r="AG46" s="330" t="str">
        <f t="shared" ca="1" si="12"/>
        <v>TSV Breitau</v>
      </c>
      <c r="AI46" s="25" t="str">
        <f t="shared" ca="1" si="13"/>
        <v>SV BaldorfTSV Breitau</v>
      </c>
      <c r="AJ46" s="302">
        <f ca="1">IF($R46="",0,COUNTIF($R$8:$R46,$AI46))</f>
        <v>0</v>
      </c>
      <c r="AK46" s="302">
        <f t="shared" ca="1" si="14"/>
        <v>0</v>
      </c>
    </row>
    <row r="47" spans="5:37" ht="17.25" x14ac:dyDescent="0.2">
      <c r="E47" s="41"/>
      <c r="F47" s="47">
        <v>40</v>
      </c>
      <c r="G47" s="290" t="str">
        <f t="shared" si="3"/>
        <v/>
      </c>
      <c r="H47" s="285"/>
      <c r="I47" s="286"/>
      <c r="J47" s="284"/>
      <c r="K47" s="284"/>
      <c r="L47" s="179">
        <f ca="1"/>
        <v>7</v>
      </c>
      <c r="M47" s="180" t="s">
        <v>2</v>
      </c>
      <c r="N47" s="181">
        <f ca="1"/>
        <v>8</v>
      </c>
      <c r="O47" s="296" t="str">
        <f t="shared" ca="1" si="15"/>
        <v>SG Obermunde</v>
      </c>
      <c r="P47" s="297" t="str">
        <f t="shared" ca="1" si="16"/>
        <v>SV Arminia Köln III</v>
      </c>
      <c r="R47" s="25" t="str">
        <f t="shared" ca="1" si="4"/>
        <v>SV Arminia Köln IIISG Obermunde</v>
      </c>
      <c r="S47" s="302">
        <f t="shared" ca="1" si="5"/>
        <v>85</v>
      </c>
      <c r="T47" s="317" t="str">
        <f t="shared" ca="1" si="6"/>
        <v/>
      </c>
      <c r="U47" s="333">
        <f t="shared" si="7"/>
        <v>1000040</v>
      </c>
      <c r="V47" s="302">
        <f t="shared" si="8"/>
        <v>40</v>
      </c>
      <c r="W47" s="302">
        <f t="shared" si="9"/>
        <v>39</v>
      </c>
      <c r="X47" s="325" t="str">
        <f t="array" aca="1" ref="X47:AA47" ca="1">IF($L47="","",OFFSET($G$8:$J$8,$W47,0))</f>
        <v/>
      </c>
      <c r="Y47" s="326">
        <f ca="1"/>
        <v>0</v>
      </c>
      <c r="Z47" s="327">
        <f ca="1"/>
        <v>0</v>
      </c>
      <c r="AA47" s="328">
        <f ca="1"/>
        <v>0</v>
      </c>
      <c r="AB47" s="328" t="str">
        <f t="shared" ca="1" si="10"/>
        <v/>
      </c>
      <c r="AC47" s="328">
        <f t="array" aca="1" ref="AC47:AE47" ca="1">IF($L47="","",OFFSET($L$8:$N$8,$W47,0))</f>
        <v>7</v>
      </c>
      <c r="AD47" s="328" t="str">
        <f ca="1"/>
        <v>-</v>
      </c>
      <c r="AE47" s="328">
        <f ca="1"/>
        <v>8</v>
      </c>
      <c r="AF47" s="329" t="str">
        <f t="shared" ca="1" si="11"/>
        <v>SG Obermunde</v>
      </c>
      <c r="AG47" s="330" t="str">
        <f t="shared" ca="1" si="12"/>
        <v>SV Arminia Köln III</v>
      </c>
      <c r="AI47" s="25" t="str">
        <f t="shared" ca="1" si="13"/>
        <v>SG ObermundeSV Arminia Köln III</v>
      </c>
      <c r="AJ47" s="302">
        <f ca="1">IF($R47="",0,COUNTIF($R$8:$R47,$AI47))</f>
        <v>0</v>
      </c>
      <c r="AK47" s="302">
        <f t="shared" ca="1" si="14"/>
        <v>0</v>
      </c>
    </row>
    <row r="48" spans="5:37" ht="17.25" x14ac:dyDescent="0.2">
      <c r="E48" s="41"/>
      <c r="F48" s="47">
        <v>41</v>
      </c>
      <c r="G48" s="290" t="str">
        <f t="shared" si="3"/>
        <v/>
      </c>
      <c r="H48" s="285"/>
      <c r="I48" s="286"/>
      <c r="J48" s="284"/>
      <c r="K48" s="284"/>
      <c r="L48" s="179">
        <f ca="1"/>
        <v>1</v>
      </c>
      <c r="M48" s="180" t="s">
        <v>2</v>
      </c>
      <c r="N48" s="181">
        <f ca="1"/>
        <v>2</v>
      </c>
      <c r="O48" s="296" t="str">
        <f t="shared" ca="1" si="15"/>
        <v>TTC Mellen</v>
      </c>
      <c r="P48" s="297" t="str">
        <f t="shared" ca="1" si="16"/>
        <v>TTC Rot-Weiß Essen II</v>
      </c>
      <c r="R48" s="25" t="str">
        <f t="shared" ca="1" si="4"/>
        <v>TTC Rot-Weiß Essen IITTC Mellen</v>
      </c>
      <c r="S48" s="302">
        <f t="shared" ca="1" si="5"/>
        <v>86</v>
      </c>
      <c r="T48" s="317" t="str">
        <f t="shared" ca="1" si="6"/>
        <v/>
      </c>
      <c r="U48" s="333">
        <f t="shared" si="7"/>
        <v>1000041</v>
      </c>
      <c r="V48" s="302">
        <f t="shared" si="8"/>
        <v>41</v>
      </c>
      <c r="W48" s="302">
        <f t="shared" si="9"/>
        <v>40</v>
      </c>
      <c r="X48" s="325" t="str">
        <f t="array" aca="1" ref="X48:AA48" ca="1">IF($L48="","",OFFSET($G$8:$J$8,$W48,0))</f>
        <v/>
      </c>
      <c r="Y48" s="326">
        <f ca="1"/>
        <v>0</v>
      </c>
      <c r="Z48" s="327">
        <f ca="1"/>
        <v>0</v>
      </c>
      <c r="AA48" s="328">
        <f ca="1"/>
        <v>0</v>
      </c>
      <c r="AB48" s="328" t="str">
        <f t="shared" ca="1" si="10"/>
        <v/>
      </c>
      <c r="AC48" s="328">
        <f t="array" aca="1" ref="AC48:AE48" ca="1">IF($L48="","",OFFSET($L$8:$N$8,$W48,0))</f>
        <v>1</v>
      </c>
      <c r="AD48" s="328" t="str">
        <f ca="1"/>
        <v>-</v>
      </c>
      <c r="AE48" s="328">
        <f ca="1"/>
        <v>2</v>
      </c>
      <c r="AF48" s="329" t="str">
        <f t="shared" ca="1" si="11"/>
        <v>TTC Mellen</v>
      </c>
      <c r="AG48" s="330" t="str">
        <f t="shared" ca="1" si="12"/>
        <v>TTC Rot-Weiß Essen II</v>
      </c>
      <c r="AI48" s="25" t="str">
        <f t="shared" ca="1" si="13"/>
        <v>TTC MellenTTC Rot-Weiß Essen II</v>
      </c>
      <c r="AJ48" s="302">
        <f ca="1">IF($R48="",0,COUNTIF($R$8:$R48,$AI48))</f>
        <v>0</v>
      </c>
      <c r="AK48" s="302">
        <f t="shared" ca="1" si="14"/>
        <v>0</v>
      </c>
    </row>
    <row r="49" spans="5:37" ht="17.25" x14ac:dyDescent="0.2">
      <c r="E49" s="41"/>
      <c r="F49" s="47">
        <v>42</v>
      </c>
      <c r="G49" s="290" t="str">
        <f t="shared" si="3"/>
        <v/>
      </c>
      <c r="H49" s="285"/>
      <c r="I49" s="286"/>
      <c r="J49" s="284"/>
      <c r="K49" s="284"/>
      <c r="L49" s="179">
        <f ca="1"/>
        <v>10</v>
      </c>
      <c r="M49" s="180" t="s">
        <v>2</v>
      </c>
      <c r="N49" s="181">
        <f ca="1"/>
        <v>3</v>
      </c>
      <c r="O49" s="296" t="str">
        <f t="shared" ca="1" si="15"/>
        <v>TSV Starnen II</v>
      </c>
      <c r="P49" s="297" t="str">
        <f t="shared" ca="1" si="16"/>
        <v>VfL Wilden</v>
      </c>
      <c r="R49" s="25" t="str">
        <f t="shared" ca="1" si="4"/>
        <v>VfL WildenTSV Starnen II</v>
      </c>
      <c r="S49" s="302">
        <f t="shared" ca="1" si="5"/>
        <v>87</v>
      </c>
      <c r="T49" s="317" t="str">
        <f t="shared" ca="1" si="6"/>
        <v/>
      </c>
      <c r="U49" s="333">
        <f t="shared" si="7"/>
        <v>1000042</v>
      </c>
      <c r="V49" s="302">
        <f t="shared" si="8"/>
        <v>42</v>
      </c>
      <c r="W49" s="302">
        <f t="shared" si="9"/>
        <v>41</v>
      </c>
      <c r="X49" s="325" t="str">
        <f t="array" aca="1" ref="X49:AA49" ca="1">IF($L49="","",OFFSET($G$8:$J$8,$W49,0))</f>
        <v/>
      </c>
      <c r="Y49" s="326">
        <f ca="1"/>
        <v>0</v>
      </c>
      <c r="Z49" s="327">
        <f ca="1"/>
        <v>0</v>
      </c>
      <c r="AA49" s="328">
        <f ca="1"/>
        <v>0</v>
      </c>
      <c r="AB49" s="328" t="str">
        <f t="shared" ca="1" si="10"/>
        <v/>
      </c>
      <c r="AC49" s="328">
        <f t="array" aca="1" ref="AC49:AE49" ca="1">IF($L49="","",OFFSET($L$8:$N$8,$W49,0))</f>
        <v>10</v>
      </c>
      <c r="AD49" s="328" t="str">
        <f ca="1"/>
        <v>-</v>
      </c>
      <c r="AE49" s="328">
        <f ca="1"/>
        <v>3</v>
      </c>
      <c r="AF49" s="329" t="str">
        <f t="shared" ca="1" si="11"/>
        <v>TSV Starnen II</v>
      </c>
      <c r="AG49" s="330" t="str">
        <f t="shared" ca="1" si="12"/>
        <v>VfL Wilden</v>
      </c>
      <c r="AI49" s="25" t="str">
        <f t="shared" ca="1" si="13"/>
        <v>TSV Starnen IIVfL Wilden</v>
      </c>
      <c r="AJ49" s="302">
        <f ca="1">IF($R49="",0,COUNTIF($R$8:$R49,$AI49))</f>
        <v>0</v>
      </c>
      <c r="AK49" s="302">
        <f t="shared" ca="1" si="14"/>
        <v>0</v>
      </c>
    </row>
    <row r="50" spans="5:37" ht="17.25" x14ac:dyDescent="0.2">
      <c r="E50" s="41"/>
      <c r="F50" s="47">
        <v>43</v>
      </c>
      <c r="G50" s="290" t="str">
        <f t="shared" si="3"/>
        <v/>
      </c>
      <c r="H50" s="285"/>
      <c r="I50" s="286"/>
      <c r="J50" s="284"/>
      <c r="K50" s="284"/>
      <c r="L50" s="179">
        <f ca="1"/>
        <v>4</v>
      </c>
      <c r="M50" s="180" t="s">
        <v>2</v>
      </c>
      <c r="N50" s="181">
        <f ca="1"/>
        <v>9</v>
      </c>
      <c r="O50" s="296" t="str">
        <f t="shared" ca="1" si="15"/>
        <v>RSV Peene</v>
      </c>
      <c r="P50" s="297" t="str">
        <f t="shared" ca="1" si="16"/>
        <v>SV Baldorf</v>
      </c>
      <c r="R50" s="25" t="str">
        <f t="shared" ca="1" si="4"/>
        <v>SV BaldorfRSV Peene</v>
      </c>
      <c r="S50" s="302">
        <f t="shared" ca="1" si="5"/>
        <v>88</v>
      </c>
      <c r="T50" s="317" t="str">
        <f t="shared" ca="1" si="6"/>
        <v/>
      </c>
      <c r="U50" s="333">
        <f t="shared" si="7"/>
        <v>1000043</v>
      </c>
      <c r="V50" s="302">
        <f t="shared" si="8"/>
        <v>43</v>
      </c>
      <c r="W50" s="302">
        <f t="shared" si="9"/>
        <v>42</v>
      </c>
      <c r="X50" s="325" t="str">
        <f t="array" aca="1" ref="X50:AA50" ca="1">IF($L50="","",OFFSET($G$8:$J$8,$W50,0))</f>
        <v/>
      </c>
      <c r="Y50" s="326">
        <f ca="1"/>
        <v>0</v>
      </c>
      <c r="Z50" s="327">
        <f ca="1"/>
        <v>0</v>
      </c>
      <c r="AA50" s="328">
        <f ca="1"/>
        <v>0</v>
      </c>
      <c r="AB50" s="328" t="str">
        <f t="shared" ca="1" si="10"/>
        <v/>
      </c>
      <c r="AC50" s="328">
        <f t="array" aca="1" ref="AC50:AE50" ca="1">IF($L50="","",OFFSET($L$8:$N$8,$W50,0))</f>
        <v>4</v>
      </c>
      <c r="AD50" s="328" t="str">
        <f ca="1"/>
        <v>-</v>
      </c>
      <c r="AE50" s="328">
        <f ca="1"/>
        <v>9</v>
      </c>
      <c r="AF50" s="329" t="str">
        <f t="shared" ca="1" si="11"/>
        <v>RSV Peene</v>
      </c>
      <c r="AG50" s="330" t="str">
        <f t="shared" ca="1" si="12"/>
        <v>SV Baldorf</v>
      </c>
      <c r="AI50" s="25" t="str">
        <f t="shared" ca="1" si="13"/>
        <v>RSV PeeneSV Baldorf</v>
      </c>
      <c r="AJ50" s="302">
        <f ca="1">IF($R50="",0,COUNTIF($R$8:$R50,$AI50))</f>
        <v>0</v>
      </c>
      <c r="AK50" s="302">
        <f t="shared" ca="1" si="14"/>
        <v>0</v>
      </c>
    </row>
    <row r="51" spans="5:37" ht="17.25" x14ac:dyDescent="0.2">
      <c r="E51" s="41"/>
      <c r="F51" s="47">
        <v>44</v>
      </c>
      <c r="G51" s="290" t="str">
        <f t="shared" si="3"/>
        <v/>
      </c>
      <c r="H51" s="285"/>
      <c r="I51" s="286"/>
      <c r="J51" s="284"/>
      <c r="K51" s="284"/>
      <c r="L51" s="179">
        <f ca="1"/>
        <v>8</v>
      </c>
      <c r="M51" s="180" t="s">
        <v>2</v>
      </c>
      <c r="N51" s="181">
        <f ca="1"/>
        <v>5</v>
      </c>
      <c r="O51" s="296" t="str">
        <f t="shared" ca="1" si="15"/>
        <v>SV Arminia Köln III</v>
      </c>
      <c r="P51" s="297" t="str">
        <f t="shared" ca="1" si="16"/>
        <v>SV Waldau</v>
      </c>
      <c r="R51" s="25" t="str">
        <f t="shared" ca="1" si="4"/>
        <v>SV WaldauSV Arminia Köln III</v>
      </c>
      <c r="S51" s="302">
        <f t="shared" ca="1" si="5"/>
        <v>89</v>
      </c>
      <c r="T51" s="317" t="str">
        <f t="shared" ca="1" si="6"/>
        <v/>
      </c>
      <c r="U51" s="333">
        <f t="shared" si="7"/>
        <v>1000044</v>
      </c>
      <c r="V51" s="302">
        <f t="shared" si="8"/>
        <v>44</v>
      </c>
      <c r="W51" s="302">
        <f t="shared" si="9"/>
        <v>43</v>
      </c>
      <c r="X51" s="325" t="str">
        <f t="array" aca="1" ref="X51:AA51" ca="1">IF($L51="","",OFFSET($G$8:$J$8,$W51,0))</f>
        <v/>
      </c>
      <c r="Y51" s="326">
        <f ca="1"/>
        <v>0</v>
      </c>
      <c r="Z51" s="327">
        <f ca="1"/>
        <v>0</v>
      </c>
      <c r="AA51" s="328">
        <f ca="1"/>
        <v>0</v>
      </c>
      <c r="AB51" s="328" t="str">
        <f t="shared" ca="1" si="10"/>
        <v/>
      </c>
      <c r="AC51" s="328">
        <f t="array" aca="1" ref="AC51:AE51" ca="1">IF($L51="","",OFFSET($L$8:$N$8,$W51,0))</f>
        <v>8</v>
      </c>
      <c r="AD51" s="328" t="str">
        <f ca="1"/>
        <v>-</v>
      </c>
      <c r="AE51" s="328">
        <f ca="1"/>
        <v>5</v>
      </c>
      <c r="AF51" s="329" t="str">
        <f t="shared" ca="1" si="11"/>
        <v>SV Arminia Köln III</v>
      </c>
      <c r="AG51" s="330" t="str">
        <f t="shared" ca="1" si="12"/>
        <v>SV Waldau</v>
      </c>
      <c r="AI51" s="25" t="str">
        <f t="shared" ca="1" si="13"/>
        <v>SV Arminia Köln IIISV Waldau</v>
      </c>
      <c r="AJ51" s="302">
        <f ca="1">IF($R51="",0,COUNTIF($R$8:$R51,$AI51))</f>
        <v>0</v>
      </c>
      <c r="AK51" s="302">
        <f t="shared" ca="1" si="14"/>
        <v>0</v>
      </c>
    </row>
    <row r="52" spans="5:37" ht="17.25" x14ac:dyDescent="0.2">
      <c r="E52" s="41"/>
      <c r="F52" s="47">
        <v>45</v>
      </c>
      <c r="G52" s="290" t="str">
        <f t="shared" si="3"/>
        <v/>
      </c>
      <c r="H52" s="285"/>
      <c r="I52" s="286"/>
      <c r="J52" s="284"/>
      <c r="K52" s="284"/>
      <c r="L52" s="179">
        <f ca="1"/>
        <v>6</v>
      </c>
      <c r="M52" s="180" t="s">
        <v>2</v>
      </c>
      <c r="N52" s="181">
        <f ca="1"/>
        <v>7</v>
      </c>
      <c r="O52" s="296" t="str">
        <f t="shared" ca="1" si="15"/>
        <v>TSV Breitau</v>
      </c>
      <c r="P52" s="297" t="str">
        <f t="shared" ca="1" si="16"/>
        <v>SG Obermunde</v>
      </c>
      <c r="R52" s="25" t="str">
        <f t="shared" ca="1" si="4"/>
        <v>SG ObermundeTSV Breitau</v>
      </c>
      <c r="S52" s="302">
        <f t="shared" ca="1" si="5"/>
        <v>90</v>
      </c>
      <c r="T52" s="317" t="str">
        <f t="shared" ca="1" si="6"/>
        <v/>
      </c>
      <c r="U52" s="333">
        <f t="shared" si="7"/>
        <v>1000045</v>
      </c>
      <c r="V52" s="302">
        <f t="shared" si="8"/>
        <v>45</v>
      </c>
      <c r="W52" s="302">
        <f t="shared" si="9"/>
        <v>44</v>
      </c>
      <c r="X52" s="325" t="str">
        <f t="array" aca="1" ref="X52:AA52" ca="1">IF($L52="","",OFFSET($G$8:$J$8,$W52,0))</f>
        <v/>
      </c>
      <c r="Y52" s="326">
        <f ca="1"/>
        <v>0</v>
      </c>
      <c r="Z52" s="327">
        <f ca="1"/>
        <v>0</v>
      </c>
      <c r="AA52" s="328">
        <f ca="1"/>
        <v>0</v>
      </c>
      <c r="AB52" s="328" t="str">
        <f t="shared" ca="1" si="10"/>
        <v/>
      </c>
      <c r="AC52" s="328">
        <f t="array" aca="1" ref="AC52:AE52" ca="1">IF($L52="","",OFFSET($L$8:$N$8,$W52,0))</f>
        <v>6</v>
      </c>
      <c r="AD52" s="328" t="str">
        <f ca="1"/>
        <v>-</v>
      </c>
      <c r="AE52" s="328">
        <f ca="1"/>
        <v>7</v>
      </c>
      <c r="AF52" s="329" t="str">
        <f t="shared" ca="1" si="11"/>
        <v>TSV Breitau</v>
      </c>
      <c r="AG52" s="330" t="str">
        <f t="shared" ca="1" si="12"/>
        <v>SG Obermunde</v>
      </c>
      <c r="AI52" s="25" t="str">
        <f t="shared" ca="1" si="13"/>
        <v>TSV BreitauSG Obermunde</v>
      </c>
      <c r="AJ52" s="302">
        <f ca="1">IF($R52="",0,COUNTIF($R$8:$R52,$AI52))</f>
        <v>0</v>
      </c>
      <c r="AK52" s="302">
        <f t="shared" ca="1" si="14"/>
        <v>0</v>
      </c>
    </row>
    <row r="53" spans="5:37" ht="17.25" x14ac:dyDescent="0.2">
      <c r="E53" s="41"/>
      <c r="F53" s="47">
        <v>46</v>
      </c>
      <c r="G53" s="290" t="str">
        <f t="shared" si="3"/>
        <v/>
      </c>
      <c r="H53" s="285"/>
      <c r="I53" s="286"/>
      <c r="J53" s="284"/>
      <c r="K53" s="284"/>
      <c r="L53" s="179">
        <f ca="1"/>
        <v>10</v>
      </c>
      <c r="M53" s="180" t="s">
        <v>2</v>
      </c>
      <c r="N53" s="181">
        <f ca="1"/>
        <v>1</v>
      </c>
      <c r="O53" s="296" t="str">
        <f t="shared" ca="1" si="15"/>
        <v>TSV Starnen II</v>
      </c>
      <c r="P53" s="297" t="str">
        <f t="shared" ca="1" si="16"/>
        <v>TTC Mellen</v>
      </c>
      <c r="R53" s="25" t="str">
        <f t="shared" ca="1" si="4"/>
        <v>TTC MellenTSV Starnen II</v>
      </c>
      <c r="S53" s="302">
        <f t="shared" ca="1" si="5"/>
        <v>1</v>
      </c>
      <c r="T53" s="317" t="str">
        <f t="shared" ca="1" si="6"/>
        <v/>
      </c>
      <c r="U53" s="333">
        <f t="shared" si="7"/>
        <v>1000046</v>
      </c>
      <c r="V53" s="302">
        <f t="shared" si="8"/>
        <v>46</v>
      </c>
      <c r="W53" s="302">
        <f t="shared" si="9"/>
        <v>45</v>
      </c>
      <c r="X53" s="325" t="str">
        <f t="array" aca="1" ref="X53:AA53" ca="1">IF($L53="","",OFFSET($G$8:$J$8,$W53,0))</f>
        <v/>
      </c>
      <c r="Y53" s="326">
        <f ca="1"/>
        <v>0</v>
      </c>
      <c r="Z53" s="327">
        <f ca="1"/>
        <v>0</v>
      </c>
      <c r="AA53" s="328">
        <f ca="1"/>
        <v>0</v>
      </c>
      <c r="AB53" s="328" t="str">
        <f t="shared" ca="1" si="10"/>
        <v/>
      </c>
      <c r="AC53" s="328">
        <f t="array" aca="1" ref="AC53:AE53" ca="1">IF($L53="","",OFFSET($L$8:$N$8,$W53,0))</f>
        <v>10</v>
      </c>
      <c r="AD53" s="328" t="str">
        <f ca="1"/>
        <v>-</v>
      </c>
      <c r="AE53" s="328">
        <f ca="1"/>
        <v>1</v>
      </c>
      <c r="AF53" s="329" t="str">
        <f t="shared" ca="1" si="11"/>
        <v>TSV Starnen II</v>
      </c>
      <c r="AG53" s="330" t="str">
        <f t="shared" ca="1" si="12"/>
        <v>TTC Mellen</v>
      </c>
      <c r="AI53" s="25" t="str">
        <f t="shared" ca="1" si="13"/>
        <v>TSV Starnen IITTC Mellen</v>
      </c>
      <c r="AJ53" s="302">
        <f ca="1">IF($R53="",0,COUNTIF($R$8:$R53,$AI53))</f>
        <v>1</v>
      </c>
      <c r="AK53" s="302">
        <f t="shared" ca="1" si="14"/>
        <v>0</v>
      </c>
    </row>
    <row r="54" spans="5:37" ht="17.25" x14ac:dyDescent="0.2">
      <c r="E54" s="41"/>
      <c r="F54" s="47">
        <v>47</v>
      </c>
      <c r="G54" s="290" t="str">
        <f t="shared" si="3"/>
        <v/>
      </c>
      <c r="H54" s="285"/>
      <c r="I54" s="286"/>
      <c r="J54" s="284"/>
      <c r="K54" s="284"/>
      <c r="L54" s="179">
        <f ca="1"/>
        <v>2</v>
      </c>
      <c r="M54" s="180" t="s">
        <v>2</v>
      </c>
      <c r="N54" s="181">
        <f ca="1"/>
        <v>9</v>
      </c>
      <c r="O54" s="296" t="str">
        <f t="shared" ca="1" si="15"/>
        <v>TTC Rot-Weiß Essen II</v>
      </c>
      <c r="P54" s="297" t="str">
        <f t="shared" ca="1" si="16"/>
        <v>SV Baldorf</v>
      </c>
      <c r="R54" s="25" t="str">
        <f t="shared" ca="1" si="4"/>
        <v>SV BaldorfTTC Rot-Weiß Essen II</v>
      </c>
      <c r="S54" s="302">
        <f t="shared" ca="1" si="5"/>
        <v>2</v>
      </c>
      <c r="T54" s="317" t="str">
        <f t="shared" ca="1" si="6"/>
        <v/>
      </c>
      <c r="U54" s="333">
        <f t="shared" si="7"/>
        <v>1000047</v>
      </c>
      <c r="V54" s="302">
        <f t="shared" si="8"/>
        <v>47</v>
      </c>
      <c r="W54" s="302">
        <f t="shared" si="9"/>
        <v>46</v>
      </c>
      <c r="X54" s="325" t="str">
        <f t="array" aca="1" ref="X54:AA54" ca="1">IF($L54="","",OFFSET($G$8:$J$8,$W54,0))</f>
        <v/>
      </c>
      <c r="Y54" s="326">
        <f ca="1"/>
        <v>0</v>
      </c>
      <c r="Z54" s="327">
        <f ca="1"/>
        <v>0</v>
      </c>
      <c r="AA54" s="328">
        <f ca="1"/>
        <v>0</v>
      </c>
      <c r="AB54" s="328" t="str">
        <f t="shared" ca="1" si="10"/>
        <v/>
      </c>
      <c r="AC54" s="328">
        <f t="array" aca="1" ref="AC54:AE54" ca="1">IF($L54="","",OFFSET($L$8:$N$8,$W54,0))</f>
        <v>2</v>
      </c>
      <c r="AD54" s="328" t="str">
        <f ca="1"/>
        <v>-</v>
      </c>
      <c r="AE54" s="328">
        <f ca="1"/>
        <v>9</v>
      </c>
      <c r="AF54" s="329" t="str">
        <f t="shared" ca="1" si="11"/>
        <v>TTC Rot-Weiß Essen II</v>
      </c>
      <c r="AG54" s="330" t="str">
        <f t="shared" ca="1" si="12"/>
        <v>SV Baldorf</v>
      </c>
      <c r="AI54" s="25" t="str">
        <f t="shared" ca="1" si="13"/>
        <v>TTC Rot-Weiß Essen IISV Baldorf</v>
      </c>
      <c r="AJ54" s="302">
        <f ca="1">IF($R54="",0,COUNTIF($R$8:$R54,$AI54))</f>
        <v>1</v>
      </c>
      <c r="AK54" s="302">
        <f t="shared" ca="1" si="14"/>
        <v>0</v>
      </c>
    </row>
    <row r="55" spans="5:37" ht="17.25" x14ac:dyDescent="0.2">
      <c r="E55" s="41"/>
      <c r="F55" s="47">
        <v>48</v>
      </c>
      <c r="G55" s="290" t="str">
        <f t="shared" si="3"/>
        <v/>
      </c>
      <c r="H55" s="285"/>
      <c r="I55" s="286"/>
      <c r="J55" s="284"/>
      <c r="K55" s="284"/>
      <c r="L55" s="179">
        <f ca="1"/>
        <v>8</v>
      </c>
      <c r="M55" s="180" t="s">
        <v>2</v>
      </c>
      <c r="N55" s="181">
        <f ca="1"/>
        <v>3</v>
      </c>
      <c r="O55" s="296" t="str">
        <f t="shared" ca="1" si="15"/>
        <v>SV Arminia Köln III</v>
      </c>
      <c r="P55" s="297" t="str">
        <f t="shared" ca="1" si="16"/>
        <v>VfL Wilden</v>
      </c>
      <c r="R55" s="25" t="str">
        <f t="shared" ca="1" si="4"/>
        <v>VfL WildenSV Arminia Köln III</v>
      </c>
      <c r="S55" s="302">
        <f t="shared" ca="1" si="5"/>
        <v>3</v>
      </c>
      <c r="T55" s="317" t="str">
        <f t="shared" ca="1" si="6"/>
        <v/>
      </c>
      <c r="U55" s="333">
        <f t="shared" si="7"/>
        <v>1000048</v>
      </c>
      <c r="V55" s="302">
        <f t="shared" si="8"/>
        <v>48</v>
      </c>
      <c r="W55" s="302">
        <f t="shared" si="9"/>
        <v>47</v>
      </c>
      <c r="X55" s="325" t="str">
        <f t="array" aca="1" ref="X55:AA55" ca="1">IF($L55="","",OFFSET($G$8:$J$8,$W55,0))</f>
        <v/>
      </c>
      <c r="Y55" s="326">
        <f ca="1"/>
        <v>0</v>
      </c>
      <c r="Z55" s="327">
        <f ca="1"/>
        <v>0</v>
      </c>
      <c r="AA55" s="328">
        <f ca="1"/>
        <v>0</v>
      </c>
      <c r="AB55" s="328" t="str">
        <f t="shared" ca="1" si="10"/>
        <v/>
      </c>
      <c r="AC55" s="328">
        <f t="array" aca="1" ref="AC55:AE55" ca="1">IF($L55="","",OFFSET($L$8:$N$8,$W55,0))</f>
        <v>8</v>
      </c>
      <c r="AD55" s="328" t="str">
        <f ca="1"/>
        <v>-</v>
      </c>
      <c r="AE55" s="328">
        <f ca="1"/>
        <v>3</v>
      </c>
      <c r="AF55" s="329" t="str">
        <f t="shared" ca="1" si="11"/>
        <v>SV Arminia Köln III</v>
      </c>
      <c r="AG55" s="330" t="str">
        <f t="shared" ca="1" si="12"/>
        <v>VfL Wilden</v>
      </c>
      <c r="AI55" s="25" t="str">
        <f t="shared" ca="1" si="13"/>
        <v>SV Arminia Köln IIIVfL Wilden</v>
      </c>
      <c r="AJ55" s="302">
        <f ca="1">IF($R55="",0,COUNTIF($R$8:$R55,$AI55))</f>
        <v>1</v>
      </c>
      <c r="AK55" s="302">
        <f t="shared" ca="1" si="14"/>
        <v>0</v>
      </c>
    </row>
    <row r="56" spans="5:37" ht="17.25" x14ac:dyDescent="0.2">
      <c r="E56" s="41"/>
      <c r="F56" s="47">
        <v>49</v>
      </c>
      <c r="G56" s="290" t="str">
        <f t="shared" si="3"/>
        <v/>
      </c>
      <c r="H56" s="285"/>
      <c r="I56" s="286"/>
      <c r="J56" s="284"/>
      <c r="K56" s="284"/>
      <c r="L56" s="179">
        <f ca="1"/>
        <v>4</v>
      </c>
      <c r="M56" s="180" t="s">
        <v>2</v>
      </c>
      <c r="N56" s="181">
        <f ca="1"/>
        <v>7</v>
      </c>
      <c r="O56" s="296" t="str">
        <f t="shared" ca="1" si="15"/>
        <v>RSV Peene</v>
      </c>
      <c r="P56" s="297" t="str">
        <f t="shared" ca="1" si="16"/>
        <v>SG Obermunde</v>
      </c>
      <c r="R56" s="25" t="str">
        <f t="shared" ca="1" si="4"/>
        <v>SG ObermundeRSV Peene</v>
      </c>
      <c r="S56" s="302">
        <f t="shared" ca="1" si="5"/>
        <v>4</v>
      </c>
      <c r="T56" s="317" t="str">
        <f t="shared" ca="1" si="6"/>
        <v/>
      </c>
      <c r="U56" s="333">
        <f t="shared" si="7"/>
        <v>1000049</v>
      </c>
      <c r="V56" s="302">
        <f t="shared" si="8"/>
        <v>49</v>
      </c>
      <c r="W56" s="302">
        <f t="shared" si="9"/>
        <v>48</v>
      </c>
      <c r="X56" s="325" t="str">
        <f t="array" aca="1" ref="X56:AA56" ca="1">IF($L56="","",OFFSET($G$8:$J$8,$W56,0))</f>
        <v/>
      </c>
      <c r="Y56" s="326">
        <f ca="1"/>
        <v>0</v>
      </c>
      <c r="Z56" s="327">
        <f ca="1"/>
        <v>0</v>
      </c>
      <c r="AA56" s="328">
        <f ca="1"/>
        <v>0</v>
      </c>
      <c r="AB56" s="328" t="str">
        <f t="shared" ca="1" si="10"/>
        <v/>
      </c>
      <c r="AC56" s="328">
        <f t="array" aca="1" ref="AC56:AE56" ca="1">IF($L56="","",OFFSET($L$8:$N$8,$W56,0))</f>
        <v>4</v>
      </c>
      <c r="AD56" s="328" t="str">
        <f ca="1"/>
        <v>-</v>
      </c>
      <c r="AE56" s="328">
        <f ca="1"/>
        <v>7</v>
      </c>
      <c r="AF56" s="329" t="str">
        <f t="shared" ca="1" si="11"/>
        <v>RSV Peene</v>
      </c>
      <c r="AG56" s="330" t="str">
        <f t="shared" ca="1" si="12"/>
        <v>SG Obermunde</v>
      </c>
      <c r="AI56" s="25" t="str">
        <f t="shared" ca="1" si="13"/>
        <v>RSV PeeneSG Obermunde</v>
      </c>
      <c r="AJ56" s="302">
        <f ca="1">IF($R56="",0,COUNTIF($R$8:$R56,$AI56))</f>
        <v>1</v>
      </c>
      <c r="AK56" s="302">
        <f t="shared" ca="1" si="14"/>
        <v>0</v>
      </c>
    </row>
    <row r="57" spans="5:37" ht="17.25" x14ac:dyDescent="0.2">
      <c r="E57" s="41"/>
      <c r="F57" s="47">
        <v>50</v>
      </c>
      <c r="G57" s="290" t="str">
        <f t="shared" si="3"/>
        <v/>
      </c>
      <c r="H57" s="285"/>
      <c r="I57" s="286"/>
      <c r="J57" s="284"/>
      <c r="K57" s="284"/>
      <c r="L57" s="179">
        <f ca="1"/>
        <v>6</v>
      </c>
      <c r="M57" s="180" t="s">
        <v>2</v>
      </c>
      <c r="N57" s="181">
        <f ca="1"/>
        <v>5</v>
      </c>
      <c r="O57" s="296" t="str">
        <f t="shared" ca="1" si="15"/>
        <v>TSV Breitau</v>
      </c>
      <c r="P57" s="297" t="str">
        <f t="shared" ca="1" si="16"/>
        <v>SV Waldau</v>
      </c>
      <c r="R57" s="25" t="str">
        <f t="shared" ca="1" si="4"/>
        <v>SV WaldauTSV Breitau</v>
      </c>
      <c r="S57" s="302">
        <f t="shared" ca="1" si="5"/>
        <v>5</v>
      </c>
      <c r="T57" s="317" t="str">
        <f t="shared" ca="1" si="6"/>
        <v/>
      </c>
      <c r="U57" s="333">
        <f t="shared" si="7"/>
        <v>1000050</v>
      </c>
      <c r="V57" s="302">
        <f t="shared" si="8"/>
        <v>50</v>
      </c>
      <c r="W57" s="302">
        <f t="shared" si="9"/>
        <v>49</v>
      </c>
      <c r="X57" s="325" t="str">
        <f t="array" aca="1" ref="X57:AA57" ca="1">IF($L57="","",OFFSET($G$8:$J$8,$W57,0))</f>
        <v/>
      </c>
      <c r="Y57" s="326">
        <f ca="1"/>
        <v>0</v>
      </c>
      <c r="Z57" s="327">
        <f ca="1"/>
        <v>0</v>
      </c>
      <c r="AA57" s="328">
        <f ca="1"/>
        <v>0</v>
      </c>
      <c r="AB57" s="328" t="str">
        <f t="shared" ca="1" si="10"/>
        <v/>
      </c>
      <c r="AC57" s="328">
        <f t="array" aca="1" ref="AC57:AE57" ca="1">IF($L57="","",OFFSET($L$8:$N$8,$W57,0))</f>
        <v>6</v>
      </c>
      <c r="AD57" s="328" t="str">
        <f ca="1"/>
        <v>-</v>
      </c>
      <c r="AE57" s="328">
        <f ca="1"/>
        <v>5</v>
      </c>
      <c r="AF57" s="329" t="str">
        <f t="shared" ca="1" si="11"/>
        <v>TSV Breitau</v>
      </c>
      <c r="AG57" s="330" t="str">
        <f t="shared" ca="1" si="12"/>
        <v>SV Waldau</v>
      </c>
      <c r="AI57" s="25" t="str">
        <f t="shared" ca="1" si="13"/>
        <v>TSV BreitauSV Waldau</v>
      </c>
      <c r="AJ57" s="302">
        <f ca="1">IF($R57="",0,COUNTIF($R$8:$R57,$AI57))</f>
        <v>1</v>
      </c>
      <c r="AK57" s="302">
        <f t="shared" ca="1" si="14"/>
        <v>0</v>
      </c>
    </row>
    <row r="58" spans="5:37" ht="17.25" x14ac:dyDescent="0.2">
      <c r="E58" s="41"/>
      <c r="F58" s="47">
        <v>51</v>
      </c>
      <c r="G58" s="290" t="str">
        <f t="shared" si="3"/>
        <v/>
      </c>
      <c r="H58" s="285"/>
      <c r="I58" s="286"/>
      <c r="J58" s="284"/>
      <c r="K58" s="284"/>
      <c r="L58" s="179">
        <f ca="1"/>
        <v>1</v>
      </c>
      <c r="M58" s="180" t="s">
        <v>2</v>
      </c>
      <c r="N58" s="181">
        <f ca="1"/>
        <v>9</v>
      </c>
      <c r="O58" s="296" t="str">
        <f t="shared" ca="1" si="15"/>
        <v>TTC Mellen</v>
      </c>
      <c r="P58" s="297" t="str">
        <f t="shared" ca="1" si="16"/>
        <v>SV Baldorf</v>
      </c>
      <c r="R58" s="25" t="str">
        <f t="shared" ca="1" si="4"/>
        <v>SV BaldorfTTC Mellen</v>
      </c>
      <c r="S58" s="302">
        <f t="shared" ca="1" si="5"/>
        <v>6</v>
      </c>
      <c r="T58" s="317" t="str">
        <f t="shared" ca="1" si="6"/>
        <v/>
      </c>
      <c r="U58" s="333">
        <f t="shared" si="7"/>
        <v>1000051</v>
      </c>
      <c r="V58" s="302">
        <f t="shared" si="8"/>
        <v>51</v>
      </c>
      <c r="W58" s="302">
        <f t="shared" si="9"/>
        <v>50</v>
      </c>
      <c r="X58" s="325" t="str">
        <f t="array" aca="1" ref="X58:AA58" ca="1">IF($L58="","",OFFSET($G$8:$J$8,$W58,0))</f>
        <v/>
      </c>
      <c r="Y58" s="326">
        <f ca="1"/>
        <v>0</v>
      </c>
      <c r="Z58" s="327">
        <f ca="1"/>
        <v>0</v>
      </c>
      <c r="AA58" s="328">
        <f ca="1"/>
        <v>0</v>
      </c>
      <c r="AB58" s="328" t="str">
        <f t="shared" ca="1" si="10"/>
        <v/>
      </c>
      <c r="AC58" s="328">
        <f t="array" aca="1" ref="AC58:AE58" ca="1">IF($L58="","",OFFSET($L$8:$N$8,$W58,0))</f>
        <v>1</v>
      </c>
      <c r="AD58" s="328" t="str">
        <f ca="1"/>
        <v>-</v>
      </c>
      <c r="AE58" s="328">
        <f ca="1"/>
        <v>9</v>
      </c>
      <c r="AF58" s="329" t="str">
        <f t="shared" ca="1" si="11"/>
        <v>TTC Mellen</v>
      </c>
      <c r="AG58" s="330" t="str">
        <f t="shared" ca="1" si="12"/>
        <v>SV Baldorf</v>
      </c>
      <c r="AI58" s="25" t="str">
        <f t="shared" ca="1" si="13"/>
        <v>TTC MellenSV Baldorf</v>
      </c>
      <c r="AJ58" s="302">
        <f ca="1">IF($R58="",0,COUNTIF($R$8:$R58,$AI58))</f>
        <v>1</v>
      </c>
      <c r="AK58" s="302">
        <f t="shared" ca="1" si="14"/>
        <v>0</v>
      </c>
    </row>
    <row r="59" spans="5:37" ht="17.25" x14ac:dyDescent="0.2">
      <c r="E59" s="41"/>
      <c r="F59" s="47">
        <v>52</v>
      </c>
      <c r="G59" s="290" t="str">
        <f t="shared" si="3"/>
        <v/>
      </c>
      <c r="H59" s="285"/>
      <c r="I59" s="286"/>
      <c r="J59" s="284"/>
      <c r="K59" s="284"/>
      <c r="L59" s="179">
        <f ca="1"/>
        <v>10</v>
      </c>
      <c r="M59" s="180" t="s">
        <v>2</v>
      </c>
      <c r="N59" s="181">
        <f ca="1"/>
        <v>8</v>
      </c>
      <c r="O59" s="296" t="str">
        <f t="shared" ca="1" si="15"/>
        <v>TSV Starnen II</v>
      </c>
      <c r="P59" s="297" t="str">
        <f t="shared" ca="1" si="16"/>
        <v>SV Arminia Köln III</v>
      </c>
      <c r="R59" s="25" t="str">
        <f t="shared" ca="1" si="4"/>
        <v>SV Arminia Köln IIITSV Starnen II</v>
      </c>
      <c r="S59" s="302">
        <f t="shared" ca="1" si="5"/>
        <v>7</v>
      </c>
      <c r="T59" s="317" t="str">
        <f t="shared" ca="1" si="6"/>
        <v/>
      </c>
      <c r="U59" s="333">
        <f t="shared" si="7"/>
        <v>1000052</v>
      </c>
      <c r="V59" s="302">
        <f t="shared" si="8"/>
        <v>52</v>
      </c>
      <c r="W59" s="302">
        <f t="shared" si="9"/>
        <v>51</v>
      </c>
      <c r="X59" s="325" t="str">
        <f t="array" aca="1" ref="X59:AA59" ca="1">IF($L59="","",OFFSET($G$8:$J$8,$W59,0))</f>
        <v/>
      </c>
      <c r="Y59" s="326">
        <f ca="1"/>
        <v>0</v>
      </c>
      <c r="Z59" s="327">
        <f ca="1"/>
        <v>0</v>
      </c>
      <c r="AA59" s="328">
        <f ca="1"/>
        <v>0</v>
      </c>
      <c r="AB59" s="328" t="str">
        <f t="shared" ca="1" si="10"/>
        <v/>
      </c>
      <c r="AC59" s="328">
        <f t="array" aca="1" ref="AC59:AE59" ca="1">IF($L59="","",OFFSET($L$8:$N$8,$W59,0))</f>
        <v>10</v>
      </c>
      <c r="AD59" s="328" t="str">
        <f ca="1"/>
        <v>-</v>
      </c>
      <c r="AE59" s="328">
        <f ca="1"/>
        <v>8</v>
      </c>
      <c r="AF59" s="329" t="str">
        <f t="shared" ca="1" si="11"/>
        <v>TSV Starnen II</v>
      </c>
      <c r="AG59" s="330" t="str">
        <f t="shared" ca="1" si="12"/>
        <v>SV Arminia Köln III</v>
      </c>
      <c r="AI59" s="25" t="str">
        <f t="shared" ca="1" si="13"/>
        <v>TSV Starnen IISV Arminia Köln III</v>
      </c>
      <c r="AJ59" s="302">
        <f ca="1">IF($R59="",0,COUNTIF($R$8:$R59,$AI59))</f>
        <v>1</v>
      </c>
      <c r="AK59" s="302">
        <f t="shared" ca="1" si="14"/>
        <v>0</v>
      </c>
    </row>
    <row r="60" spans="5:37" ht="17.25" x14ac:dyDescent="0.2">
      <c r="E60" s="41"/>
      <c r="F60" s="47">
        <v>53</v>
      </c>
      <c r="G60" s="290" t="str">
        <f t="shared" si="3"/>
        <v/>
      </c>
      <c r="H60" s="285"/>
      <c r="I60" s="286"/>
      <c r="J60" s="284"/>
      <c r="K60" s="284"/>
      <c r="L60" s="179">
        <f ca="1"/>
        <v>7</v>
      </c>
      <c r="M60" s="180" t="s">
        <v>2</v>
      </c>
      <c r="N60" s="181">
        <f ca="1"/>
        <v>2</v>
      </c>
      <c r="O60" s="296" t="str">
        <f t="shared" ca="1" si="15"/>
        <v>SG Obermunde</v>
      </c>
      <c r="P60" s="297" t="str">
        <f t="shared" ca="1" si="16"/>
        <v>TTC Rot-Weiß Essen II</v>
      </c>
      <c r="R60" s="25" t="str">
        <f t="shared" ca="1" si="4"/>
        <v>TTC Rot-Weiß Essen IISG Obermunde</v>
      </c>
      <c r="S60" s="302">
        <f t="shared" ca="1" si="5"/>
        <v>8</v>
      </c>
      <c r="T60" s="317" t="str">
        <f t="shared" ca="1" si="6"/>
        <v/>
      </c>
      <c r="U60" s="333">
        <f t="shared" si="7"/>
        <v>1000053</v>
      </c>
      <c r="V60" s="302">
        <f t="shared" si="8"/>
        <v>53</v>
      </c>
      <c r="W60" s="302">
        <f t="shared" si="9"/>
        <v>52</v>
      </c>
      <c r="X60" s="325" t="str">
        <f t="array" aca="1" ref="X60:AA60" ca="1">IF($L60="","",OFFSET($G$8:$J$8,$W60,0))</f>
        <v/>
      </c>
      <c r="Y60" s="326">
        <f ca="1"/>
        <v>0</v>
      </c>
      <c r="Z60" s="327">
        <f ca="1"/>
        <v>0</v>
      </c>
      <c r="AA60" s="328">
        <f ca="1"/>
        <v>0</v>
      </c>
      <c r="AB60" s="328" t="str">
        <f t="shared" ca="1" si="10"/>
        <v/>
      </c>
      <c r="AC60" s="328">
        <f t="array" aca="1" ref="AC60:AE60" ca="1">IF($L60="","",OFFSET($L$8:$N$8,$W60,0))</f>
        <v>7</v>
      </c>
      <c r="AD60" s="328" t="str">
        <f ca="1"/>
        <v>-</v>
      </c>
      <c r="AE60" s="328">
        <f ca="1"/>
        <v>2</v>
      </c>
      <c r="AF60" s="329" t="str">
        <f t="shared" ca="1" si="11"/>
        <v>SG Obermunde</v>
      </c>
      <c r="AG60" s="330" t="str">
        <f t="shared" ca="1" si="12"/>
        <v>TTC Rot-Weiß Essen II</v>
      </c>
      <c r="AI60" s="25" t="str">
        <f t="shared" ca="1" si="13"/>
        <v>SG ObermundeTTC Rot-Weiß Essen II</v>
      </c>
      <c r="AJ60" s="302">
        <f ca="1">IF($R60="",0,COUNTIF($R$8:$R60,$AI60))</f>
        <v>1</v>
      </c>
      <c r="AK60" s="302">
        <f t="shared" ca="1" si="14"/>
        <v>0</v>
      </c>
    </row>
    <row r="61" spans="5:37" ht="17.25" x14ac:dyDescent="0.2">
      <c r="E61" s="41"/>
      <c r="F61" s="47">
        <v>54</v>
      </c>
      <c r="G61" s="290" t="str">
        <f t="shared" si="3"/>
        <v/>
      </c>
      <c r="H61" s="285"/>
      <c r="I61" s="286"/>
      <c r="J61" s="284"/>
      <c r="K61" s="284"/>
      <c r="L61" s="179">
        <f ca="1"/>
        <v>3</v>
      </c>
      <c r="M61" s="180" t="s">
        <v>2</v>
      </c>
      <c r="N61" s="181">
        <f ca="1"/>
        <v>6</v>
      </c>
      <c r="O61" s="296" t="str">
        <f t="shared" ca="1" si="15"/>
        <v>VfL Wilden</v>
      </c>
      <c r="P61" s="297" t="str">
        <f t="shared" ca="1" si="16"/>
        <v>TSV Breitau</v>
      </c>
      <c r="R61" s="25" t="str">
        <f t="shared" ca="1" si="4"/>
        <v>TSV BreitauVfL Wilden</v>
      </c>
      <c r="S61" s="302">
        <f t="shared" ca="1" si="5"/>
        <v>9</v>
      </c>
      <c r="T61" s="317" t="str">
        <f t="shared" ca="1" si="6"/>
        <v/>
      </c>
      <c r="U61" s="333">
        <f t="shared" si="7"/>
        <v>1000054</v>
      </c>
      <c r="V61" s="302">
        <f t="shared" si="8"/>
        <v>54</v>
      </c>
      <c r="W61" s="302">
        <f t="shared" si="9"/>
        <v>53</v>
      </c>
      <c r="X61" s="325" t="str">
        <f t="array" aca="1" ref="X61:AA61" ca="1">IF($L61="","",OFFSET($G$8:$J$8,$W61,0))</f>
        <v/>
      </c>
      <c r="Y61" s="326">
        <f ca="1"/>
        <v>0</v>
      </c>
      <c r="Z61" s="327">
        <f ca="1"/>
        <v>0</v>
      </c>
      <c r="AA61" s="328">
        <f ca="1"/>
        <v>0</v>
      </c>
      <c r="AB61" s="328" t="str">
        <f t="shared" ca="1" si="10"/>
        <v/>
      </c>
      <c r="AC61" s="328">
        <f t="array" aca="1" ref="AC61:AE61" ca="1">IF($L61="","",OFFSET($L$8:$N$8,$W61,0))</f>
        <v>3</v>
      </c>
      <c r="AD61" s="328" t="str">
        <f ca="1"/>
        <v>-</v>
      </c>
      <c r="AE61" s="328">
        <f ca="1"/>
        <v>6</v>
      </c>
      <c r="AF61" s="329" t="str">
        <f t="shared" ca="1" si="11"/>
        <v>VfL Wilden</v>
      </c>
      <c r="AG61" s="330" t="str">
        <f t="shared" ca="1" si="12"/>
        <v>TSV Breitau</v>
      </c>
      <c r="AI61" s="25" t="str">
        <f t="shared" ca="1" si="13"/>
        <v>VfL WildenTSV Breitau</v>
      </c>
      <c r="AJ61" s="302">
        <f ca="1">IF($R61="",0,COUNTIF($R$8:$R61,$AI61))</f>
        <v>1</v>
      </c>
      <c r="AK61" s="302">
        <f t="shared" ca="1" si="14"/>
        <v>0</v>
      </c>
    </row>
    <row r="62" spans="5:37" ht="17.25" x14ac:dyDescent="0.2">
      <c r="E62" s="41"/>
      <c r="F62" s="47">
        <v>55</v>
      </c>
      <c r="G62" s="290" t="str">
        <f t="shared" si="3"/>
        <v/>
      </c>
      <c r="H62" s="285"/>
      <c r="I62" s="286"/>
      <c r="J62" s="284"/>
      <c r="K62" s="284"/>
      <c r="L62" s="179">
        <f ca="1"/>
        <v>5</v>
      </c>
      <c r="M62" s="180" t="s">
        <v>2</v>
      </c>
      <c r="N62" s="181">
        <f ca="1"/>
        <v>4</v>
      </c>
      <c r="O62" s="296" t="str">
        <f t="shared" ca="1" si="15"/>
        <v>SV Waldau</v>
      </c>
      <c r="P62" s="297" t="str">
        <f t="shared" ca="1" si="16"/>
        <v>RSV Peene</v>
      </c>
      <c r="R62" s="25" t="str">
        <f t="shared" ca="1" si="4"/>
        <v>RSV PeeneSV Waldau</v>
      </c>
      <c r="S62" s="302">
        <f t="shared" ca="1" si="5"/>
        <v>10</v>
      </c>
      <c r="T62" s="317" t="str">
        <f t="shared" ca="1" si="6"/>
        <v/>
      </c>
      <c r="U62" s="333">
        <f t="shared" si="7"/>
        <v>1000055</v>
      </c>
      <c r="V62" s="302">
        <f t="shared" si="8"/>
        <v>55</v>
      </c>
      <c r="W62" s="302">
        <f t="shared" si="9"/>
        <v>54</v>
      </c>
      <c r="X62" s="325" t="str">
        <f t="array" aca="1" ref="X62:AA62" ca="1">IF($L62="","",OFFSET($G$8:$J$8,$W62,0))</f>
        <v/>
      </c>
      <c r="Y62" s="326">
        <f ca="1"/>
        <v>0</v>
      </c>
      <c r="Z62" s="327">
        <f ca="1"/>
        <v>0</v>
      </c>
      <c r="AA62" s="328">
        <f ca="1"/>
        <v>0</v>
      </c>
      <c r="AB62" s="328" t="str">
        <f t="shared" ca="1" si="10"/>
        <v/>
      </c>
      <c r="AC62" s="328">
        <f t="array" aca="1" ref="AC62:AE62" ca="1">IF($L62="","",OFFSET($L$8:$N$8,$W62,0))</f>
        <v>5</v>
      </c>
      <c r="AD62" s="328" t="str">
        <f ca="1"/>
        <v>-</v>
      </c>
      <c r="AE62" s="328">
        <f ca="1"/>
        <v>4</v>
      </c>
      <c r="AF62" s="329" t="str">
        <f t="shared" ca="1" si="11"/>
        <v>SV Waldau</v>
      </c>
      <c r="AG62" s="330" t="str">
        <f t="shared" ca="1" si="12"/>
        <v>RSV Peene</v>
      </c>
      <c r="AI62" s="25" t="str">
        <f t="shared" ca="1" si="13"/>
        <v>SV WaldauRSV Peene</v>
      </c>
      <c r="AJ62" s="302">
        <f ca="1">IF($R62="",0,COUNTIF($R$8:$R62,$AI62))</f>
        <v>1</v>
      </c>
      <c r="AK62" s="302">
        <f t="shared" ca="1" si="14"/>
        <v>0</v>
      </c>
    </row>
    <row r="63" spans="5:37" ht="17.25" x14ac:dyDescent="0.2">
      <c r="E63" s="41"/>
      <c r="F63" s="47">
        <v>56</v>
      </c>
      <c r="G63" s="290" t="str">
        <f t="shared" si="3"/>
        <v/>
      </c>
      <c r="H63" s="285"/>
      <c r="I63" s="286"/>
      <c r="J63" s="284"/>
      <c r="K63" s="284"/>
      <c r="L63" s="179">
        <f ca="1"/>
        <v>8</v>
      </c>
      <c r="M63" s="180" t="s">
        <v>2</v>
      </c>
      <c r="N63" s="181">
        <f ca="1"/>
        <v>1</v>
      </c>
      <c r="O63" s="296" t="str">
        <f t="shared" ca="1" si="15"/>
        <v>SV Arminia Köln III</v>
      </c>
      <c r="P63" s="297" t="str">
        <f t="shared" ca="1" si="16"/>
        <v>TTC Mellen</v>
      </c>
      <c r="R63" s="25" t="str">
        <f t="shared" ca="1" si="4"/>
        <v>TTC MellenSV Arminia Köln III</v>
      </c>
      <c r="S63" s="302">
        <f t="shared" ca="1" si="5"/>
        <v>11</v>
      </c>
      <c r="T63" s="317" t="str">
        <f t="shared" ca="1" si="6"/>
        <v/>
      </c>
      <c r="U63" s="333">
        <f t="shared" si="7"/>
        <v>1000056</v>
      </c>
      <c r="V63" s="302">
        <f t="shared" si="8"/>
        <v>56</v>
      </c>
      <c r="W63" s="302">
        <f t="shared" si="9"/>
        <v>55</v>
      </c>
      <c r="X63" s="325" t="str">
        <f t="array" aca="1" ref="X63:AA63" ca="1">IF($L63="","",OFFSET($G$8:$J$8,$W63,0))</f>
        <v/>
      </c>
      <c r="Y63" s="326">
        <f ca="1"/>
        <v>0</v>
      </c>
      <c r="Z63" s="327">
        <f ca="1"/>
        <v>0</v>
      </c>
      <c r="AA63" s="328">
        <f ca="1"/>
        <v>0</v>
      </c>
      <c r="AB63" s="328" t="str">
        <f t="shared" ca="1" si="10"/>
        <v/>
      </c>
      <c r="AC63" s="328">
        <f t="array" aca="1" ref="AC63:AE63" ca="1">IF($L63="","",OFFSET($L$8:$N$8,$W63,0))</f>
        <v>8</v>
      </c>
      <c r="AD63" s="328" t="str">
        <f ca="1"/>
        <v>-</v>
      </c>
      <c r="AE63" s="328">
        <f ca="1"/>
        <v>1</v>
      </c>
      <c r="AF63" s="329" t="str">
        <f t="shared" ca="1" si="11"/>
        <v>SV Arminia Köln III</v>
      </c>
      <c r="AG63" s="330" t="str">
        <f t="shared" ca="1" si="12"/>
        <v>TTC Mellen</v>
      </c>
      <c r="AI63" s="25" t="str">
        <f t="shared" ca="1" si="13"/>
        <v>SV Arminia Köln IIITTC Mellen</v>
      </c>
      <c r="AJ63" s="302">
        <f ca="1">IF($R63="",0,COUNTIF($R$8:$R63,$AI63))</f>
        <v>1</v>
      </c>
      <c r="AK63" s="302">
        <f t="shared" ca="1" si="14"/>
        <v>0</v>
      </c>
    </row>
    <row r="64" spans="5:37" ht="17.25" x14ac:dyDescent="0.2">
      <c r="E64" s="41"/>
      <c r="F64" s="47">
        <v>57</v>
      </c>
      <c r="G64" s="290" t="str">
        <f t="shared" si="3"/>
        <v/>
      </c>
      <c r="H64" s="285"/>
      <c r="I64" s="286"/>
      <c r="J64" s="284"/>
      <c r="K64" s="284"/>
      <c r="L64" s="179">
        <f ca="1"/>
        <v>9</v>
      </c>
      <c r="M64" s="180" t="s">
        <v>2</v>
      </c>
      <c r="N64" s="181">
        <f ca="1"/>
        <v>7</v>
      </c>
      <c r="O64" s="296" t="str">
        <f t="shared" ca="1" si="15"/>
        <v>SV Baldorf</v>
      </c>
      <c r="P64" s="297" t="str">
        <f t="shared" ca="1" si="16"/>
        <v>SG Obermunde</v>
      </c>
      <c r="R64" s="25" t="str">
        <f t="shared" ca="1" si="4"/>
        <v>SG ObermundeSV Baldorf</v>
      </c>
      <c r="S64" s="302">
        <f t="shared" ca="1" si="5"/>
        <v>12</v>
      </c>
      <c r="T64" s="317" t="str">
        <f t="shared" ca="1" si="6"/>
        <v/>
      </c>
      <c r="U64" s="333">
        <f t="shared" si="7"/>
        <v>1000057</v>
      </c>
      <c r="V64" s="302">
        <f t="shared" si="8"/>
        <v>57</v>
      </c>
      <c r="W64" s="302">
        <f t="shared" si="9"/>
        <v>56</v>
      </c>
      <c r="X64" s="325" t="str">
        <f t="array" aca="1" ref="X64:AA64" ca="1">IF($L64="","",OFFSET($G$8:$J$8,$W64,0))</f>
        <v/>
      </c>
      <c r="Y64" s="326">
        <f ca="1"/>
        <v>0</v>
      </c>
      <c r="Z64" s="327">
        <f ca="1"/>
        <v>0</v>
      </c>
      <c r="AA64" s="328">
        <f ca="1"/>
        <v>0</v>
      </c>
      <c r="AB64" s="328" t="str">
        <f t="shared" ca="1" si="10"/>
        <v/>
      </c>
      <c r="AC64" s="328">
        <f t="array" aca="1" ref="AC64:AE64" ca="1">IF($L64="","",OFFSET($L$8:$N$8,$W64,0))</f>
        <v>9</v>
      </c>
      <c r="AD64" s="328" t="str">
        <f ca="1"/>
        <v>-</v>
      </c>
      <c r="AE64" s="328">
        <f ca="1"/>
        <v>7</v>
      </c>
      <c r="AF64" s="329" t="str">
        <f t="shared" ca="1" si="11"/>
        <v>SV Baldorf</v>
      </c>
      <c r="AG64" s="330" t="str">
        <f t="shared" ca="1" si="12"/>
        <v>SG Obermunde</v>
      </c>
      <c r="AI64" s="25" t="str">
        <f t="shared" ca="1" si="13"/>
        <v>SV BaldorfSG Obermunde</v>
      </c>
      <c r="AJ64" s="302">
        <f ca="1">IF($R64="",0,COUNTIF($R$8:$R64,$AI64))</f>
        <v>1</v>
      </c>
      <c r="AK64" s="302">
        <f t="shared" ca="1" si="14"/>
        <v>0</v>
      </c>
    </row>
    <row r="65" spans="5:37" ht="17.25" x14ac:dyDescent="0.2">
      <c r="E65" s="41"/>
      <c r="F65" s="47">
        <v>58</v>
      </c>
      <c r="G65" s="290" t="str">
        <f t="shared" si="3"/>
        <v/>
      </c>
      <c r="H65" s="285"/>
      <c r="I65" s="286"/>
      <c r="J65" s="284"/>
      <c r="K65" s="284"/>
      <c r="L65" s="179">
        <f ca="1"/>
        <v>6</v>
      </c>
      <c r="M65" s="180" t="s">
        <v>2</v>
      </c>
      <c r="N65" s="181">
        <f ca="1"/>
        <v>10</v>
      </c>
      <c r="O65" s="296" t="str">
        <f t="shared" ca="1" si="15"/>
        <v>TSV Breitau</v>
      </c>
      <c r="P65" s="297" t="str">
        <f t="shared" ca="1" si="16"/>
        <v>TSV Starnen II</v>
      </c>
      <c r="R65" s="25" t="str">
        <f t="shared" ca="1" si="4"/>
        <v>TSV Starnen IITSV Breitau</v>
      </c>
      <c r="S65" s="302">
        <f t="shared" ca="1" si="5"/>
        <v>13</v>
      </c>
      <c r="T65" s="317" t="str">
        <f t="shared" ca="1" si="6"/>
        <v/>
      </c>
      <c r="U65" s="333">
        <f t="shared" si="7"/>
        <v>1000058</v>
      </c>
      <c r="V65" s="302">
        <f t="shared" si="8"/>
        <v>58</v>
      </c>
      <c r="W65" s="302">
        <f t="shared" si="9"/>
        <v>57</v>
      </c>
      <c r="X65" s="325" t="str">
        <f t="array" aca="1" ref="X65:AA65" ca="1">IF($L65="","",OFFSET($G$8:$J$8,$W65,0))</f>
        <v/>
      </c>
      <c r="Y65" s="326">
        <f ca="1"/>
        <v>0</v>
      </c>
      <c r="Z65" s="327">
        <f ca="1"/>
        <v>0</v>
      </c>
      <c r="AA65" s="328">
        <f ca="1"/>
        <v>0</v>
      </c>
      <c r="AB65" s="328" t="str">
        <f t="shared" ca="1" si="10"/>
        <v/>
      </c>
      <c r="AC65" s="328">
        <f t="array" aca="1" ref="AC65:AE65" ca="1">IF($L65="","",OFFSET($L$8:$N$8,$W65,0))</f>
        <v>6</v>
      </c>
      <c r="AD65" s="328" t="str">
        <f ca="1"/>
        <v>-</v>
      </c>
      <c r="AE65" s="328">
        <f ca="1"/>
        <v>10</v>
      </c>
      <c r="AF65" s="329" t="str">
        <f t="shared" ca="1" si="11"/>
        <v>TSV Breitau</v>
      </c>
      <c r="AG65" s="330" t="str">
        <f t="shared" ca="1" si="12"/>
        <v>TSV Starnen II</v>
      </c>
      <c r="AI65" s="25" t="str">
        <f t="shared" ca="1" si="13"/>
        <v>TSV BreitauTSV Starnen II</v>
      </c>
      <c r="AJ65" s="302">
        <f ca="1">IF($R65="",0,COUNTIF($R$8:$R65,$AI65))</f>
        <v>1</v>
      </c>
      <c r="AK65" s="302">
        <f t="shared" ca="1" si="14"/>
        <v>0</v>
      </c>
    </row>
    <row r="66" spans="5:37" ht="17.25" x14ac:dyDescent="0.2">
      <c r="E66" s="41"/>
      <c r="F66" s="47">
        <v>59</v>
      </c>
      <c r="G66" s="290" t="str">
        <f t="shared" si="3"/>
        <v/>
      </c>
      <c r="H66" s="285"/>
      <c r="I66" s="286"/>
      <c r="J66" s="284"/>
      <c r="K66" s="284"/>
      <c r="L66" s="179">
        <f ca="1"/>
        <v>2</v>
      </c>
      <c r="M66" s="180" t="s">
        <v>2</v>
      </c>
      <c r="N66" s="181">
        <f ca="1"/>
        <v>5</v>
      </c>
      <c r="O66" s="296" t="str">
        <f t="shared" ca="1" si="15"/>
        <v>TTC Rot-Weiß Essen II</v>
      </c>
      <c r="P66" s="297" t="str">
        <f t="shared" ca="1" si="16"/>
        <v>SV Waldau</v>
      </c>
      <c r="R66" s="25" t="str">
        <f t="shared" ca="1" si="4"/>
        <v>SV WaldauTTC Rot-Weiß Essen II</v>
      </c>
      <c r="S66" s="302">
        <f t="shared" ca="1" si="5"/>
        <v>14</v>
      </c>
      <c r="T66" s="317" t="str">
        <f t="shared" ca="1" si="6"/>
        <v/>
      </c>
      <c r="U66" s="333">
        <f t="shared" si="7"/>
        <v>1000059</v>
      </c>
      <c r="V66" s="302">
        <f t="shared" si="8"/>
        <v>59</v>
      </c>
      <c r="W66" s="302">
        <f t="shared" si="9"/>
        <v>58</v>
      </c>
      <c r="X66" s="325" t="str">
        <f t="array" aca="1" ref="X66:AA66" ca="1">IF($L66="","",OFFSET($G$8:$J$8,$W66,0))</f>
        <v/>
      </c>
      <c r="Y66" s="326">
        <f ca="1"/>
        <v>0</v>
      </c>
      <c r="Z66" s="327">
        <f ca="1"/>
        <v>0</v>
      </c>
      <c r="AA66" s="328">
        <f ca="1"/>
        <v>0</v>
      </c>
      <c r="AB66" s="328" t="str">
        <f t="shared" ca="1" si="10"/>
        <v/>
      </c>
      <c r="AC66" s="328">
        <f t="array" aca="1" ref="AC66:AE66" ca="1">IF($L66="","",OFFSET($L$8:$N$8,$W66,0))</f>
        <v>2</v>
      </c>
      <c r="AD66" s="328" t="str">
        <f ca="1"/>
        <v>-</v>
      </c>
      <c r="AE66" s="328">
        <f ca="1"/>
        <v>5</v>
      </c>
      <c r="AF66" s="329" t="str">
        <f t="shared" ca="1" si="11"/>
        <v>TTC Rot-Weiß Essen II</v>
      </c>
      <c r="AG66" s="330" t="str">
        <f t="shared" ca="1" si="12"/>
        <v>SV Waldau</v>
      </c>
      <c r="AI66" s="25" t="str">
        <f t="shared" ca="1" si="13"/>
        <v>TTC Rot-Weiß Essen IISV Waldau</v>
      </c>
      <c r="AJ66" s="302">
        <f ca="1">IF($R66="",0,COUNTIF($R$8:$R66,$AI66))</f>
        <v>1</v>
      </c>
      <c r="AK66" s="302">
        <f t="shared" ca="1" si="14"/>
        <v>0</v>
      </c>
    </row>
    <row r="67" spans="5:37" ht="17.25" x14ac:dyDescent="0.2">
      <c r="E67" s="41"/>
      <c r="F67" s="47">
        <v>60</v>
      </c>
      <c r="G67" s="290" t="str">
        <f t="shared" si="3"/>
        <v/>
      </c>
      <c r="H67" s="285"/>
      <c r="I67" s="286"/>
      <c r="J67" s="284"/>
      <c r="K67" s="284"/>
      <c r="L67" s="179">
        <f ca="1"/>
        <v>4</v>
      </c>
      <c r="M67" s="180" t="s">
        <v>2</v>
      </c>
      <c r="N67" s="181">
        <f ca="1"/>
        <v>3</v>
      </c>
      <c r="O67" s="296" t="str">
        <f t="shared" ca="1" si="15"/>
        <v>RSV Peene</v>
      </c>
      <c r="P67" s="297" t="str">
        <f t="shared" ca="1" si="16"/>
        <v>VfL Wilden</v>
      </c>
      <c r="R67" s="25" t="str">
        <f t="shared" ca="1" si="4"/>
        <v>VfL WildenRSV Peene</v>
      </c>
      <c r="S67" s="302">
        <f t="shared" ca="1" si="5"/>
        <v>15</v>
      </c>
      <c r="T67" s="317" t="str">
        <f t="shared" ca="1" si="6"/>
        <v/>
      </c>
      <c r="U67" s="333">
        <f t="shared" si="7"/>
        <v>1000060</v>
      </c>
      <c r="V67" s="302">
        <f t="shared" si="8"/>
        <v>60</v>
      </c>
      <c r="W67" s="302">
        <f t="shared" si="9"/>
        <v>59</v>
      </c>
      <c r="X67" s="325" t="str">
        <f t="array" aca="1" ref="X67:AA67" ca="1">IF($L67="","",OFFSET($G$8:$J$8,$W67,0))</f>
        <v/>
      </c>
      <c r="Y67" s="326">
        <f ca="1"/>
        <v>0</v>
      </c>
      <c r="Z67" s="327">
        <f ca="1"/>
        <v>0</v>
      </c>
      <c r="AA67" s="328">
        <f ca="1"/>
        <v>0</v>
      </c>
      <c r="AB67" s="328" t="str">
        <f t="shared" ca="1" si="10"/>
        <v/>
      </c>
      <c r="AC67" s="328">
        <f t="array" aca="1" ref="AC67:AE67" ca="1">IF($L67="","",OFFSET($L$8:$N$8,$W67,0))</f>
        <v>4</v>
      </c>
      <c r="AD67" s="328" t="str">
        <f ca="1"/>
        <v>-</v>
      </c>
      <c r="AE67" s="328">
        <f ca="1"/>
        <v>3</v>
      </c>
      <c r="AF67" s="329" t="str">
        <f t="shared" ca="1" si="11"/>
        <v>RSV Peene</v>
      </c>
      <c r="AG67" s="330" t="str">
        <f t="shared" ca="1" si="12"/>
        <v>VfL Wilden</v>
      </c>
      <c r="AI67" s="25" t="str">
        <f t="shared" ca="1" si="13"/>
        <v>RSV PeeneVfL Wilden</v>
      </c>
      <c r="AJ67" s="302">
        <f ca="1">IF($R67="",0,COUNTIF($R$8:$R67,$AI67))</f>
        <v>1</v>
      </c>
      <c r="AK67" s="302">
        <f t="shared" ca="1" si="14"/>
        <v>0</v>
      </c>
    </row>
    <row r="68" spans="5:37" ht="17.25" x14ac:dyDescent="0.2">
      <c r="E68" s="41"/>
      <c r="F68" s="47">
        <v>61</v>
      </c>
      <c r="G68" s="290" t="str">
        <f t="shared" si="3"/>
        <v/>
      </c>
      <c r="H68" s="285"/>
      <c r="I68" s="286"/>
      <c r="J68" s="284"/>
      <c r="K68" s="284"/>
      <c r="L68" s="179">
        <f ca="1"/>
        <v>1</v>
      </c>
      <c r="M68" s="180" t="s">
        <v>2</v>
      </c>
      <c r="N68" s="181">
        <f ca="1"/>
        <v>7</v>
      </c>
      <c r="O68" s="296" t="str">
        <f t="shared" ca="1" si="15"/>
        <v>TTC Mellen</v>
      </c>
      <c r="P68" s="297" t="str">
        <f t="shared" ca="1" si="16"/>
        <v>SG Obermunde</v>
      </c>
      <c r="R68" s="25" t="str">
        <f t="shared" ca="1" si="4"/>
        <v>SG ObermundeTTC Mellen</v>
      </c>
      <c r="S68" s="302">
        <f t="shared" ca="1" si="5"/>
        <v>16</v>
      </c>
      <c r="T68" s="317" t="str">
        <f t="shared" ca="1" si="6"/>
        <v/>
      </c>
      <c r="U68" s="333">
        <f t="shared" si="7"/>
        <v>1000061</v>
      </c>
      <c r="V68" s="302">
        <f t="shared" si="8"/>
        <v>61</v>
      </c>
      <c r="W68" s="302">
        <f t="shared" si="9"/>
        <v>60</v>
      </c>
      <c r="X68" s="325" t="str">
        <f t="array" aca="1" ref="X68:AA68" ca="1">IF($L68="","",OFFSET($G$8:$J$8,$W68,0))</f>
        <v/>
      </c>
      <c r="Y68" s="326">
        <f ca="1"/>
        <v>0</v>
      </c>
      <c r="Z68" s="327">
        <f ca="1"/>
        <v>0</v>
      </c>
      <c r="AA68" s="328">
        <f ca="1"/>
        <v>0</v>
      </c>
      <c r="AB68" s="328" t="str">
        <f t="shared" ca="1" si="10"/>
        <v/>
      </c>
      <c r="AC68" s="328">
        <f t="array" aca="1" ref="AC68:AE68" ca="1">IF($L68="","",OFFSET($L$8:$N$8,$W68,0))</f>
        <v>1</v>
      </c>
      <c r="AD68" s="328" t="str">
        <f ca="1"/>
        <v>-</v>
      </c>
      <c r="AE68" s="328">
        <f ca="1"/>
        <v>7</v>
      </c>
      <c r="AF68" s="329" t="str">
        <f t="shared" ca="1" si="11"/>
        <v>TTC Mellen</v>
      </c>
      <c r="AG68" s="330" t="str">
        <f t="shared" ca="1" si="12"/>
        <v>SG Obermunde</v>
      </c>
      <c r="AI68" s="25" t="str">
        <f t="shared" ca="1" si="13"/>
        <v>TTC MellenSG Obermunde</v>
      </c>
      <c r="AJ68" s="302">
        <f ca="1">IF($R68="",0,COUNTIF($R$8:$R68,$AI68))</f>
        <v>1</v>
      </c>
      <c r="AK68" s="302">
        <f t="shared" ca="1" si="14"/>
        <v>0</v>
      </c>
    </row>
    <row r="69" spans="5:37" ht="17.25" x14ac:dyDescent="0.2">
      <c r="E69" s="41"/>
      <c r="F69" s="47">
        <v>62</v>
      </c>
      <c r="G69" s="290" t="str">
        <f t="shared" si="3"/>
        <v/>
      </c>
      <c r="H69" s="285"/>
      <c r="I69" s="286"/>
      <c r="J69" s="284"/>
      <c r="K69" s="284"/>
      <c r="L69" s="179">
        <f ca="1"/>
        <v>8</v>
      </c>
      <c r="M69" s="180" t="s">
        <v>2</v>
      </c>
      <c r="N69" s="181">
        <f ca="1"/>
        <v>6</v>
      </c>
      <c r="O69" s="296" t="str">
        <f t="shared" ca="1" si="15"/>
        <v>SV Arminia Köln III</v>
      </c>
      <c r="P69" s="297" t="str">
        <f t="shared" ca="1" si="16"/>
        <v>TSV Breitau</v>
      </c>
      <c r="R69" s="25" t="str">
        <f t="shared" ca="1" si="4"/>
        <v>TSV BreitauSV Arminia Köln III</v>
      </c>
      <c r="S69" s="302">
        <f t="shared" ca="1" si="5"/>
        <v>17</v>
      </c>
      <c r="T69" s="317" t="str">
        <f t="shared" ca="1" si="6"/>
        <v/>
      </c>
      <c r="U69" s="333">
        <f t="shared" si="7"/>
        <v>1000062</v>
      </c>
      <c r="V69" s="302">
        <f t="shared" si="8"/>
        <v>62</v>
      </c>
      <c r="W69" s="302">
        <f t="shared" si="9"/>
        <v>61</v>
      </c>
      <c r="X69" s="325" t="str">
        <f t="array" aca="1" ref="X69:AA69" ca="1">IF($L69="","",OFFSET($G$8:$J$8,$W69,0))</f>
        <v/>
      </c>
      <c r="Y69" s="326">
        <f ca="1"/>
        <v>0</v>
      </c>
      <c r="Z69" s="327">
        <f ca="1"/>
        <v>0</v>
      </c>
      <c r="AA69" s="328">
        <f ca="1"/>
        <v>0</v>
      </c>
      <c r="AB69" s="328" t="str">
        <f t="shared" ca="1" si="10"/>
        <v/>
      </c>
      <c r="AC69" s="328">
        <f t="array" aca="1" ref="AC69:AE69" ca="1">IF($L69="","",OFFSET($L$8:$N$8,$W69,0))</f>
        <v>8</v>
      </c>
      <c r="AD69" s="328" t="str">
        <f ca="1"/>
        <v>-</v>
      </c>
      <c r="AE69" s="328">
        <f ca="1"/>
        <v>6</v>
      </c>
      <c r="AF69" s="329" t="str">
        <f t="shared" ca="1" si="11"/>
        <v>SV Arminia Köln III</v>
      </c>
      <c r="AG69" s="330" t="str">
        <f t="shared" ca="1" si="12"/>
        <v>TSV Breitau</v>
      </c>
      <c r="AI69" s="25" t="str">
        <f t="shared" ca="1" si="13"/>
        <v>SV Arminia Köln IIITSV Breitau</v>
      </c>
      <c r="AJ69" s="302">
        <f ca="1">IF($R69="",0,COUNTIF($R$8:$R69,$AI69))</f>
        <v>1</v>
      </c>
      <c r="AK69" s="302">
        <f t="shared" ca="1" si="14"/>
        <v>0</v>
      </c>
    </row>
    <row r="70" spans="5:37" ht="17.25" x14ac:dyDescent="0.2">
      <c r="E70" s="41"/>
      <c r="F70" s="47">
        <v>63</v>
      </c>
      <c r="G70" s="290" t="str">
        <f t="shared" si="3"/>
        <v/>
      </c>
      <c r="H70" s="285"/>
      <c r="I70" s="286"/>
      <c r="J70" s="284"/>
      <c r="K70" s="284"/>
      <c r="L70" s="179">
        <f ca="1"/>
        <v>5</v>
      </c>
      <c r="M70" s="180" t="s">
        <v>2</v>
      </c>
      <c r="N70" s="181">
        <f ca="1"/>
        <v>9</v>
      </c>
      <c r="O70" s="296" t="str">
        <f t="shared" ca="1" si="15"/>
        <v>SV Waldau</v>
      </c>
      <c r="P70" s="297" t="str">
        <f t="shared" ca="1" si="16"/>
        <v>SV Baldorf</v>
      </c>
      <c r="R70" s="25" t="str">
        <f t="shared" ca="1" si="4"/>
        <v>SV BaldorfSV Waldau</v>
      </c>
      <c r="S70" s="302">
        <f t="shared" ca="1" si="5"/>
        <v>18</v>
      </c>
      <c r="T70" s="317" t="str">
        <f t="shared" ca="1" si="6"/>
        <v/>
      </c>
      <c r="U70" s="333">
        <f t="shared" si="7"/>
        <v>1000063</v>
      </c>
      <c r="V70" s="302">
        <f t="shared" si="8"/>
        <v>63</v>
      </c>
      <c r="W70" s="302">
        <f t="shared" si="9"/>
        <v>62</v>
      </c>
      <c r="X70" s="325" t="str">
        <f t="array" aca="1" ref="X70:AA70" ca="1">IF($L70="","",OFFSET($G$8:$J$8,$W70,0))</f>
        <v/>
      </c>
      <c r="Y70" s="326">
        <f ca="1"/>
        <v>0</v>
      </c>
      <c r="Z70" s="327">
        <f ca="1"/>
        <v>0</v>
      </c>
      <c r="AA70" s="328">
        <f ca="1"/>
        <v>0</v>
      </c>
      <c r="AB70" s="328" t="str">
        <f t="shared" ca="1" si="10"/>
        <v/>
      </c>
      <c r="AC70" s="328">
        <f t="array" aca="1" ref="AC70:AE70" ca="1">IF($L70="","",OFFSET($L$8:$N$8,$W70,0))</f>
        <v>5</v>
      </c>
      <c r="AD70" s="328" t="str">
        <f ca="1"/>
        <v>-</v>
      </c>
      <c r="AE70" s="328">
        <f ca="1"/>
        <v>9</v>
      </c>
      <c r="AF70" s="329" t="str">
        <f t="shared" ca="1" si="11"/>
        <v>SV Waldau</v>
      </c>
      <c r="AG70" s="330" t="str">
        <f t="shared" ca="1" si="12"/>
        <v>SV Baldorf</v>
      </c>
      <c r="AI70" s="25" t="str">
        <f t="shared" ca="1" si="13"/>
        <v>SV WaldauSV Baldorf</v>
      </c>
      <c r="AJ70" s="302">
        <f ca="1">IF($R70="",0,COUNTIF($R$8:$R70,$AI70))</f>
        <v>1</v>
      </c>
      <c r="AK70" s="302">
        <f t="shared" ca="1" si="14"/>
        <v>0</v>
      </c>
    </row>
    <row r="71" spans="5:37" ht="17.25" x14ac:dyDescent="0.2">
      <c r="E71" s="41"/>
      <c r="F71" s="47">
        <v>64</v>
      </c>
      <c r="G71" s="290" t="str">
        <f t="shared" si="3"/>
        <v/>
      </c>
      <c r="H71" s="285"/>
      <c r="I71" s="286"/>
      <c r="J71" s="284"/>
      <c r="K71" s="284"/>
      <c r="L71" s="179">
        <f ca="1"/>
        <v>10</v>
      </c>
      <c r="M71" s="180" t="s">
        <v>2</v>
      </c>
      <c r="N71" s="181">
        <f ca="1"/>
        <v>4</v>
      </c>
      <c r="O71" s="296" t="str">
        <f t="shared" ca="1" si="15"/>
        <v>TSV Starnen II</v>
      </c>
      <c r="P71" s="297" t="str">
        <f t="shared" ca="1" si="16"/>
        <v>RSV Peene</v>
      </c>
      <c r="R71" s="25" t="str">
        <f t="shared" ca="1" si="4"/>
        <v>RSV PeeneTSV Starnen II</v>
      </c>
      <c r="S71" s="302">
        <f t="shared" ca="1" si="5"/>
        <v>19</v>
      </c>
      <c r="T71" s="317" t="str">
        <f t="shared" ca="1" si="6"/>
        <v/>
      </c>
      <c r="U71" s="333">
        <f t="shared" si="7"/>
        <v>1000064</v>
      </c>
      <c r="V71" s="302">
        <f t="shared" si="8"/>
        <v>64</v>
      </c>
      <c r="W71" s="302">
        <f t="shared" si="9"/>
        <v>63</v>
      </c>
      <c r="X71" s="325" t="str">
        <f t="array" aca="1" ref="X71:AA71" ca="1">IF($L71="","",OFFSET($G$8:$J$8,$W71,0))</f>
        <v/>
      </c>
      <c r="Y71" s="326">
        <f ca="1"/>
        <v>0</v>
      </c>
      <c r="Z71" s="327">
        <f ca="1"/>
        <v>0</v>
      </c>
      <c r="AA71" s="328">
        <f ca="1"/>
        <v>0</v>
      </c>
      <c r="AB71" s="328" t="str">
        <f t="shared" ca="1" si="10"/>
        <v/>
      </c>
      <c r="AC71" s="328">
        <f t="array" aca="1" ref="AC71:AE71" ca="1">IF($L71="","",OFFSET($L$8:$N$8,$W71,0))</f>
        <v>10</v>
      </c>
      <c r="AD71" s="328" t="str">
        <f ca="1"/>
        <v>-</v>
      </c>
      <c r="AE71" s="328">
        <f ca="1"/>
        <v>4</v>
      </c>
      <c r="AF71" s="329" t="str">
        <f t="shared" ca="1" si="11"/>
        <v>TSV Starnen II</v>
      </c>
      <c r="AG71" s="330" t="str">
        <f t="shared" ca="1" si="12"/>
        <v>RSV Peene</v>
      </c>
      <c r="AI71" s="25" t="str">
        <f t="shared" ca="1" si="13"/>
        <v>TSV Starnen IIRSV Peene</v>
      </c>
      <c r="AJ71" s="302">
        <f ca="1">IF($R71="",0,COUNTIF($R$8:$R71,$AI71))</f>
        <v>1</v>
      </c>
      <c r="AK71" s="302">
        <f t="shared" ca="1" si="14"/>
        <v>0</v>
      </c>
    </row>
    <row r="72" spans="5:37" ht="17.25" x14ac:dyDescent="0.2">
      <c r="E72" s="41"/>
      <c r="F72" s="47">
        <v>65</v>
      </c>
      <c r="G72" s="290" t="str">
        <f t="shared" si="3"/>
        <v/>
      </c>
      <c r="H72" s="285"/>
      <c r="I72" s="286"/>
      <c r="J72" s="284"/>
      <c r="K72" s="284"/>
      <c r="L72" s="179">
        <f ca="1"/>
        <v>3</v>
      </c>
      <c r="M72" s="180" t="s">
        <v>2</v>
      </c>
      <c r="N72" s="181">
        <f ca="1"/>
        <v>2</v>
      </c>
      <c r="O72" s="296" t="str">
        <f t="shared" ref="O72:O103" ca="1" si="17">IF($L72="","",IF(VLOOKUP($L72,$C$8:$D$27,2,0)="","",VLOOKUP($L72,$C$8:$D$27,2,0)))</f>
        <v>VfL Wilden</v>
      </c>
      <c r="P72" s="297" t="str">
        <f t="shared" ref="P72:P103" ca="1" si="18">IF($N72="","",IF(VLOOKUP($N72,$C$8:$D$27,2,0)="","",VLOOKUP($N72,$C$8:$D$27,2,0)))</f>
        <v>TTC Rot-Weiß Essen II</v>
      </c>
      <c r="R72" s="25" t="str">
        <f t="shared" ca="1" si="4"/>
        <v>TTC Rot-Weiß Essen IIVfL Wilden</v>
      </c>
      <c r="S72" s="302">
        <f t="shared" ca="1" si="5"/>
        <v>20</v>
      </c>
      <c r="T72" s="317" t="str">
        <f t="shared" ca="1" si="6"/>
        <v/>
      </c>
      <c r="U72" s="333">
        <f t="shared" si="7"/>
        <v>1000065</v>
      </c>
      <c r="V72" s="302">
        <f t="shared" si="8"/>
        <v>65</v>
      </c>
      <c r="W72" s="302">
        <f t="shared" si="9"/>
        <v>64</v>
      </c>
      <c r="X72" s="325" t="str">
        <f t="array" aca="1" ref="X72:AA72" ca="1">IF($L72="","",OFFSET($G$8:$J$8,$W72,0))</f>
        <v/>
      </c>
      <c r="Y72" s="326">
        <f ca="1"/>
        <v>0</v>
      </c>
      <c r="Z72" s="327">
        <f ca="1"/>
        <v>0</v>
      </c>
      <c r="AA72" s="328">
        <f ca="1"/>
        <v>0</v>
      </c>
      <c r="AB72" s="328" t="str">
        <f t="shared" ca="1" si="10"/>
        <v/>
      </c>
      <c r="AC72" s="328">
        <f t="array" aca="1" ref="AC72:AE72" ca="1">IF($L72="","",OFFSET($L$8:$N$8,$W72,0))</f>
        <v>3</v>
      </c>
      <c r="AD72" s="328" t="str">
        <f ca="1"/>
        <v>-</v>
      </c>
      <c r="AE72" s="328">
        <f ca="1"/>
        <v>2</v>
      </c>
      <c r="AF72" s="329" t="str">
        <f t="shared" ca="1" si="11"/>
        <v>VfL Wilden</v>
      </c>
      <c r="AG72" s="330" t="str">
        <f t="shared" ca="1" si="12"/>
        <v>TTC Rot-Weiß Essen II</v>
      </c>
      <c r="AI72" s="25" t="str">
        <f t="shared" ca="1" si="13"/>
        <v>VfL WildenTTC Rot-Weiß Essen II</v>
      </c>
      <c r="AJ72" s="302">
        <f ca="1">IF($R72="",0,COUNTIF($R$8:$R72,$AI72))</f>
        <v>1</v>
      </c>
      <c r="AK72" s="302">
        <f t="shared" ca="1" si="14"/>
        <v>0</v>
      </c>
    </row>
    <row r="73" spans="5:37" ht="17.25" x14ac:dyDescent="0.2">
      <c r="E73" s="41"/>
      <c r="F73" s="47">
        <v>66</v>
      </c>
      <c r="G73" s="290" t="str">
        <f t="shared" ref="G73:G136" si="19">IF($H73="","",$H73)</f>
        <v/>
      </c>
      <c r="H73" s="285"/>
      <c r="I73" s="286"/>
      <c r="J73" s="284"/>
      <c r="K73" s="284"/>
      <c r="L73" s="179">
        <f ca="1"/>
        <v>6</v>
      </c>
      <c r="M73" s="180" t="s">
        <v>2</v>
      </c>
      <c r="N73" s="181">
        <f ca="1"/>
        <v>1</v>
      </c>
      <c r="O73" s="296" t="str">
        <f t="shared" ca="1" si="17"/>
        <v>TSV Breitau</v>
      </c>
      <c r="P73" s="297" t="str">
        <f t="shared" ca="1" si="18"/>
        <v>TTC Mellen</v>
      </c>
      <c r="R73" s="25" t="str">
        <f t="shared" ref="R73:R136" ca="1" si="20">$P73&amp;$O73</f>
        <v>TTC MellenTSV Breitau</v>
      </c>
      <c r="S73" s="302">
        <f t="shared" ref="S73:S136" ca="1" si="21">MATCH($O73&amp;$P73,$R$8:$R$189,0)</f>
        <v>21</v>
      </c>
      <c r="T73" s="317" t="str">
        <f t="shared" ref="T73:T136" ca="1" si="22">IF(OR($K73="ja",INDEX($K$8:$K$189,$S73)="ja"),"ja","")</f>
        <v/>
      </c>
      <c r="U73" s="333">
        <f t="shared" ref="U73:U136" si="23">IF($H73="",1000000+ROW(A66),$H73+ROW(A69)/1000)</f>
        <v>1000066</v>
      </c>
      <c r="V73" s="302">
        <f t="shared" ref="V73:V136" si="24">RANK($U73,$U$8:$U$189,1)</f>
        <v>66</v>
      </c>
      <c r="W73" s="302">
        <f t="shared" ref="W73:W136" si="25">MATCH(ROW(A66),$V$8:$V$189,0)-1</f>
        <v>65</v>
      </c>
      <c r="X73" s="325" t="str">
        <f t="array" aca="1" ref="X73:AA73" ca="1">IF($L73="","",OFFSET($G$8:$J$8,$W73,0))</f>
        <v/>
      </c>
      <c r="Y73" s="326">
        <f ca="1"/>
        <v>0</v>
      </c>
      <c r="Z73" s="327">
        <f ca="1"/>
        <v>0</v>
      </c>
      <c r="AA73" s="328">
        <f ca="1"/>
        <v>0</v>
      </c>
      <c r="AB73" s="328" t="str">
        <f t="shared" ref="AB73:AB136" ca="1" si="26">IF($L73="","",OFFSET($T$8,$W73,0))</f>
        <v/>
      </c>
      <c r="AC73" s="328">
        <f t="array" aca="1" ref="AC73:AE73" ca="1">IF($L73="","",OFFSET($L$8:$N$8,$W73,0))</f>
        <v>6</v>
      </c>
      <c r="AD73" s="328" t="str">
        <f ca="1"/>
        <v>-</v>
      </c>
      <c r="AE73" s="328">
        <f ca="1"/>
        <v>1</v>
      </c>
      <c r="AF73" s="329" t="str">
        <f t="shared" ref="AF73:AF136" ca="1" si="27">IF($L73="","",IF($AB73="ja",OFFSET($P$8,$W73,0),OFFSET($O$8,$W73,0)))</f>
        <v>TSV Breitau</v>
      </c>
      <c r="AG73" s="330" t="str">
        <f t="shared" ref="AG73:AG136" ca="1" si="28">IF($L73="","",IF($AB73="ja",OFFSET($O$8,$W73,0),OFFSET($P$8,$W73,0)))</f>
        <v>TTC Mellen</v>
      </c>
      <c r="AI73" s="25" t="str">
        <f t="shared" ref="AI73:AI136" ca="1" si="29">$O73&amp;$P73</f>
        <v>TSV BreitauTTC Mellen</v>
      </c>
      <c r="AJ73" s="302">
        <f ca="1">IF($R73="",0,COUNTIF($R$8:$R73,$AI73))</f>
        <v>1</v>
      </c>
      <c r="AK73" s="302">
        <f t="shared" ref="AK73:AK136" ca="1" si="30">IF(AND($H73&lt;&gt;"",OR(AND($AJ73=0,$C$24&lt;&gt;"",$C$25&lt;&gt;"",OR($H73&lt;$C$24,$H73&gt;$C$25)),AND($AJ73=1,$C$27&lt;&gt;"",$C$28&lt;&gt;"",OR($H73&lt;$C$27,$H73&gt;$C$28)))),1,0)</f>
        <v>0</v>
      </c>
    </row>
    <row r="74" spans="5:37" ht="17.25" x14ac:dyDescent="0.2">
      <c r="E74" s="41"/>
      <c r="F74" s="47">
        <v>67</v>
      </c>
      <c r="G74" s="290" t="str">
        <f t="shared" si="19"/>
        <v/>
      </c>
      <c r="H74" s="285"/>
      <c r="I74" s="286"/>
      <c r="J74" s="284"/>
      <c r="K74" s="284"/>
      <c r="L74" s="179">
        <f ca="1"/>
        <v>7</v>
      </c>
      <c r="M74" s="180" t="s">
        <v>2</v>
      </c>
      <c r="N74" s="181">
        <f ca="1"/>
        <v>5</v>
      </c>
      <c r="O74" s="296" t="str">
        <f t="shared" ca="1" si="17"/>
        <v>SG Obermunde</v>
      </c>
      <c r="P74" s="297" t="str">
        <f t="shared" ca="1" si="18"/>
        <v>SV Waldau</v>
      </c>
      <c r="R74" s="25" t="str">
        <f t="shared" ca="1" si="20"/>
        <v>SV WaldauSG Obermunde</v>
      </c>
      <c r="S74" s="302">
        <f t="shared" ca="1" si="21"/>
        <v>22</v>
      </c>
      <c r="T74" s="317" t="str">
        <f t="shared" ca="1" si="22"/>
        <v/>
      </c>
      <c r="U74" s="333">
        <f t="shared" si="23"/>
        <v>1000067</v>
      </c>
      <c r="V74" s="302">
        <f t="shared" si="24"/>
        <v>67</v>
      </c>
      <c r="W74" s="302">
        <f t="shared" si="25"/>
        <v>66</v>
      </c>
      <c r="X74" s="325" t="str">
        <f t="array" aca="1" ref="X74:AA74" ca="1">IF($L74="","",OFFSET($G$8:$J$8,$W74,0))</f>
        <v/>
      </c>
      <c r="Y74" s="326">
        <f ca="1"/>
        <v>0</v>
      </c>
      <c r="Z74" s="327">
        <f ca="1"/>
        <v>0</v>
      </c>
      <c r="AA74" s="328">
        <f ca="1"/>
        <v>0</v>
      </c>
      <c r="AB74" s="328" t="str">
        <f t="shared" ca="1" si="26"/>
        <v/>
      </c>
      <c r="AC74" s="328">
        <f t="array" aca="1" ref="AC74:AE74" ca="1">IF($L74="","",OFFSET($L$8:$N$8,$W74,0))</f>
        <v>7</v>
      </c>
      <c r="AD74" s="328" t="str">
        <f ca="1"/>
        <v>-</v>
      </c>
      <c r="AE74" s="328">
        <f ca="1"/>
        <v>5</v>
      </c>
      <c r="AF74" s="329" t="str">
        <f t="shared" ca="1" si="27"/>
        <v>SG Obermunde</v>
      </c>
      <c r="AG74" s="330" t="str">
        <f t="shared" ca="1" si="28"/>
        <v>SV Waldau</v>
      </c>
      <c r="AI74" s="25" t="str">
        <f t="shared" ca="1" si="29"/>
        <v>SG ObermundeSV Waldau</v>
      </c>
      <c r="AJ74" s="302">
        <f ca="1">IF($R74="",0,COUNTIF($R$8:$R74,$AI74))</f>
        <v>1</v>
      </c>
      <c r="AK74" s="302">
        <f t="shared" ca="1" si="30"/>
        <v>0</v>
      </c>
    </row>
    <row r="75" spans="5:37" ht="17.25" x14ac:dyDescent="0.2">
      <c r="E75" s="41"/>
      <c r="F75" s="47">
        <v>68</v>
      </c>
      <c r="G75" s="290" t="str">
        <f t="shared" si="19"/>
        <v/>
      </c>
      <c r="H75" s="285"/>
      <c r="I75" s="286"/>
      <c r="J75" s="284"/>
      <c r="K75" s="284"/>
      <c r="L75" s="179">
        <f ca="1"/>
        <v>4</v>
      </c>
      <c r="M75" s="180" t="s">
        <v>2</v>
      </c>
      <c r="N75" s="181">
        <f ca="1"/>
        <v>8</v>
      </c>
      <c r="O75" s="296" t="str">
        <f t="shared" ca="1" si="17"/>
        <v>RSV Peene</v>
      </c>
      <c r="P75" s="297" t="str">
        <f t="shared" ca="1" si="18"/>
        <v>SV Arminia Köln III</v>
      </c>
      <c r="R75" s="25" t="str">
        <f t="shared" ca="1" si="20"/>
        <v>SV Arminia Köln IIIRSV Peene</v>
      </c>
      <c r="S75" s="302">
        <f t="shared" ca="1" si="21"/>
        <v>23</v>
      </c>
      <c r="T75" s="317" t="str">
        <f t="shared" ca="1" si="22"/>
        <v/>
      </c>
      <c r="U75" s="333">
        <f t="shared" si="23"/>
        <v>1000068</v>
      </c>
      <c r="V75" s="302">
        <f t="shared" si="24"/>
        <v>68</v>
      </c>
      <c r="W75" s="302">
        <f t="shared" si="25"/>
        <v>67</v>
      </c>
      <c r="X75" s="325" t="str">
        <f t="array" aca="1" ref="X75:AA75" ca="1">IF($L75="","",OFFSET($G$8:$J$8,$W75,0))</f>
        <v/>
      </c>
      <c r="Y75" s="326">
        <f ca="1"/>
        <v>0</v>
      </c>
      <c r="Z75" s="327">
        <f ca="1"/>
        <v>0</v>
      </c>
      <c r="AA75" s="328">
        <f ca="1"/>
        <v>0</v>
      </c>
      <c r="AB75" s="328" t="str">
        <f t="shared" ca="1" si="26"/>
        <v/>
      </c>
      <c r="AC75" s="328">
        <f t="array" aca="1" ref="AC75:AE75" ca="1">IF($L75="","",OFFSET($L$8:$N$8,$W75,0))</f>
        <v>4</v>
      </c>
      <c r="AD75" s="328" t="str">
        <f ca="1"/>
        <v>-</v>
      </c>
      <c r="AE75" s="328">
        <f ca="1"/>
        <v>8</v>
      </c>
      <c r="AF75" s="329" t="str">
        <f t="shared" ca="1" si="27"/>
        <v>RSV Peene</v>
      </c>
      <c r="AG75" s="330" t="str">
        <f t="shared" ca="1" si="28"/>
        <v>SV Arminia Köln III</v>
      </c>
      <c r="AI75" s="25" t="str">
        <f t="shared" ca="1" si="29"/>
        <v>RSV PeeneSV Arminia Köln III</v>
      </c>
      <c r="AJ75" s="302">
        <f ca="1">IF($R75="",0,COUNTIF($R$8:$R75,$AI75))</f>
        <v>1</v>
      </c>
      <c r="AK75" s="302">
        <f t="shared" ca="1" si="30"/>
        <v>0</v>
      </c>
    </row>
    <row r="76" spans="5:37" ht="17.25" x14ac:dyDescent="0.2">
      <c r="E76" s="41"/>
      <c r="F76" s="47">
        <v>69</v>
      </c>
      <c r="G76" s="290" t="str">
        <f t="shared" si="19"/>
        <v/>
      </c>
      <c r="H76" s="285"/>
      <c r="I76" s="286"/>
      <c r="J76" s="284"/>
      <c r="K76" s="284"/>
      <c r="L76" s="179">
        <f ca="1"/>
        <v>9</v>
      </c>
      <c r="M76" s="180" t="s">
        <v>2</v>
      </c>
      <c r="N76" s="181">
        <f ca="1"/>
        <v>3</v>
      </c>
      <c r="O76" s="296" t="str">
        <f t="shared" ca="1" si="17"/>
        <v>SV Baldorf</v>
      </c>
      <c r="P76" s="297" t="str">
        <f t="shared" ca="1" si="18"/>
        <v>VfL Wilden</v>
      </c>
      <c r="R76" s="25" t="str">
        <f t="shared" ca="1" si="20"/>
        <v>VfL WildenSV Baldorf</v>
      </c>
      <c r="S76" s="302">
        <f t="shared" ca="1" si="21"/>
        <v>24</v>
      </c>
      <c r="T76" s="317" t="str">
        <f t="shared" ca="1" si="22"/>
        <v/>
      </c>
      <c r="U76" s="333">
        <f t="shared" si="23"/>
        <v>1000069</v>
      </c>
      <c r="V76" s="302">
        <f t="shared" si="24"/>
        <v>69</v>
      </c>
      <c r="W76" s="302">
        <f t="shared" si="25"/>
        <v>68</v>
      </c>
      <c r="X76" s="325" t="str">
        <f t="array" aca="1" ref="X76:AA76" ca="1">IF($L76="","",OFFSET($G$8:$J$8,$W76,0))</f>
        <v/>
      </c>
      <c r="Y76" s="326">
        <f ca="1"/>
        <v>0</v>
      </c>
      <c r="Z76" s="327">
        <f ca="1"/>
        <v>0</v>
      </c>
      <c r="AA76" s="328">
        <f ca="1"/>
        <v>0</v>
      </c>
      <c r="AB76" s="328" t="str">
        <f t="shared" ca="1" si="26"/>
        <v/>
      </c>
      <c r="AC76" s="328">
        <f t="array" aca="1" ref="AC76:AE76" ca="1">IF($L76="","",OFFSET($L$8:$N$8,$W76,0))</f>
        <v>9</v>
      </c>
      <c r="AD76" s="328" t="str">
        <f ca="1"/>
        <v>-</v>
      </c>
      <c r="AE76" s="328">
        <f ca="1"/>
        <v>3</v>
      </c>
      <c r="AF76" s="329" t="str">
        <f t="shared" ca="1" si="27"/>
        <v>SV Baldorf</v>
      </c>
      <c r="AG76" s="330" t="str">
        <f t="shared" ca="1" si="28"/>
        <v>VfL Wilden</v>
      </c>
      <c r="AI76" s="25" t="str">
        <f t="shared" ca="1" si="29"/>
        <v>SV BaldorfVfL Wilden</v>
      </c>
      <c r="AJ76" s="302">
        <f ca="1">IF($R76="",0,COUNTIF($R$8:$R76,$AI76))</f>
        <v>1</v>
      </c>
      <c r="AK76" s="302">
        <f t="shared" ca="1" si="30"/>
        <v>0</v>
      </c>
    </row>
    <row r="77" spans="5:37" ht="17.25" x14ac:dyDescent="0.2">
      <c r="E77" s="41"/>
      <c r="F77" s="47">
        <v>70</v>
      </c>
      <c r="G77" s="290" t="str">
        <f t="shared" si="19"/>
        <v/>
      </c>
      <c r="H77" s="285"/>
      <c r="I77" s="286"/>
      <c r="J77" s="284"/>
      <c r="K77" s="284"/>
      <c r="L77" s="179">
        <f ca="1"/>
        <v>2</v>
      </c>
      <c r="M77" s="180" t="s">
        <v>2</v>
      </c>
      <c r="N77" s="181">
        <f ca="1"/>
        <v>10</v>
      </c>
      <c r="O77" s="296" t="str">
        <f t="shared" ca="1" si="17"/>
        <v>TTC Rot-Weiß Essen II</v>
      </c>
      <c r="P77" s="297" t="str">
        <f t="shared" ca="1" si="18"/>
        <v>TSV Starnen II</v>
      </c>
      <c r="R77" s="25" t="str">
        <f t="shared" ca="1" si="20"/>
        <v>TSV Starnen IITTC Rot-Weiß Essen II</v>
      </c>
      <c r="S77" s="302">
        <f t="shared" ca="1" si="21"/>
        <v>25</v>
      </c>
      <c r="T77" s="317" t="str">
        <f t="shared" ca="1" si="22"/>
        <v/>
      </c>
      <c r="U77" s="333">
        <f t="shared" si="23"/>
        <v>1000070</v>
      </c>
      <c r="V77" s="302">
        <f t="shared" si="24"/>
        <v>70</v>
      </c>
      <c r="W77" s="302">
        <f t="shared" si="25"/>
        <v>69</v>
      </c>
      <c r="X77" s="325" t="str">
        <f t="array" aca="1" ref="X77:AA77" ca="1">IF($L77="","",OFFSET($G$8:$J$8,$W77,0))</f>
        <v/>
      </c>
      <c r="Y77" s="326">
        <f ca="1"/>
        <v>0</v>
      </c>
      <c r="Z77" s="327">
        <f ca="1"/>
        <v>0</v>
      </c>
      <c r="AA77" s="328">
        <f ca="1"/>
        <v>0</v>
      </c>
      <c r="AB77" s="328" t="str">
        <f t="shared" ca="1" si="26"/>
        <v/>
      </c>
      <c r="AC77" s="328">
        <f t="array" aca="1" ref="AC77:AE77" ca="1">IF($L77="","",OFFSET($L$8:$N$8,$W77,0))</f>
        <v>2</v>
      </c>
      <c r="AD77" s="328" t="str">
        <f ca="1"/>
        <v>-</v>
      </c>
      <c r="AE77" s="328">
        <f ca="1"/>
        <v>10</v>
      </c>
      <c r="AF77" s="329" t="str">
        <f t="shared" ca="1" si="27"/>
        <v>TTC Rot-Weiß Essen II</v>
      </c>
      <c r="AG77" s="330" t="str">
        <f t="shared" ca="1" si="28"/>
        <v>TSV Starnen II</v>
      </c>
      <c r="AI77" s="25" t="str">
        <f t="shared" ca="1" si="29"/>
        <v>TTC Rot-Weiß Essen IITSV Starnen II</v>
      </c>
      <c r="AJ77" s="302">
        <f ca="1">IF($R77="",0,COUNTIF($R$8:$R77,$AI77))</f>
        <v>1</v>
      </c>
      <c r="AK77" s="302">
        <f t="shared" ca="1" si="30"/>
        <v>0</v>
      </c>
    </row>
    <row r="78" spans="5:37" ht="17.25" x14ac:dyDescent="0.2">
      <c r="E78" s="41"/>
      <c r="F78" s="47">
        <v>71</v>
      </c>
      <c r="G78" s="290" t="str">
        <f t="shared" si="19"/>
        <v/>
      </c>
      <c r="H78" s="285"/>
      <c r="I78" s="286"/>
      <c r="J78" s="284"/>
      <c r="K78" s="284"/>
      <c r="L78" s="179">
        <f ca="1"/>
        <v>1</v>
      </c>
      <c r="M78" s="180" t="s">
        <v>2</v>
      </c>
      <c r="N78" s="181">
        <f ca="1"/>
        <v>5</v>
      </c>
      <c r="O78" s="296" t="str">
        <f t="shared" ca="1" si="17"/>
        <v>TTC Mellen</v>
      </c>
      <c r="P78" s="297" t="str">
        <f t="shared" ca="1" si="18"/>
        <v>SV Waldau</v>
      </c>
      <c r="R78" s="25" t="str">
        <f t="shared" ca="1" si="20"/>
        <v>SV WaldauTTC Mellen</v>
      </c>
      <c r="S78" s="302">
        <f t="shared" ca="1" si="21"/>
        <v>26</v>
      </c>
      <c r="T78" s="317" t="str">
        <f t="shared" ca="1" si="22"/>
        <v/>
      </c>
      <c r="U78" s="333">
        <f t="shared" si="23"/>
        <v>1000071</v>
      </c>
      <c r="V78" s="302">
        <f t="shared" si="24"/>
        <v>71</v>
      </c>
      <c r="W78" s="302">
        <f t="shared" si="25"/>
        <v>70</v>
      </c>
      <c r="X78" s="325" t="str">
        <f t="array" aca="1" ref="X78:AA78" ca="1">IF($L78="","",OFFSET($G$8:$J$8,$W78,0))</f>
        <v/>
      </c>
      <c r="Y78" s="326">
        <f ca="1"/>
        <v>0</v>
      </c>
      <c r="Z78" s="327">
        <f ca="1"/>
        <v>0</v>
      </c>
      <c r="AA78" s="328">
        <f ca="1"/>
        <v>0</v>
      </c>
      <c r="AB78" s="328" t="str">
        <f t="shared" ca="1" si="26"/>
        <v/>
      </c>
      <c r="AC78" s="328">
        <f t="array" aca="1" ref="AC78:AE78" ca="1">IF($L78="","",OFFSET($L$8:$N$8,$W78,0))</f>
        <v>1</v>
      </c>
      <c r="AD78" s="328" t="str">
        <f ca="1"/>
        <v>-</v>
      </c>
      <c r="AE78" s="328">
        <f ca="1"/>
        <v>5</v>
      </c>
      <c r="AF78" s="329" t="str">
        <f t="shared" ca="1" si="27"/>
        <v>TTC Mellen</v>
      </c>
      <c r="AG78" s="330" t="str">
        <f t="shared" ca="1" si="28"/>
        <v>SV Waldau</v>
      </c>
      <c r="AI78" s="25" t="str">
        <f t="shared" ca="1" si="29"/>
        <v>TTC MellenSV Waldau</v>
      </c>
      <c r="AJ78" s="302">
        <f ca="1">IF($R78="",0,COUNTIF($R$8:$R78,$AI78))</f>
        <v>1</v>
      </c>
      <c r="AK78" s="302">
        <f t="shared" ca="1" si="30"/>
        <v>0</v>
      </c>
    </row>
    <row r="79" spans="5:37" ht="17.25" x14ac:dyDescent="0.2">
      <c r="E79" s="41"/>
      <c r="F79" s="47">
        <v>72</v>
      </c>
      <c r="G79" s="290" t="str">
        <f t="shared" si="19"/>
        <v/>
      </c>
      <c r="H79" s="285"/>
      <c r="I79" s="286"/>
      <c r="J79" s="284"/>
      <c r="K79" s="284"/>
      <c r="L79" s="179">
        <f ca="1"/>
        <v>6</v>
      </c>
      <c r="M79" s="180" t="s">
        <v>2</v>
      </c>
      <c r="N79" s="181">
        <f ca="1"/>
        <v>4</v>
      </c>
      <c r="O79" s="296" t="str">
        <f t="shared" ca="1" si="17"/>
        <v>TSV Breitau</v>
      </c>
      <c r="P79" s="297" t="str">
        <f t="shared" ca="1" si="18"/>
        <v>RSV Peene</v>
      </c>
      <c r="R79" s="25" t="str">
        <f t="shared" ca="1" si="20"/>
        <v>RSV PeeneTSV Breitau</v>
      </c>
      <c r="S79" s="302">
        <f t="shared" ca="1" si="21"/>
        <v>27</v>
      </c>
      <c r="T79" s="317" t="str">
        <f t="shared" ca="1" si="22"/>
        <v/>
      </c>
      <c r="U79" s="333">
        <f t="shared" si="23"/>
        <v>1000072</v>
      </c>
      <c r="V79" s="302">
        <f t="shared" si="24"/>
        <v>72</v>
      </c>
      <c r="W79" s="302">
        <f t="shared" si="25"/>
        <v>71</v>
      </c>
      <c r="X79" s="325" t="str">
        <f t="array" aca="1" ref="X79:AA79" ca="1">IF($L79="","",OFFSET($G$8:$J$8,$W79,0))</f>
        <v/>
      </c>
      <c r="Y79" s="326">
        <f ca="1"/>
        <v>0</v>
      </c>
      <c r="Z79" s="327">
        <f ca="1"/>
        <v>0</v>
      </c>
      <c r="AA79" s="328">
        <f ca="1"/>
        <v>0</v>
      </c>
      <c r="AB79" s="328" t="str">
        <f t="shared" ca="1" si="26"/>
        <v/>
      </c>
      <c r="AC79" s="328">
        <f t="array" aca="1" ref="AC79:AE79" ca="1">IF($L79="","",OFFSET($L$8:$N$8,$W79,0))</f>
        <v>6</v>
      </c>
      <c r="AD79" s="328" t="str">
        <f ca="1"/>
        <v>-</v>
      </c>
      <c r="AE79" s="328">
        <f ca="1"/>
        <v>4</v>
      </c>
      <c r="AF79" s="329" t="str">
        <f t="shared" ca="1" si="27"/>
        <v>TSV Breitau</v>
      </c>
      <c r="AG79" s="330" t="str">
        <f t="shared" ca="1" si="28"/>
        <v>RSV Peene</v>
      </c>
      <c r="AI79" s="25" t="str">
        <f t="shared" ca="1" si="29"/>
        <v>TSV BreitauRSV Peene</v>
      </c>
      <c r="AJ79" s="302">
        <f ca="1">IF($R79="",0,COUNTIF($R$8:$R79,$AI79))</f>
        <v>1</v>
      </c>
      <c r="AK79" s="302">
        <f t="shared" ca="1" si="30"/>
        <v>0</v>
      </c>
    </row>
    <row r="80" spans="5:37" ht="17.25" x14ac:dyDescent="0.2">
      <c r="E80" s="41"/>
      <c r="F80" s="47">
        <v>73</v>
      </c>
      <c r="G80" s="290" t="str">
        <f t="shared" si="19"/>
        <v/>
      </c>
      <c r="H80" s="285"/>
      <c r="I80" s="286"/>
      <c r="J80" s="284"/>
      <c r="K80" s="284"/>
      <c r="L80" s="179">
        <f ca="1"/>
        <v>3</v>
      </c>
      <c r="M80" s="180" t="s">
        <v>2</v>
      </c>
      <c r="N80" s="181">
        <f ca="1"/>
        <v>7</v>
      </c>
      <c r="O80" s="296" t="str">
        <f t="shared" ca="1" si="17"/>
        <v>VfL Wilden</v>
      </c>
      <c r="P80" s="297" t="str">
        <f t="shared" ca="1" si="18"/>
        <v>SG Obermunde</v>
      </c>
      <c r="R80" s="25" t="str">
        <f t="shared" ca="1" si="20"/>
        <v>SG ObermundeVfL Wilden</v>
      </c>
      <c r="S80" s="302">
        <f t="shared" ca="1" si="21"/>
        <v>28</v>
      </c>
      <c r="T80" s="317" t="str">
        <f t="shared" ca="1" si="22"/>
        <v/>
      </c>
      <c r="U80" s="333">
        <f t="shared" si="23"/>
        <v>1000073</v>
      </c>
      <c r="V80" s="302">
        <f t="shared" si="24"/>
        <v>73</v>
      </c>
      <c r="W80" s="302">
        <f t="shared" si="25"/>
        <v>72</v>
      </c>
      <c r="X80" s="325" t="str">
        <f t="array" aca="1" ref="X80:AA80" ca="1">IF($L80="","",OFFSET($G$8:$J$8,$W80,0))</f>
        <v/>
      </c>
      <c r="Y80" s="326">
        <f ca="1"/>
        <v>0</v>
      </c>
      <c r="Z80" s="327">
        <f ca="1"/>
        <v>0</v>
      </c>
      <c r="AA80" s="328">
        <f ca="1"/>
        <v>0</v>
      </c>
      <c r="AB80" s="328" t="str">
        <f t="shared" ca="1" si="26"/>
        <v/>
      </c>
      <c r="AC80" s="328">
        <f t="array" aca="1" ref="AC80:AE80" ca="1">IF($L80="","",OFFSET($L$8:$N$8,$W80,0))</f>
        <v>3</v>
      </c>
      <c r="AD80" s="328" t="str">
        <f ca="1"/>
        <v>-</v>
      </c>
      <c r="AE80" s="328">
        <f ca="1"/>
        <v>7</v>
      </c>
      <c r="AF80" s="329" t="str">
        <f t="shared" ca="1" si="27"/>
        <v>VfL Wilden</v>
      </c>
      <c r="AG80" s="330" t="str">
        <f t="shared" ca="1" si="28"/>
        <v>SG Obermunde</v>
      </c>
      <c r="AI80" s="25" t="str">
        <f t="shared" ca="1" si="29"/>
        <v>VfL WildenSG Obermunde</v>
      </c>
      <c r="AJ80" s="302">
        <f ca="1">IF($R80="",0,COUNTIF($R$8:$R80,$AI80))</f>
        <v>1</v>
      </c>
      <c r="AK80" s="302">
        <f t="shared" ca="1" si="30"/>
        <v>0</v>
      </c>
    </row>
    <row r="81" spans="5:37" ht="17.25" x14ac:dyDescent="0.2">
      <c r="E81" s="41"/>
      <c r="F81" s="47">
        <v>74</v>
      </c>
      <c r="G81" s="290" t="str">
        <f t="shared" si="19"/>
        <v/>
      </c>
      <c r="H81" s="285"/>
      <c r="I81" s="286"/>
      <c r="J81" s="284"/>
      <c r="K81" s="284"/>
      <c r="L81" s="179">
        <f ca="1"/>
        <v>8</v>
      </c>
      <c r="M81" s="180" t="s">
        <v>2</v>
      </c>
      <c r="N81" s="181">
        <f ca="1"/>
        <v>2</v>
      </c>
      <c r="O81" s="296" t="str">
        <f t="shared" ca="1" si="17"/>
        <v>SV Arminia Köln III</v>
      </c>
      <c r="P81" s="297" t="str">
        <f t="shared" ca="1" si="18"/>
        <v>TTC Rot-Weiß Essen II</v>
      </c>
      <c r="R81" s="25" t="str">
        <f t="shared" ca="1" si="20"/>
        <v>TTC Rot-Weiß Essen IISV Arminia Köln III</v>
      </c>
      <c r="S81" s="302">
        <f t="shared" ca="1" si="21"/>
        <v>29</v>
      </c>
      <c r="T81" s="317" t="str">
        <f t="shared" ca="1" si="22"/>
        <v/>
      </c>
      <c r="U81" s="333">
        <f t="shared" si="23"/>
        <v>1000074</v>
      </c>
      <c r="V81" s="302">
        <f t="shared" si="24"/>
        <v>74</v>
      </c>
      <c r="W81" s="302">
        <f t="shared" si="25"/>
        <v>73</v>
      </c>
      <c r="X81" s="325" t="str">
        <f t="array" aca="1" ref="X81:AA81" ca="1">IF($L81="","",OFFSET($G$8:$J$8,$W81,0))</f>
        <v/>
      </c>
      <c r="Y81" s="326">
        <f ca="1"/>
        <v>0</v>
      </c>
      <c r="Z81" s="327">
        <f ca="1"/>
        <v>0</v>
      </c>
      <c r="AA81" s="328">
        <f ca="1"/>
        <v>0</v>
      </c>
      <c r="AB81" s="328" t="str">
        <f t="shared" ca="1" si="26"/>
        <v/>
      </c>
      <c r="AC81" s="328">
        <f t="array" aca="1" ref="AC81:AE81" ca="1">IF($L81="","",OFFSET($L$8:$N$8,$W81,0))</f>
        <v>8</v>
      </c>
      <c r="AD81" s="328" t="str">
        <f ca="1"/>
        <v>-</v>
      </c>
      <c r="AE81" s="328">
        <f ca="1"/>
        <v>2</v>
      </c>
      <c r="AF81" s="329" t="str">
        <f t="shared" ca="1" si="27"/>
        <v>SV Arminia Köln III</v>
      </c>
      <c r="AG81" s="330" t="str">
        <f t="shared" ca="1" si="28"/>
        <v>TTC Rot-Weiß Essen II</v>
      </c>
      <c r="AI81" s="25" t="str">
        <f t="shared" ca="1" si="29"/>
        <v>SV Arminia Köln IIITTC Rot-Weiß Essen II</v>
      </c>
      <c r="AJ81" s="302">
        <f ca="1">IF($R81="",0,COUNTIF($R$8:$R81,$AI81))</f>
        <v>1</v>
      </c>
      <c r="AK81" s="302">
        <f t="shared" ca="1" si="30"/>
        <v>0</v>
      </c>
    </row>
    <row r="82" spans="5:37" ht="17.25" x14ac:dyDescent="0.2">
      <c r="E82" s="41"/>
      <c r="F82" s="47">
        <v>75</v>
      </c>
      <c r="G82" s="290" t="str">
        <f t="shared" si="19"/>
        <v/>
      </c>
      <c r="H82" s="285"/>
      <c r="I82" s="286"/>
      <c r="J82" s="284"/>
      <c r="K82" s="284"/>
      <c r="L82" s="179">
        <f ca="1"/>
        <v>10</v>
      </c>
      <c r="M82" s="180" t="s">
        <v>2</v>
      </c>
      <c r="N82" s="181">
        <f ca="1"/>
        <v>9</v>
      </c>
      <c r="O82" s="296" t="str">
        <f t="shared" ca="1" si="17"/>
        <v>TSV Starnen II</v>
      </c>
      <c r="P82" s="297" t="str">
        <f t="shared" ca="1" si="18"/>
        <v>SV Baldorf</v>
      </c>
      <c r="R82" s="25" t="str">
        <f t="shared" ca="1" si="20"/>
        <v>SV BaldorfTSV Starnen II</v>
      </c>
      <c r="S82" s="302">
        <f t="shared" ca="1" si="21"/>
        <v>30</v>
      </c>
      <c r="T82" s="317" t="str">
        <f t="shared" ca="1" si="22"/>
        <v/>
      </c>
      <c r="U82" s="333">
        <f t="shared" si="23"/>
        <v>1000075</v>
      </c>
      <c r="V82" s="302">
        <f t="shared" si="24"/>
        <v>75</v>
      </c>
      <c r="W82" s="302">
        <f t="shared" si="25"/>
        <v>74</v>
      </c>
      <c r="X82" s="325" t="str">
        <f t="array" aca="1" ref="X82:AA82" ca="1">IF($L82="","",OFFSET($G$8:$J$8,$W82,0))</f>
        <v/>
      </c>
      <c r="Y82" s="326">
        <f ca="1"/>
        <v>0</v>
      </c>
      <c r="Z82" s="327">
        <f ca="1"/>
        <v>0</v>
      </c>
      <c r="AA82" s="328">
        <f ca="1"/>
        <v>0</v>
      </c>
      <c r="AB82" s="328" t="str">
        <f t="shared" ca="1" si="26"/>
        <v/>
      </c>
      <c r="AC82" s="328">
        <f t="array" aca="1" ref="AC82:AE82" ca="1">IF($L82="","",OFFSET($L$8:$N$8,$W82,0))</f>
        <v>10</v>
      </c>
      <c r="AD82" s="328" t="str">
        <f ca="1"/>
        <v>-</v>
      </c>
      <c r="AE82" s="328">
        <f ca="1"/>
        <v>9</v>
      </c>
      <c r="AF82" s="329" t="str">
        <f t="shared" ca="1" si="27"/>
        <v>TSV Starnen II</v>
      </c>
      <c r="AG82" s="330" t="str">
        <f t="shared" ca="1" si="28"/>
        <v>SV Baldorf</v>
      </c>
      <c r="AI82" s="25" t="str">
        <f t="shared" ca="1" si="29"/>
        <v>TSV Starnen IISV Baldorf</v>
      </c>
      <c r="AJ82" s="302">
        <f ca="1">IF($R82="",0,COUNTIF($R$8:$R82,$AI82))</f>
        <v>1</v>
      </c>
      <c r="AK82" s="302">
        <f t="shared" ca="1" si="30"/>
        <v>0</v>
      </c>
    </row>
    <row r="83" spans="5:37" ht="17.25" x14ac:dyDescent="0.2">
      <c r="E83" s="41"/>
      <c r="F83" s="47">
        <v>76</v>
      </c>
      <c r="G83" s="290" t="str">
        <f t="shared" si="19"/>
        <v/>
      </c>
      <c r="H83" s="285"/>
      <c r="I83" s="286"/>
      <c r="J83" s="284"/>
      <c r="K83" s="284"/>
      <c r="L83" s="179">
        <f ca="1"/>
        <v>4</v>
      </c>
      <c r="M83" s="180" t="s">
        <v>2</v>
      </c>
      <c r="N83" s="181">
        <f ca="1"/>
        <v>1</v>
      </c>
      <c r="O83" s="296" t="str">
        <f t="shared" ca="1" si="17"/>
        <v>RSV Peene</v>
      </c>
      <c r="P83" s="297" t="str">
        <f t="shared" ca="1" si="18"/>
        <v>TTC Mellen</v>
      </c>
      <c r="R83" s="25" t="str">
        <f t="shared" ca="1" si="20"/>
        <v>TTC MellenRSV Peene</v>
      </c>
      <c r="S83" s="302">
        <f t="shared" ca="1" si="21"/>
        <v>31</v>
      </c>
      <c r="T83" s="317" t="str">
        <f t="shared" ca="1" si="22"/>
        <v/>
      </c>
      <c r="U83" s="333">
        <f t="shared" si="23"/>
        <v>1000076</v>
      </c>
      <c r="V83" s="302">
        <f t="shared" si="24"/>
        <v>76</v>
      </c>
      <c r="W83" s="302">
        <f t="shared" si="25"/>
        <v>75</v>
      </c>
      <c r="X83" s="325" t="str">
        <f t="array" aca="1" ref="X83:AA83" ca="1">IF($L83="","",OFFSET($G$8:$J$8,$W83,0))</f>
        <v/>
      </c>
      <c r="Y83" s="326">
        <f ca="1"/>
        <v>0</v>
      </c>
      <c r="Z83" s="327">
        <f ca="1"/>
        <v>0</v>
      </c>
      <c r="AA83" s="328">
        <f ca="1"/>
        <v>0</v>
      </c>
      <c r="AB83" s="328" t="str">
        <f t="shared" ca="1" si="26"/>
        <v/>
      </c>
      <c r="AC83" s="328">
        <f t="array" aca="1" ref="AC83:AE83" ca="1">IF($L83="","",OFFSET($L$8:$N$8,$W83,0))</f>
        <v>4</v>
      </c>
      <c r="AD83" s="328" t="str">
        <f ca="1"/>
        <v>-</v>
      </c>
      <c r="AE83" s="328">
        <f ca="1"/>
        <v>1</v>
      </c>
      <c r="AF83" s="329" t="str">
        <f t="shared" ca="1" si="27"/>
        <v>RSV Peene</v>
      </c>
      <c r="AG83" s="330" t="str">
        <f t="shared" ca="1" si="28"/>
        <v>TTC Mellen</v>
      </c>
      <c r="AI83" s="25" t="str">
        <f t="shared" ca="1" si="29"/>
        <v>RSV PeeneTTC Mellen</v>
      </c>
      <c r="AJ83" s="302">
        <f ca="1">IF($R83="",0,COUNTIF($R$8:$R83,$AI83))</f>
        <v>1</v>
      </c>
      <c r="AK83" s="302">
        <f t="shared" ca="1" si="30"/>
        <v>0</v>
      </c>
    </row>
    <row r="84" spans="5:37" ht="17.25" x14ac:dyDescent="0.2">
      <c r="E84" s="41"/>
      <c r="F84" s="47">
        <v>77</v>
      </c>
      <c r="G84" s="290" t="str">
        <f t="shared" si="19"/>
        <v/>
      </c>
      <c r="H84" s="285"/>
      <c r="I84" s="286"/>
      <c r="J84" s="284"/>
      <c r="K84" s="284"/>
      <c r="L84" s="179">
        <f ca="1"/>
        <v>5</v>
      </c>
      <c r="M84" s="180" t="s">
        <v>2</v>
      </c>
      <c r="N84" s="181">
        <f ca="1"/>
        <v>3</v>
      </c>
      <c r="O84" s="296" t="str">
        <f t="shared" ca="1" si="17"/>
        <v>SV Waldau</v>
      </c>
      <c r="P84" s="297" t="str">
        <f t="shared" ca="1" si="18"/>
        <v>VfL Wilden</v>
      </c>
      <c r="R84" s="25" t="str">
        <f t="shared" ca="1" si="20"/>
        <v>VfL WildenSV Waldau</v>
      </c>
      <c r="S84" s="302">
        <f t="shared" ca="1" si="21"/>
        <v>32</v>
      </c>
      <c r="T84" s="317" t="str">
        <f t="shared" ca="1" si="22"/>
        <v/>
      </c>
      <c r="U84" s="333">
        <f t="shared" si="23"/>
        <v>1000077</v>
      </c>
      <c r="V84" s="302">
        <f t="shared" si="24"/>
        <v>77</v>
      </c>
      <c r="W84" s="302">
        <f t="shared" si="25"/>
        <v>76</v>
      </c>
      <c r="X84" s="325" t="str">
        <f t="array" aca="1" ref="X84:AA84" ca="1">IF($L84="","",OFFSET($G$8:$J$8,$W84,0))</f>
        <v/>
      </c>
      <c r="Y84" s="326">
        <f ca="1"/>
        <v>0</v>
      </c>
      <c r="Z84" s="327">
        <f ca="1"/>
        <v>0</v>
      </c>
      <c r="AA84" s="328">
        <f ca="1"/>
        <v>0</v>
      </c>
      <c r="AB84" s="328" t="str">
        <f t="shared" ca="1" si="26"/>
        <v/>
      </c>
      <c r="AC84" s="328">
        <f t="array" aca="1" ref="AC84:AE84" ca="1">IF($L84="","",OFFSET($L$8:$N$8,$W84,0))</f>
        <v>5</v>
      </c>
      <c r="AD84" s="328" t="str">
        <f ca="1"/>
        <v>-</v>
      </c>
      <c r="AE84" s="328">
        <f ca="1"/>
        <v>3</v>
      </c>
      <c r="AF84" s="329" t="str">
        <f t="shared" ca="1" si="27"/>
        <v>SV Waldau</v>
      </c>
      <c r="AG84" s="330" t="str">
        <f t="shared" ca="1" si="28"/>
        <v>VfL Wilden</v>
      </c>
      <c r="AI84" s="25" t="str">
        <f t="shared" ca="1" si="29"/>
        <v>SV WaldauVfL Wilden</v>
      </c>
      <c r="AJ84" s="302">
        <f ca="1">IF($R84="",0,COUNTIF($R$8:$R84,$AI84))</f>
        <v>1</v>
      </c>
      <c r="AK84" s="302">
        <f t="shared" ca="1" si="30"/>
        <v>0</v>
      </c>
    </row>
    <row r="85" spans="5:37" ht="17.25" x14ac:dyDescent="0.2">
      <c r="E85" s="41"/>
      <c r="F85" s="47">
        <v>78</v>
      </c>
      <c r="G85" s="290" t="str">
        <f t="shared" si="19"/>
        <v/>
      </c>
      <c r="H85" s="285"/>
      <c r="I85" s="286"/>
      <c r="J85" s="284"/>
      <c r="K85" s="284"/>
      <c r="L85" s="179">
        <f ca="1"/>
        <v>2</v>
      </c>
      <c r="M85" s="180" t="s">
        <v>2</v>
      </c>
      <c r="N85" s="181">
        <f ca="1"/>
        <v>6</v>
      </c>
      <c r="O85" s="296" t="str">
        <f t="shared" ca="1" si="17"/>
        <v>TTC Rot-Weiß Essen II</v>
      </c>
      <c r="P85" s="297" t="str">
        <f t="shared" ca="1" si="18"/>
        <v>TSV Breitau</v>
      </c>
      <c r="R85" s="25" t="str">
        <f t="shared" ca="1" si="20"/>
        <v>TSV BreitauTTC Rot-Weiß Essen II</v>
      </c>
      <c r="S85" s="302">
        <f t="shared" ca="1" si="21"/>
        <v>33</v>
      </c>
      <c r="T85" s="317" t="str">
        <f t="shared" ca="1" si="22"/>
        <v/>
      </c>
      <c r="U85" s="333">
        <f t="shared" si="23"/>
        <v>1000078</v>
      </c>
      <c r="V85" s="302">
        <f t="shared" si="24"/>
        <v>78</v>
      </c>
      <c r="W85" s="302">
        <f t="shared" si="25"/>
        <v>77</v>
      </c>
      <c r="X85" s="325" t="str">
        <f t="array" aca="1" ref="X85:AA85" ca="1">IF($L85="","",OFFSET($G$8:$J$8,$W85,0))</f>
        <v/>
      </c>
      <c r="Y85" s="326">
        <f ca="1"/>
        <v>0</v>
      </c>
      <c r="Z85" s="327">
        <f ca="1"/>
        <v>0</v>
      </c>
      <c r="AA85" s="328">
        <f ca="1"/>
        <v>0</v>
      </c>
      <c r="AB85" s="328" t="str">
        <f t="shared" ca="1" si="26"/>
        <v/>
      </c>
      <c r="AC85" s="328">
        <f t="array" aca="1" ref="AC85:AE85" ca="1">IF($L85="","",OFFSET($L$8:$N$8,$W85,0))</f>
        <v>2</v>
      </c>
      <c r="AD85" s="328" t="str">
        <f ca="1"/>
        <v>-</v>
      </c>
      <c r="AE85" s="328">
        <f ca="1"/>
        <v>6</v>
      </c>
      <c r="AF85" s="329" t="str">
        <f t="shared" ca="1" si="27"/>
        <v>TTC Rot-Weiß Essen II</v>
      </c>
      <c r="AG85" s="330" t="str">
        <f t="shared" ca="1" si="28"/>
        <v>TSV Breitau</v>
      </c>
      <c r="AI85" s="25" t="str">
        <f t="shared" ca="1" si="29"/>
        <v>TTC Rot-Weiß Essen IITSV Breitau</v>
      </c>
      <c r="AJ85" s="302">
        <f ca="1">IF($R85="",0,COUNTIF($R$8:$R85,$AI85))</f>
        <v>1</v>
      </c>
      <c r="AK85" s="302">
        <f t="shared" ca="1" si="30"/>
        <v>0</v>
      </c>
    </row>
    <row r="86" spans="5:37" ht="17.25" x14ac:dyDescent="0.2">
      <c r="E86" s="41"/>
      <c r="F86" s="47">
        <v>79</v>
      </c>
      <c r="G86" s="290" t="str">
        <f t="shared" si="19"/>
        <v/>
      </c>
      <c r="H86" s="285"/>
      <c r="I86" s="286"/>
      <c r="J86" s="284"/>
      <c r="K86" s="284"/>
      <c r="L86" s="179">
        <f ca="1"/>
        <v>7</v>
      </c>
      <c r="M86" s="180" t="s">
        <v>2</v>
      </c>
      <c r="N86" s="181">
        <f ca="1"/>
        <v>10</v>
      </c>
      <c r="O86" s="296" t="str">
        <f t="shared" ca="1" si="17"/>
        <v>SG Obermunde</v>
      </c>
      <c r="P86" s="297" t="str">
        <f t="shared" ca="1" si="18"/>
        <v>TSV Starnen II</v>
      </c>
      <c r="R86" s="25" t="str">
        <f t="shared" ca="1" si="20"/>
        <v>TSV Starnen IISG Obermunde</v>
      </c>
      <c r="S86" s="302">
        <f t="shared" ca="1" si="21"/>
        <v>34</v>
      </c>
      <c r="T86" s="317" t="str">
        <f t="shared" ca="1" si="22"/>
        <v/>
      </c>
      <c r="U86" s="333">
        <f t="shared" si="23"/>
        <v>1000079</v>
      </c>
      <c r="V86" s="302">
        <f t="shared" si="24"/>
        <v>79</v>
      </c>
      <c r="W86" s="302">
        <f t="shared" si="25"/>
        <v>78</v>
      </c>
      <c r="X86" s="325" t="str">
        <f t="array" aca="1" ref="X86:AA86" ca="1">IF($L86="","",OFFSET($G$8:$J$8,$W86,0))</f>
        <v/>
      </c>
      <c r="Y86" s="326">
        <f ca="1"/>
        <v>0</v>
      </c>
      <c r="Z86" s="327">
        <f ca="1"/>
        <v>0</v>
      </c>
      <c r="AA86" s="328">
        <f ca="1"/>
        <v>0</v>
      </c>
      <c r="AB86" s="328" t="str">
        <f t="shared" ca="1" si="26"/>
        <v/>
      </c>
      <c r="AC86" s="328">
        <f t="array" aca="1" ref="AC86:AE86" ca="1">IF($L86="","",OFFSET($L$8:$N$8,$W86,0))</f>
        <v>7</v>
      </c>
      <c r="AD86" s="328" t="str">
        <f ca="1"/>
        <v>-</v>
      </c>
      <c r="AE86" s="328">
        <f ca="1"/>
        <v>10</v>
      </c>
      <c r="AF86" s="329" t="str">
        <f t="shared" ca="1" si="27"/>
        <v>SG Obermunde</v>
      </c>
      <c r="AG86" s="330" t="str">
        <f t="shared" ca="1" si="28"/>
        <v>TSV Starnen II</v>
      </c>
      <c r="AI86" s="25" t="str">
        <f t="shared" ca="1" si="29"/>
        <v>SG ObermundeTSV Starnen II</v>
      </c>
      <c r="AJ86" s="302">
        <f ca="1">IF($R86="",0,COUNTIF($R$8:$R86,$AI86))</f>
        <v>1</v>
      </c>
      <c r="AK86" s="302">
        <f t="shared" ca="1" si="30"/>
        <v>0</v>
      </c>
    </row>
    <row r="87" spans="5:37" ht="17.25" x14ac:dyDescent="0.2">
      <c r="E87" s="41"/>
      <c r="F87" s="47">
        <v>80</v>
      </c>
      <c r="G87" s="290" t="str">
        <f t="shared" si="19"/>
        <v/>
      </c>
      <c r="H87" s="285"/>
      <c r="I87" s="286"/>
      <c r="J87" s="284"/>
      <c r="K87" s="284"/>
      <c r="L87" s="179">
        <f ca="1"/>
        <v>9</v>
      </c>
      <c r="M87" s="180" t="s">
        <v>2</v>
      </c>
      <c r="N87" s="181">
        <f ca="1"/>
        <v>8</v>
      </c>
      <c r="O87" s="296" t="str">
        <f t="shared" ca="1" si="17"/>
        <v>SV Baldorf</v>
      </c>
      <c r="P87" s="297" t="str">
        <f t="shared" ca="1" si="18"/>
        <v>SV Arminia Köln III</v>
      </c>
      <c r="R87" s="25" t="str">
        <f t="shared" ca="1" si="20"/>
        <v>SV Arminia Köln IIISV Baldorf</v>
      </c>
      <c r="S87" s="302">
        <f t="shared" ca="1" si="21"/>
        <v>35</v>
      </c>
      <c r="T87" s="317" t="str">
        <f t="shared" ca="1" si="22"/>
        <v/>
      </c>
      <c r="U87" s="333">
        <f t="shared" si="23"/>
        <v>1000080</v>
      </c>
      <c r="V87" s="302">
        <f t="shared" si="24"/>
        <v>80</v>
      </c>
      <c r="W87" s="302">
        <f t="shared" si="25"/>
        <v>79</v>
      </c>
      <c r="X87" s="325" t="str">
        <f t="array" aca="1" ref="X87:AA87" ca="1">IF($L87="","",OFFSET($G$8:$J$8,$W87,0))</f>
        <v/>
      </c>
      <c r="Y87" s="326">
        <f ca="1"/>
        <v>0</v>
      </c>
      <c r="Z87" s="327">
        <f ca="1"/>
        <v>0</v>
      </c>
      <c r="AA87" s="328">
        <f ca="1"/>
        <v>0</v>
      </c>
      <c r="AB87" s="328" t="str">
        <f t="shared" ca="1" si="26"/>
        <v/>
      </c>
      <c r="AC87" s="328">
        <f t="array" aca="1" ref="AC87:AE87" ca="1">IF($L87="","",OFFSET($L$8:$N$8,$W87,0))</f>
        <v>9</v>
      </c>
      <c r="AD87" s="328" t="str">
        <f ca="1"/>
        <v>-</v>
      </c>
      <c r="AE87" s="328">
        <f ca="1"/>
        <v>8</v>
      </c>
      <c r="AF87" s="329" t="str">
        <f t="shared" ca="1" si="27"/>
        <v>SV Baldorf</v>
      </c>
      <c r="AG87" s="330" t="str">
        <f t="shared" ca="1" si="28"/>
        <v>SV Arminia Köln III</v>
      </c>
      <c r="AI87" s="25" t="str">
        <f t="shared" ca="1" si="29"/>
        <v>SV BaldorfSV Arminia Köln III</v>
      </c>
      <c r="AJ87" s="302">
        <f ca="1">IF($R87="",0,COUNTIF($R$8:$R87,$AI87))</f>
        <v>1</v>
      </c>
      <c r="AK87" s="302">
        <f t="shared" ca="1" si="30"/>
        <v>0</v>
      </c>
    </row>
    <row r="88" spans="5:37" ht="17.25" x14ac:dyDescent="0.2">
      <c r="E88" s="41"/>
      <c r="F88" s="47">
        <v>81</v>
      </c>
      <c r="G88" s="290" t="str">
        <f t="shared" si="19"/>
        <v/>
      </c>
      <c r="H88" s="285"/>
      <c r="I88" s="286"/>
      <c r="J88" s="284"/>
      <c r="K88" s="284"/>
      <c r="L88" s="179">
        <f ca="1"/>
        <v>1</v>
      </c>
      <c r="M88" s="180" t="s">
        <v>2</v>
      </c>
      <c r="N88" s="181">
        <f ca="1"/>
        <v>3</v>
      </c>
      <c r="O88" s="296" t="str">
        <f t="shared" ca="1" si="17"/>
        <v>TTC Mellen</v>
      </c>
      <c r="P88" s="297" t="str">
        <f t="shared" ca="1" si="18"/>
        <v>VfL Wilden</v>
      </c>
      <c r="R88" s="25" t="str">
        <f t="shared" ca="1" si="20"/>
        <v>VfL WildenTTC Mellen</v>
      </c>
      <c r="S88" s="302">
        <f t="shared" ca="1" si="21"/>
        <v>36</v>
      </c>
      <c r="T88" s="317" t="str">
        <f t="shared" ca="1" si="22"/>
        <v/>
      </c>
      <c r="U88" s="333">
        <f t="shared" si="23"/>
        <v>1000081</v>
      </c>
      <c r="V88" s="302">
        <f t="shared" si="24"/>
        <v>81</v>
      </c>
      <c r="W88" s="302">
        <f t="shared" si="25"/>
        <v>80</v>
      </c>
      <c r="X88" s="325" t="str">
        <f t="array" aca="1" ref="X88:AA88" ca="1">IF($L88="","",OFFSET($G$8:$J$8,$W88,0))</f>
        <v/>
      </c>
      <c r="Y88" s="326">
        <f ca="1"/>
        <v>0</v>
      </c>
      <c r="Z88" s="327">
        <f ca="1"/>
        <v>0</v>
      </c>
      <c r="AA88" s="328">
        <f ca="1"/>
        <v>0</v>
      </c>
      <c r="AB88" s="328" t="str">
        <f t="shared" ca="1" si="26"/>
        <v/>
      </c>
      <c r="AC88" s="328">
        <f t="array" aca="1" ref="AC88:AE88" ca="1">IF($L88="","",OFFSET($L$8:$N$8,$W88,0))</f>
        <v>1</v>
      </c>
      <c r="AD88" s="328" t="str">
        <f ca="1"/>
        <v>-</v>
      </c>
      <c r="AE88" s="328">
        <f ca="1"/>
        <v>3</v>
      </c>
      <c r="AF88" s="329" t="str">
        <f t="shared" ca="1" si="27"/>
        <v>TTC Mellen</v>
      </c>
      <c r="AG88" s="330" t="str">
        <f t="shared" ca="1" si="28"/>
        <v>VfL Wilden</v>
      </c>
      <c r="AI88" s="25" t="str">
        <f t="shared" ca="1" si="29"/>
        <v>TTC MellenVfL Wilden</v>
      </c>
      <c r="AJ88" s="302">
        <f ca="1">IF($R88="",0,COUNTIF($R$8:$R88,$AI88))</f>
        <v>1</v>
      </c>
      <c r="AK88" s="302">
        <f t="shared" ca="1" si="30"/>
        <v>0</v>
      </c>
    </row>
    <row r="89" spans="5:37" ht="17.25" x14ac:dyDescent="0.2">
      <c r="E89" s="41"/>
      <c r="F89" s="47">
        <v>82</v>
      </c>
      <c r="G89" s="290" t="str">
        <f t="shared" si="19"/>
        <v/>
      </c>
      <c r="H89" s="285"/>
      <c r="I89" s="286"/>
      <c r="J89" s="284"/>
      <c r="K89" s="284"/>
      <c r="L89" s="179">
        <f ca="1"/>
        <v>4</v>
      </c>
      <c r="M89" s="180" t="s">
        <v>2</v>
      </c>
      <c r="N89" s="181">
        <f ca="1"/>
        <v>2</v>
      </c>
      <c r="O89" s="296" t="str">
        <f t="shared" ca="1" si="17"/>
        <v>RSV Peene</v>
      </c>
      <c r="P89" s="297" t="str">
        <f t="shared" ca="1" si="18"/>
        <v>TTC Rot-Weiß Essen II</v>
      </c>
      <c r="R89" s="25" t="str">
        <f t="shared" ca="1" si="20"/>
        <v>TTC Rot-Weiß Essen IIRSV Peene</v>
      </c>
      <c r="S89" s="302">
        <f t="shared" ca="1" si="21"/>
        <v>37</v>
      </c>
      <c r="T89" s="317" t="str">
        <f t="shared" ca="1" si="22"/>
        <v/>
      </c>
      <c r="U89" s="333">
        <f t="shared" si="23"/>
        <v>1000082</v>
      </c>
      <c r="V89" s="302">
        <f t="shared" si="24"/>
        <v>82</v>
      </c>
      <c r="W89" s="302">
        <f t="shared" si="25"/>
        <v>81</v>
      </c>
      <c r="X89" s="325" t="str">
        <f t="array" aca="1" ref="X89:AA89" ca="1">IF($L89="","",OFFSET($G$8:$J$8,$W89,0))</f>
        <v/>
      </c>
      <c r="Y89" s="326">
        <f ca="1"/>
        <v>0</v>
      </c>
      <c r="Z89" s="327">
        <f ca="1"/>
        <v>0</v>
      </c>
      <c r="AA89" s="328">
        <f ca="1"/>
        <v>0</v>
      </c>
      <c r="AB89" s="328" t="str">
        <f t="shared" ca="1" si="26"/>
        <v/>
      </c>
      <c r="AC89" s="328">
        <f t="array" aca="1" ref="AC89:AE89" ca="1">IF($L89="","",OFFSET($L$8:$N$8,$W89,0))</f>
        <v>4</v>
      </c>
      <c r="AD89" s="328" t="str">
        <f ca="1"/>
        <v>-</v>
      </c>
      <c r="AE89" s="328">
        <f ca="1"/>
        <v>2</v>
      </c>
      <c r="AF89" s="329" t="str">
        <f t="shared" ca="1" si="27"/>
        <v>RSV Peene</v>
      </c>
      <c r="AG89" s="330" t="str">
        <f t="shared" ca="1" si="28"/>
        <v>TTC Rot-Weiß Essen II</v>
      </c>
      <c r="AI89" s="25" t="str">
        <f t="shared" ca="1" si="29"/>
        <v>RSV PeeneTTC Rot-Weiß Essen II</v>
      </c>
      <c r="AJ89" s="302">
        <f ca="1">IF($R89="",0,COUNTIF($R$8:$R89,$AI89))</f>
        <v>1</v>
      </c>
      <c r="AK89" s="302">
        <f t="shared" ca="1" si="30"/>
        <v>0</v>
      </c>
    </row>
    <row r="90" spans="5:37" ht="17.25" x14ac:dyDescent="0.2">
      <c r="E90" s="41"/>
      <c r="F90" s="47">
        <v>83</v>
      </c>
      <c r="G90" s="290" t="str">
        <f t="shared" si="19"/>
        <v/>
      </c>
      <c r="H90" s="285"/>
      <c r="I90" s="286"/>
      <c r="J90" s="284"/>
      <c r="K90" s="284"/>
      <c r="L90" s="179">
        <f ca="1"/>
        <v>10</v>
      </c>
      <c r="M90" s="180" t="s">
        <v>2</v>
      </c>
      <c r="N90" s="181">
        <f ca="1"/>
        <v>5</v>
      </c>
      <c r="O90" s="296" t="str">
        <f t="shared" ca="1" si="17"/>
        <v>TSV Starnen II</v>
      </c>
      <c r="P90" s="297" t="str">
        <f t="shared" ca="1" si="18"/>
        <v>SV Waldau</v>
      </c>
      <c r="R90" s="25" t="str">
        <f t="shared" ca="1" si="20"/>
        <v>SV WaldauTSV Starnen II</v>
      </c>
      <c r="S90" s="302">
        <f t="shared" ca="1" si="21"/>
        <v>38</v>
      </c>
      <c r="T90" s="317" t="str">
        <f t="shared" ca="1" si="22"/>
        <v/>
      </c>
      <c r="U90" s="333">
        <f t="shared" si="23"/>
        <v>1000083</v>
      </c>
      <c r="V90" s="302">
        <f t="shared" si="24"/>
        <v>83</v>
      </c>
      <c r="W90" s="302">
        <f t="shared" si="25"/>
        <v>82</v>
      </c>
      <c r="X90" s="325" t="str">
        <f t="array" aca="1" ref="X90:AA90" ca="1">IF($L90="","",OFFSET($G$8:$J$8,$W90,0))</f>
        <v/>
      </c>
      <c r="Y90" s="326">
        <f ca="1"/>
        <v>0</v>
      </c>
      <c r="Z90" s="327">
        <f ca="1"/>
        <v>0</v>
      </c>
      <c r="AA90" s="328">
        <f ca="1"/>
        <v>0</v>
      </c>
      <c r="AB90" s="328" t="str">
        <f t="shared" ca="1" si="26"/>
        <v/>
      </c>
      <c r="AC90" s="328">
        <f t="array" aca="1" ref="AC90:AE90" ca="1">IF($L90="","",OFFSET($L$8:$N$8,$W90,0))</f>
        <v>10</v>
      </c>
      <c r="AD90" s="328" t="str">
        <f ca="1"/>
        <v>-</v>
      </c>
      <c r="AE90" s="328">
        <f ca="1"/>
        <v>5</v>
      </c>
      <c r="AF90" s="329" t="str">
        <f t="shared" ca="1" si="27"/>
        <v>TSV Starnen II</v>
      </c>
      <c r="AG90" s="330" t="str">
        <f t="shared" ca="1" si="28"/>
        <v>SV Waldau</v>
      </c>
      <c r="AI90" s="25" t="str">
        <f t="shared" ca="1" si="29"/>
        <v>TSV Starnen IISV Waldau</v>
      </c>
      <c r="AJ90" s="302">
        <f ca="1">IF($R90="",0,COUNTIF($R$8:$R90,$AI90))</f>
        <v>1</v>
      </c>
      <c r="AK90" s="302">
        <f t="shared" ca="1" si="30"/>
        <v>0</v>
      </c>
    </row>
    <row r="91" spans="5:37" ht="17.25" x14ac:dyDescent="0.2">
      <c r="E91" s="41"/>
      <c r="F91" s="47">
        <v>84</v>
      </c>
      <c r="G91" s="290" t="str">
        <f t="shared" si="19"/>
        <v/>
      </c>
      <c r="H91" s="285"/>
      <c r="I91" s="286"/>
      <c r="J91" s="284"/>
      <c r="K91" s="284"/>
      <c r="L91" s="179">
        <f ca="1"/>
        <v>6</v>
      </c>
      <c r="M91" s="180" t="s">
        <v>2</v>
      </c>
      <c r="N91" s="181">
        <f ca="1"/>
        <v>9</v>
      </c>
      <c r="O91" s="296" t="str">
        <f t="shared" ca="1" si="17"/>
        <v>TSV Breitau</v>
      </c>
      <c r="P91" s="297" t="str">
        <f t="shared" ca="1" si="18"/>
        <v>SV Baldorf</v>
      </c>
      <c r="R91" s="25" t="str">
        <f t="shared" ca="1" si="20"/>
        <v>SV BaldorfTSV Breitau</v>
      </c>
      <c r="S91" s="302">
        <f t="shared" ca="1" si="21"/>
        <v>39</v>
      </c>
      <c r="T91" s="317" t="str">
        <f t="shared" ca="1" si="22"/>
        <v/>
      </c>
      <c r="U91" s="333">
        <f t="shared" si="23"/>
        <v>1000084</v>
      </c>
      <c r="V91" s="302">
        <f t="shared" si="24"/>
        <v>84</v>
      </c>
      <c r="W91" s="302">
        <f t="shared" si="25"/>
        <v>83</v>
      </c>
      <c r="X91" s="325" t="str">
        <f t="array" aca="1" ref="X91:AA91" ca="1">IF($L91="","",OFFSET($G$8:$J$8,$W91,0))</f>
        <v/>
      </c>
      <c r="Y91" s="326">
        <f ca="1"/>
        <v>0</v>
      </c>
      <c r="Z91" s="327">
        <f ca="1"/>
        <v>0</v>
      </c>
      <c r="AA91" s="328">
        <f ca="1"/>
        <v>0</v>
      </c>
      <c r="AB91" s="328" t="str">
        <f t="shared" ca="1" si="26"/>
        <v/>
      </c>
      <c r="AC91" s="328">
        <f t="array" aca="1" ref="AC91:AE91" ca="1">IF($L91="","",OFFSET($L$8:$N$8,$W91,0))</f>
        <v>6</v>
      </c>
      <c r="AD91" s="328" t="str">
        <f ca="1"/>
        <v>-</v>
      </c>
      <c r="AE91" s="328">
        <f ca="1"/>
        <v>9</v>
      </c>
      <c r="AF91" s="329" t="str">
        <f t="shared" ca="1" si="27"/>
        <v>TSV Breitau</v>
      </c>
      <c r="AG91" s="330" t="str">
        <f t="shared" ca="1" si="28"/>
        <v>SV Baldorf</v>
      </c>
      <c r="AI91" s="25" t="str">
        <f t="shared" ca="1" si="29"/>
        <v>TSV BreitauSV Baldorf</v>
      </c>
      <c r="AJ91" s="302">
        <f ca="1">IF($R91="",0,COUNTIF($R$8:$R91,$AI91))</f>
        <v>1</v>
      </c>
      <c r="AK91" s="302">
        <f t="shared" ca="1" si="30"/>
        <v>0</v>
      </c>
    </row>
    <row r="92" spans="5:37" ht="17.25" x14ac:dyDescent="0.2">
      <c r="E92" s="41"/>
      <c r="F92" s="47">
        <v>85</v>
      </c>
      <c r="G92" s="290" t="str">
        <f t="shared" si="19"/>
        <v/>
      </c>
      <c r="H92" s="285"/>
      <c r="I92" s="286"/>
      <c r="J92" s="284"/>
      <c r="K92" s="284"/>
      <c r="L92" s="179">
        <f ca="1"/>
        <v>8</v>
      </c>
      <c r="M92" s="180" t="s">
        <v>2</v>
      </c>
      <c r="N92" s="181">
        <f ca="1"/>
        <v>7</v>
      </c>
      <c r="O92" s="296" t="str">
        <f t="shared" ca="1" si="17"/>
        <v>SV Arminia Köln III</v>
      </c>
      <c r="P92" s="297" t="str">
        <f t="shared" ca="1" si="18"/>
        <v>SG Obermunde</v>
      </c>
      <c r="R92" s="25" t="str">
        <f t="shared" ca="1" si="20"/>
        <v>SG ObermundeSV Arminia Köln III</v>
      </c>
      <c r="S92" s="302">
        <f t="shared" ca="1" si="21"/>
        <v>40</v>
      </c>
      <c r="T92" s="317" t="str">
        <f t="shared" ca="1" si="22"/>
        <v/>
      </c>
      <c r="U92" s="333">
        <f t="shared" si="23"/>
        <v>1000085</v>
      </c>
      <c r="V92" s="302">
        <f t="shared" si="24"/>
        <v>85</v>
      </c>
      <c r="W92" s="302">
        <f t="shared" si="25"/>
        <v>84</v>
      </c>
      <c r="X92" s="325" t="str">
        <f t="array" aca="1" ref="X92:AA92" ca="1">IF($L92="","",OFFSET($G$8:$J$8,$W92,0))</f>
        <v/>
      </c>
      <c r="Y92" s="326">
        <f ca="1"/>
        <v>0</v>
      </c>
      <c r="Z92" s="327">
        <f ca="1"/>
        <v>0</v>
      </c>
      <c r="AA92" s="328">
        <f ca="1"/>
        <v>0</v>
      </c>
      <c r="AB92" s="328" t="str">
        <f t="shared" ca="1" si="26"/>
        <v/>
      </c>
      <c r="AC92" s="328">
        <f t="array" aca="1" ref="AC92:AE92" ca="1">IF($L92="","",OFFSET($L$8:$N$8,$W92,0))</f>
        <v>8</v>
      </c>
      <c r="AD92" s="328" t="str">
        <f ca="1"/>
        <v>-</v>
      </c>
      <c r="AE92" s="328">
        <f ca="1"/>
        <v>7</v>
      </c>
      <c r="AF92" s="329" t="str">
        <f t="shared" ca="1" si="27"/>
        <v>SV Arminia Köln III</v>
      </c>
      <c r="AG92" s="330" t="str">
        <f t="shared" ca="1" si="28"/>
        <v>SG Obermunde</v>
      </c>
      <c r="AI92" s="25" t="str">
        <f t="shared" ca="1" si="29"/>
        <v>SV Arminia Köln IIISG Obermunde</v>
      </c>
      <c r="AJ92" s="302">
        <f ca="1">IF($R92="",0,COUNTIF($R$8:$R92,$AI92))</f>
        <v>1</v>
      </c>
      <c r="AK92" s="302">
        <f t="shared" ca="1" si="30"/>
        <v>0</v>
      </c>
    </row>
    <row r="93" spans="5:37" ht="17.25" x14ac:dyDescent="0.2">
      <c r="E93" s="41"/>
      <c r="F93" s="47">
        <v>86</v>
      </c>
      <c r="G93" s="290" t="str">
        <f t="shared" si="19"/>
        <v/>
      </c>
      <c r="H93" s="285"/>
      <c r="I93" s="286"/>
      <c r="J93" s="284"/>
      <c r="K93" s="284"/>
      <c r="L93" s="179">
        <f ca="1"/>
        <v>2</v>
      </c>
      <c r="M93" s="180" t="s">
        <v>2</v>
      </c>
      <c r="N93" s="181">
        <f ca="1"/>
        <v>1</v>
      </c>
      <c r="O93" s="296" t="str">
        <f t="shared" ca="1" si="17"/>
        <v>TTC Rot-Weiß Essen II</v>
      </c>
      <c r="P93" s="297" t="str">
        <f t="shared" ca="1" si="18"/>
        <v>TTC Mellen</v>
      </c>
      <c r="R93" s="25" t="str">
        <f t="shared" ca="1" si="20"/>
        <v>TTC MellenTTC Rot-Weiß Essen II</v>
      </c>
      <c r="S93" s="302">
        <f t="shared" ca="1" si="21"/>
        <v>41</v>
      </c>
      <c r="T93" s="317" t="str">
        <f t="shared" ca="1" si="22"/>
        <v/>
      </c>
      <c r="U93" s="333">
        <f t="shared" si="23"/>
        <v>1000086</v>
      </c>
      <c r="V93" s="302">
        <f t="shared" si="24"/>
        <v>86</v>
      </c>
      <c r="W93" s="302">
        <f t="shared" si="25"/>
        <v>85</v>
      </c>
      <c r="X93" s="325" t="str">
        <f t="array" aca="1" ref="X93:AA93" ca="1">IF($L93="","",OFFSET($G$8:$J$8,$W93,0))</f>
        <v/>
      </c>
      <c r="Y93" s="326">
        <f ca="1"/>
        <v>0</v>
      </c>
      <c r="Z93" s="327">
        <f ca="1"/>
        <v>0</v>
      </c>
      <c r="AA93" s="328">
        <f ca="1"/>
        <v>0</v>
      </c>
      <c r="AB93" s="328" t="str">
        <f t="shared" ca="1" si="26"/>
        <v/>
      </c>
      <c r="AC93" s="328">
        <f t="array" aca="1" ref="AC93:AE93" ca="1">IF($L93="","",OFFSET($L$8:$N$8,$W93,0))</f>
        <v>2</v>
      </c>
      <c r="AD93" s="328" t="str">
        <f ca="1"/>
        <v>-</v>
      </c>
      <c r="AE93" s="328">
        <f ca="1"/>
        <v>1</v>
      </c>
      <c r="AF93" s="329" t="str">
        <f t="shared" ca="1" si="27"/>
        <v>TTC Rot-Weiß Essen II</v>
      </c>
      <c r="AG93" s="330" t="str">
        <f t="shared" ca="1" si="28"/>
        <v>TTC Mellen</v>
      </c>
      <c r="AI93" s="25" t="str">
        <f t="shared" ca="1" si="29"/>
        <v>TTC Rot-Weiß Essen IITTC Mellen</v>
      </c>
      <c r="AJ93" s="302">
        <f ca="1">IF($R93="",0,COUNTIF($R$8:$R93,$AI93))</f>
        <v>1</v>
      </c>
      <c r="AK93" s="302">
        <f t="shared" ca="1" si="30"/>
        <v>0</v>
      </c>
    </row>
    <row r="94" spans="5:37" ht="17.25" x14ac:dyDescent="0.2">
      <c r="E94" s="41"/>
      <c r="F94" s="47">
        <v>87</v>
      </c>
      <c r="G94" s="290" t="str">
        <f t="shared" si="19"/>
        <v/>
      </c>
      <c r="H94" s="285"/>
      <c r="I94" s="286"/>
      <c r="J94" s="284"/>
      <c r="K94" s="284"/>
      <c r="L94" s="179">
        <f ca="1"/>
        <v>3</v>
      </c>
      <c r="M94" s="180" t="s">
        <v>2</v>
      </c>
      <c r="N94" s="181">
        <f ca="1"/>
        <v>10</v>
      </c>
      <c r="O94" s="296" t="str">
        <f t="shared" ca="1" si="17"/>
        <v>VfL Wilden</v>
      </c>
      <c r="P94" s="297" t="str">
        <f t="shared" ca="1" si="18"/>
        <v>TSV Starnen II</v>
      </c>
      <c r="R94" s="25" t="str">
        <f t="shared" ca="1" si="20"/>
        <v>TSV Starnen IIVfL Wilden</v>
      </c>
      <c r="S94" s="302">
        <f t="shared" ca="1" si="21"/>
        <v>42</v>
      </c>
      <c r="T94" s="317" t="str">
        <f t="shared" ca="1" si="22"/>
        <v/>
      </c>
      <c r="U94" s="333">
        <f t="shared" si="23"/>
        <v>1000087</v>
      </c>
      <c r="V94" s="302">
        <f t="shared" si="24"/>
        <v>87</v>
      </c>
      <c r="W94" s="302">
        <f t="shared" si="25"/>
        <v>86</v>
      </c>
      <c r="X94" s="325" t="str">
        <f t="array" aca="1" ref="X94:AA94" ca="1">IF($L94="","",OFFSET($G$8:$J$8,$W94,0))</f>
        <v/>
      </c>
      <c r="Y94" s="326">
        <f ca="1"/>
        <v>0</v>
      </c>
      <c r="Z94" s="327">
        <f ca="1"/>
        <v>0</v>
      </c>
      <c r="AA94" s="328">
        <f ca="1"/>
        <v>0</v>
      </c>
      <c r="AB94" s="328" t="str">
        <f t="shared" ca="1" si="26"/>
        <v/>
      </c>
      <c r="AC94" s="328">
        <f t="array" aca="1" ref="AC94:AE94" ca="1">IF($L94="","",OFFSET($L$8:$N$8,$W94,0))</f>
        <v>3</v>
      </c>
      <c r="AD94" s="328" t="str">
        <f ca="1"/>
        <v>-</v>
      </c>
      <c r="AE94" s="328">
        <f ca="1"/>
        <v>10</v>
      </c>
      <c r="AF94" s="329" t="str">
        <f t="shared" ca="1" si="27"/>
        <v>VfL Wilden</v>
      </c>
      <c r="AG94" s="330" t="str">
        <f t="shared" ca="1" si="28"/>
        <v>TSV Starnen II</v>
      </c>
      <c r="AI94" s="25" t="str">
        <f t="shared" ca="1" si="29"/>
        <v>VfL WildenTSV Starnen II</v>
      </c>
      <c r="AJ94" s="302">
        <f ca="1">IF($R94="",0,COUNTIF($R$8:$R94,$AI94))</f>
        <v>1</v>
      </c>
      <c r="AK94" s="302">
        <f t="shared" ca="1" si="30"/>
        <v>0</v>
      </c>
    </row>
    <row r="95" spans="5:37" ht="17.25" x14ac:dyDescent="0.2">
      <c r="E95" s="41"/>
      <c r="F95" s="47">
        <v>88</v>
      </c>
      <c r="G95" s="290" t="str">
        <f t="shared" si="19"/>
        <v/>
      </c>
      <c r="H95" s="285"/>
      <c r="I95" s="286"/>
      <c r="J95" s="284"/>
      <c r="K95" s="284"/>
      <c r="L95" s="179">
        <f ca="1"/>
        <v>9</v>
      </c>
      <c r="M95" s="180" t="s">
        <v>2</v>
      </c>
      <c r="N95" s="181">
        <f ca="1"/>
        <v>4</v>
      </c>
      <c r="O95" s="296" t="str">
        <f t="shared" ca="1" si="17"/>
        <v>SV Baldorf</v>
      </c>
      <c r="P95" s="297" t="str">
        <f t="shared" ca="1" si="18"/>
        <v>RSV Peene</v>
      </c>
      <c r="R95" s="25" t="str">
        <f t="shared" ca="1" si="20"/>
        <v>RSV PeeneSV Baldorf</v>
      </c>
      <c r="S95" s="302">
        <f t="shared" ca="1" si="21"/>
        <v>43</v>
      </c>
      <c r="T95" s="317" t="str">
        <f t="shared" ca="1" si="22"/>
        <v/>
      </c>
      <c r="U95" s="333">
        <f t="shared" si="23"/>
        <v>1000088</v>
      </c>
      <c r="V95" s="302">
        <f t="shared" si="24"/>
        <v>88</v>
      </c>
      <c r="W95" s="302">
        <f t="shared" si="25"/>
        <v>87</v>
      </c>
      <c r="X95" s="325" t="str">
        <f t="array" aca="1" ref="X95:AA95" ca="1">IF($L95="","",OFFSET($G$8:$J$8,$W95,0))</f>
        <v/>
      </c>
      <c r="Y95" s="326">
        <f ca="1"/>
        <v>0</v>
      </c>
      <c r="Z95" s="327">
        <f ca="1"/>
        <v>0</v>
      </c>
      <c r="AA95" s="328">
        <f ca="1"/>
        <v>0</v>
      </c>
      <c r="AB95" s="328" t="str">
        <f t="shared" ca="1" si="26"/>
        <v/>
      </c>
      <c r="AC95" s="328">
        <f t="array" aca="1" ref="AC95:AE95" ca="1">IF($L95="","",OFFSET($L$8:$N$8,$W95,0))</f>
        <v>9</v>
      </c>
      <c r="AD95" s="328" t="str">
        <f ca="1"/>
        <v>-</v>
      </c>
      <c r="AE95" s="328">
        <f ca="1"/>
        <v>4</v>
      </c>
      <c r="AF95" s="329" t="str">
        <f t="shared" ca="1" si="27"/>
        <v>SV Baldorf</v>
      </c>
      <c r="AG95" s="330" t="str">
        <f t="shared" ca="1" si="28"/>
        <v>RSV Peene</v>
      </c>
      <c r="AI95" s="25" t="str">
        <f t="shared" ca="1" si="29"/>
        <v>SV BaldorfRSV Peene</v>
      </c>
      <c r="AJ95" s="302">
        <f ca="1">IF($R95="",0,COUNTIF($R$8:$R95,$AI95))</f>
        <v>1</v>
      </c>
      <c r="AK95" s="302">
        <f t="shared" ca="1" si="30"/>
        <v>0</v>
      </c>
    </row>
    <row r="96" spans="5:37" ht="17.25" x14ac:dyDescent="0.2">
      <c r="E96" s="41"/>
      <c r="F96" s="47">
        <v>89</v>
      </c>
      <c r="G96" s="290" t="str">
        <f t="shared" si="19"/>
        <v/>
      </c>
      <c r="H96" s="285"/>
      <c r="I96" s="286"/>
      <c r="J96" s="284"/>
      <c r="K96" s="284"/>
      <c r="L96" s="179">
        <f ca="1"/>
        <v>5</v>
      </c>
      <c r="M96" s="180" t="s">
        <v>2</v>
      </c>
      <c r="N96" s="181">
        <f ca="1"/>
        <v>8</v>
      </c>
      <c r="O96" s="296" t="str">
        <f t="shared" ca="1" si="17"/>
        <v>SV Waldau</v>
      </c>
      <c r="P96" s="297" t="str">
        <f t="shared" ca="1" si="18"/>
        <v>SV Arminia Köln III</v>
      </c>
      <c r="R96" s="25" t="str">
        <f t="shared" ca="1" si="20"/>
        <v>SV Arminia Köln IIISV Waldau</v>
      </c>
      <c r="S96" s="302">
        <f t="shared" ca="1" si="21"/>
        <v>44</v>
      </c>
      <c r="T96" s="317" t="str">
        <f t="shared" ca="1" si="22"/>
        <v/>
      </c>
      <c r="U96" s="333">
        <f t="shared" si="23"/>
        <v>1000089</v>
      </c>
      <c r="V96" s="302">
        <f t="shared" si="24"/>
        <v>89</v>
      </c>
      <c r="W96" s="302">
        <f t="shared" si="25"/>
        <v>88</v>
      </c>
      <c r="X96" s="325" t="str">
        <f t="array" aca="1" ref="X96:AA96" ca="1">IF($L96="","",OFFSET($G$8:$J$8,$W96,0))</f>
        <v/>
      </c>
      <c r="Y96" s="326">
        <f ca="1"/>
        <v>0</v>
      </c>
      <c r="Z96" s="327">
        <f ca="1"/>
        <v>0</v>
      </c>
      <c r="AA96" s="328">
        <f ca="1"/>
        <v>0</v>
      </c>
      <c r="AB96" s="328" t="str">
        <f t="shared" ca="1" si="26"/>
        <v/>
      </c>
      <c r="AC96" s="328">
        <f t="array" aca="1" ref="AC96:AE96" ca="1">IF($L96="","",OFFSET($L$8:$N$8,$W96,0))</f>
        <v>5</v>
      </c>
      <c r="AD96" s="328" t="str">
        <f ca="1"/>
        <v>-</v>
      </c>
      <c r="AE96" s="328">
        <f ca="1"/>
        <v>8</v>
      </c>
      <c r="AF96" s="329" t="str">
        <f t="shared" ca="1" si="27"/>
        <v>SV Waldau</v>
      </c>
      <c r="AG96" s="330" t="str">
        <f t="shared" ca="1" si="28"/>
        <v>SV Arminia Köln III</v>
      </c>
      <c r="AI96" s="25" t="str">
        <f t="shared" ca="1" si="29"/>
        <v>SV WaldauSV Arminia Köln III</v>
      </c>
      <c r="AJ96" s="302">
        <f ca="1">IF($R96="",0,COUNTIF($R$8:$R96,$AI96))</f>
        <v>1</v>
      </c>
      <c r="AK96" s="302">
        <f t="shared" ca="1" si="30"/>
        <v>0</v>
      </c>
    </row>
    <row r="97" spans="5:37" ht="17.25" x14ac:dyDescent="0.2">
      <c r="E97" s="41"/>
      <c r="F97" s="47">
        <v>90</v>
      </c>
      <c r="G97" s="290" t="str">
        <f t="shared" si="19"/>
        <v/>
      </c>
      <c r="H97" s="285"/>
      <c r="I97" s="286"/>
      <c r="J97" s="284"/>
      <c r="K97" s="284"/>
      <c r="L97" s="179">
        <f ca="1"/>
        <v>7</v>
      </c>
      <c r="M97" s="180" t="s">
        <v>2</v>
      </c>
      <c r="N97" s="181">
        <f ca="1"/>
        <v>6</v>
      </c>
      <c r="O97" s="296" t="str">
        <f t="shared" ca="1" si="17"/>
        <v>SG Obermunde</v>
      </c>
      <c r="P97" s="297" t="str">
        <f t="shared" ca="1" si="18"/>
        <v>TSV Breitau</v>
      </c>
      <c r="R97" s="25" t="str">
        <f t="shared" ca="1" si="20"/>
        <v>TSV BreitauSG Obermunde</v>
      </c>
      <c r="S97" s="302">
        <f t="shared" ca="1" si="21"/>
        <v>45</v>
      </c>
      <c r="T97" s="317" t="str">
        <f t="shared" ca="1" si="22"/>
        <v/>
      </c>
      <c r="U97" s="333">
        <f t="shared" si="23"/>
        <v>1000090</v>
      </c>
      <c r="V97" s="302">
        <f t="shared" si="24"/>
        <v>90</v>
      </c>
      <c r="W97" s="302">
        <f t="shared" si="25"/>
        <v>89</v>
      </c>
      <c r="X97" s="325" t="str">
        <f t="array" aca="1" ref="X97:AA97" ca="1">IF($L97="","",OFFSET($G$8:$J$8,$W97,0))</f>
        <v/>
      </c>
      <c r="Y97" s="326">
        <f ca="1"/>
        <v>0</v>
      </c>
      <c r="Z97" s="327">
        <f ca="1"/>
        <v>0</v>
      </c>
      <c r="AA97" s="328">
        <f ca="1"/>
        <v>0</v>
      </c>
      <c r="AB97" s="328" t="str">
        <f t="shared" ca="1" si="26"/>
        <v/>
      </c>
      <c r="AC97" s="328">
        <f t="array" aca="1" ref="AC97:AE97" ca="1">IF($L97="","",OFFSET($L$8:$N$8,$W97,0))</f>
        <v>7</v>
      </c>
      <c r="AD97" s="328" t="str">
        <f ca="1"/>
        <v>-</v>
      </c>
      <c r="AE97" s="328">
        <f ca="1"/>
        <v>6</v>
      </c>
      <c r="AF97" s="329" t="str">
        <f t="shared" ca="1" si="27"/>
        <v>SG Obermunde</v>
      </c>
      <c r="AG97" s="330" t="str">
        <f t="shared" ca="1" si="28"/>
        <v>TSV Breitau</v>
      </c>
      <c r="AI97" s="25" t="str">
        <f t="shared" ca="1" si="29"/>
        <v>SG ObermundeTSV Breitau</v>
      </c>
      <c r="AJ97" s="302">
        <f ca="1">IF($R97="",0,COUNTIF($R$8:$R97,$AI97))</f>
        <v>1</v>
      </c>
      <c r="AK97" s="302">
        <f t="shared" ca="1" si="30"/>
        <v>0</v>
      </c>
    </row>
    <row r="98" spans="5:37" ht="17.25" x14ac:dyDescent="0.2">
      <c r="E98" s="41"/>
      <c r="F98" s="47">
        <v>91</v>
      </c>
      <c r="G98" s="290" t="str">
        <f t="shared" si="19"/>
        <v/>
      </c>
      <c r="H98" s="285"/>
      <c r="I98" s="286"/>
      <c r="J98" s="284"/>
      <c r="K98" s="284"/>
      <c r="L98" s="179" t="str">
        <f ca="1"/>
        <v/>
      </c>
      <c r="M98" s="180" t="s">
        <v>2</v>
      </c>
      <c r="N98" s="181" t="str">
        <f ca="1"/>
        <v/>
      </c>
      <c r="O98" s="296" t="str">
        <f t="shared" ca="1" si="17"/>
        <v/>
      </c>
      <c r="P98" s="297" t="str">
        <f t="shared" ca="1" si="18"/>
        <v/>
      </c>
      <c r="R98" s="25" t="str">
        <f t="shared" ca="1" si="20"/>
        <v/>
      </c>
      <c r="S98" s="302">
        <f t="shared" ca="1" si="21"/>
        <v>91</v>
      </c>
      <c r="T98" s="317" t="str">
        <f t="shared" ca="1" si="22"/>
        <v/>
      </c>
      <c r="U98" s="333">
        <f t="shared" si="23"/>
        <v>1000091</v>
      </c>
      <c r="V98" s="302">
        <f t="shared" si="24"/>
        <v>91</v>
      </c>
      <c r="W98" s="302">
        <f t="shared" si="25"/>
        <v>90</v>
      </c>
      <c r="X98" s="325" t="str">
        <f t="array" aca="1" ref="X98:AA98" ca="1">IF($L98="","",OFFSET($G$8:$J$8,$W98,0))</f>
        <v/>
      </c>
      <c r="Y98" s="326" t="str">
        <f ca="1"/>
        <v/>
      </c>
      <c r="Z98" s="327" t="str">
        <f ca="1"/>
        <v/>
      </c>
      <c r="AA98" s="328" t="str">
        <f ca="1"/>
        <v/>
      </c>
      <c r="AB98" s="328" t="str">
        <f t="shared" ca="1" si="26"/>
        <v/>
      </c>
      <c r="AC98" s="328" t="str">
        <f t="array" aca="1" ref="AC98:AE98" ca="1">IF($L98="","",OFFSET($L$8:$N$8,$W98,0))</f>
        <v/>
      </c>
      <c r="AD98" s="328" t="str">
        <f ca="1"/>
        <v/>
      </c>
      <c r="AE98" s="328" t="str">
        <f ca="1"/>
        <v/>
      </c>
      <c r="AF98" s="329" t="str">
        <f t="shared" ca="1" si="27"/>
        <v/>
      </c>
      <c r="AG98" s="330" t="str">
        <f t="shared" ca="1" si="28"/>
        <v/>
      </c>
      <c r="AI98" s="25" t="str">
        <f t="shared" ca="1" si="29"/>
        <v/>
      </c>
      <c r="AJ98" s="302">
        <f ca="1">IF($R98="",0,COUNTIF($R$8:$R98,$AI98))</f>
        <v>0</v>
      </c>
      <c r="AK98" s="302">
        <f t="shared" ca="1" si="30"/>
        <v>0</v>
      </c>
    </row>
    <row r="99" spans="5:37" ht="17.25" x14ac:dyDescent="0.2">
      <c r="E99" s="41"/>
      <c r="F99" s="47">
        <v>92</v>
      </c>
      <c r="G99" s="290" t="str">
        <f t="shared" si="19"/>
        <v/>
      </c>
      <c r="H99" s="285"/>
      <c r="I99" s="286"/>
      <c r="J99" s="284"/>
      <c r="K99" s="284"/>
      <c r="L99" s="179" t="str">
        <f ca="1"/>
        <v/>
      </c>
      <c r="M99" s="180" t="s">
        <v>2</v>
      </c>
      <c r="N99" s="181" t="str">
        <f ca="1"/>
        <v/>
      </c>
      <c r="O99" s="296" t="str">
        <f t="shared" ca="1" si="17"/>
        <v/>
      </c>
      <c r="P99" s="297" t="str">
        <f t="shared" ca="1" si="18"/>
        <v/>
      </c>
      <c r="R99" s="25" t="str">
        <f t="shared" ca="1" si="20"/>
        <v/>
      </c>
      <c r="S99" s="302">
        <f t="shared" ca="1" si="21"/>
        <v>91</v>
      </c>
      <c r="T99" s="317" t="str">
        <f t="shared" ca="1" si="22"/>
        <v/>
      </c>
      <c r="U99" s="333">
        <f t="shared" si="23"/>
        <v>1000092</v>
      </c>
      <c r="V99" s="302">
        <f t="shared" si="24"/>
        <v>92</v>
      </c>
      <c r="W99" s="302">
        <f t="shared" si="25"/>
        <v>91</v>
      </c>
      <c r="X99" s="325" t="str">
        <f t="array" aca="1" ref="X99:AA99" ca="1">IF($L99="","",OFFSET($G$8:$J$8,$W99,0))</f>
        <v/>
      </c>
      <c r="Y99" s="326" t="str">
        <f ca="1"/>
        <v/>
      </c>
      <c r="Z99" s="327" t="str">
        <f ca="1"/>
        <v/>
      </c>
      <c r="AA99" s="328" t="str">
        <f ca="1"/>
        <v/>
      </c>
      <c r="AB99" s="328" t="str">
        <f t="shared" ca="1" si="26"/>
        <v/>
      </c>
      <c r="AC99" s="328" t="str">
        <f t="array" aca="1" ref="AC99:AE99" ca="1">IF($L99="","",OFFSET($L$8:$N$8,$W99,0))</f>
        <v/>
      </c>
      <c r="AD99" s="328" t="str">
        <f ca="1"/>
        <v/>
      </c>
      <c r="AE99" s="328" t="str">
        <f ca="1"/>
        <v/>
      </c>
      <c r="AF99" s="329" t="str">
        <f t="shared" ca="1" si="27"/>
        <v/>
      </c>
      <c r="AG99" s="330" t="str">
        <f t="shared" ca="1" si="28"/>
        <v/>
      </c>
      <c r="AI99" s="25" t="str">
        <f t="shared" ca="1" si="29"/>
        <v/>
      </c>
      <c r="AJ99" s="302">
        <f ca="1">IF($R99="",0,COUNTIF($R$8:$R99,$AI99))</f>
        <v>0</v>
      </c>
      <c r="AK99" s="302">
        <f t="shared" ca="1" si="30"/>
        <v>0</v>
      </c>
    </row>
    <row r="100" spans="5:37" ht="17.25" x14ac:dyDescent="0.2">
      <c r="E100" s="41"/>
      <c r="F100" s="47">
        <v>93</v>
      </c>
      <c r="G100" s="290" t="str">
        <f t="shared" si="19"/>
        <v/>
      </c>
      <c r="H100" s="285"/>
      <c r="I100" s="286"/>
      <c r="J100" s="284"/>
      <c r="K100" s="284"/>
      <c r="L100" s="179" t="str">
        <f ca="1"/>
        <v/>
      </c>
      <c r="M100" s="180" t="s">
        <v>2</v>
      </c>
      <c r="N100" s="181" t="str">
        <f ca="1"/>
        <v/>
      </c>
      <c r="O100" s="296" t="str">
        <f t="shared" ca="1" si="17"/>
        <v/>
      </c>
      <c r="P100" s="297" t="str">
        <f t="shared" ca="1" si="18"/>
        <v/>
      </c>
      <c r="R100" s="25" t="str">
        <f t="shared" ca="1" si="20"/>
        <v/>
      </c>
      <c r="S100" s="302">
        <f t="shared" ca="1" si="21"/>
        <v>91</v>
      </c>
      <c r="T100" s="317" t="str">
        <f t="shared" ca="1" si="22"/>
        <v/>
      </c>
      <c r="U100" s="333">
        <f t="shared" si="23"/>
        <v>1000093</v>
      </c>
      <c r="V100" s="302">
        <f t="shared" si="24"/>
        <v>93</v>
      </c>
      <c r="W100" s="302">
        <f t="shared" si="25"/>
        <v>92</v>
      </c>
      <c r="X100" s="325" t="str">
        <f t="array" aca="1" ref="X100:AA100" ca="1">IF($L100="","",OFFSET($G$8:$J$8,$W100,0))</f>
        <v/>
      </c>
      <c r="Y100" s="326" t="str">
        <f ca="1"/>
        <v/>
      </c>
      <c r="Z100" s="327" t="str">
        <f ca="1"/>
        <v/>
      </c>
      <c r="AA100" s="328" t="str">
        <f ca="1"/>
        <v/>
      </c>
      <c r="AB100" s="328" t="str">
        <f t="shared" ca="1" si="26"/>
        <v/>
      </c>
      <c r="AC100" s="328" t="str">
        <f t="array" aca="1" ref="AC100:AE100" ca="1">IF($L100="","",OFFSET($L$8:$N$8,$W100,0))</f>
        <v/>
      </c>
      <c r="AD100" s="328" t="str">
        <f ca="1"/>
        <v/>
      </c>
      <c r="AE100" s="328" t="str">
        <f ca="1"/>
        <v/>
      </c>
      <c r="AF100" s="329" t="str">
        <f t="shared" ca="1" si="27"/>
        <v/>
      </c>
      <c r="AG100" s="330" t="str">
        <f t="shared" ca="1" si="28"/>
        <v/>
      </c>
      <c r="AI100" s="25" t="str">
        <f t="shared" ca="1" si="29"/>
        <v/>
      </c>
      <c r="AJ100" s="302">
        <f ca="1">IF($R100="",0,COUNTIF($R$8:$R100,$AI100))</f>
        <v>0</v>
      </c>
      <c r="AK100" s="302">
        <f t="shared" ca="1" si="30"/>
        <v>0</v>
      </c>
    </row>
    <row r="101" spans="5:37" ht="17.25" x14ac:dyDescent="0.2">
      <c r="E101" s="41"/>
      <c r="F101" s="47">
        <v>94</v>
      </c>
      <c r="G101" s="290" t="str">
        <f t="shared" si="19"/>
        <v/>
      </c>
      <c r="H101" s="285"/>
      <c r="I101" s="286"/>
      <c r="J101" s="284"/>
      <c r="K101" s="284"/>
      <c r="L101" s="179" t="str">
        <f ca="1"/>
        <v/>
      </c>
      <c r="M101" s="180" t="s">
        <v>2</v>
      </c>
      <c r="N101" s="181" t="str">
        <f ca="1"/>
        <v/>
      </c>
      <c r="O101" s="296" t="str">
        <f t="shared" ca="1" si="17"/>
        <v/>
      </c>
      <c r="P101" s="297" t="str">
        <f t="shared" ca="1" si="18"/>
        <v/>
      </c>
      <c r="R101" s="25" t="str">
        <f t="shared" ca="1" si="20"/>
        <v/>
      </c>
      <c r="S101" s="302">
        <f t="shared" ca="1" si="21"/>
        <v>91</v>
      </c>
      <c r="T101" s="317" t="str">
        <f t="shared" ca="1" si="22"/>
        <v/>
      </c>
      <c r="U101" s="333">
        <f t="shared" si="23"/>
        <v>1000094</v>
      </c>
      <c r="V101" s="302">
        <f t="shared" si="24"/>
        <v>94</v>
      </c>
      <c r="W101" s="302">
        <f t="shared" si="25"/>
        <v>93</v>
      </c>
      <c r="X101" s="325" t="str">
        <f t="array" aca="1" ref="X101:AA101" ca="1">IF($L101="","",OFFSET($G$8:$J$8,$W101,0))</f>
        <v/>
      </c>
      <c r="Y101" s="326" t="str">
        <f ca="1"/>
        <v/>
      </c>
      <c r="Z101" s="327" t="str">
        <f ca="1"/>
        <v/>
      </c>
      <c r="AA101" s="328" t="str">
        <f ca="1"/>
        <v/>
      </c>
      <c r="AB101" s="328" t="str">
        <f t="shared" ca="1" si="26"/>
        <v/>
      </c>
      <c r="AC101" s="328" t="str">
        <f t="array" aca="1" ref="AC101:AE101" ca="1">IF($L101="","",OFFSET($L$8:$N$8,$W101,0))</f>
        <v/>
      </c>
      <c r="AD101" s="328" t="str">
        <f ca="1"/>
        <v/>
      </c>
      <c r="AE101" s="328" t="str">
        <f ca="1"/>
        <v/>
      </c>
      <c r="AF101" s="329" t="str">
        <f t="shared" ca="1" si="27"/>
        <v/>
      </c>
      <c r="AG101" s="330" t="str">
        <f t="shared" ca="1" si="28"/>
        <v/>
      </c>
      <c r="AI101" s="25" t="str">
        <f t="shared" ca="1" si="29"/>
        <v/>
      </c>
      <c r="AJ101" s="302">
        <f ca="1">IF($R101="",0,COUNTIF($R$8:$R101,$AI101))</f>
        <v>0</v>
      </c>
      <c r="AK101" s="302">
        <f t="shared" ca="1" si="30"/>
        <v>0</v>
      </c>
    </row>
    <row r="102" spans="5:37" ht="17.25" x14ac:dyDescent="0.2">
      <c r="E102" s="41"/>
      <c r="F102" s="47">
        <v>95</v>
      </c>
      <c r="G102" s="290" t="str">
        <f t="shared" si="19"/>
        <v/>
      </c>
      <c r="H102" s="285"/>
      <c r="I102" s="286"/>
      <c r="J102" s="284"/>
      <c r="K102" s="284"/>
      <c r="L102" s="179" t="str">
        <f ca="1"/>
        <v/>
      </c>
      <c r="M102" s="180" t="s">
        <v>2</v>
      </c>
      <c r="N102" s="181" t="str">
        <f ca="1"/>
        <v/>
      </c>
      <c r="O102" s="296" t="str">
        <f t="shared" ca="1" si="17"/>
        <v/>
      </c>
      <c r="P102" s="297" t="str">
        <f t="shared" ca="1" si="18"/>
        <v/>
      </c>
      <c r="R102" s="25" t="str">
        <f t="shared" ca="1" si="20"/>
        <v/>
      </c>
      <c r="S102" s="302">
        <f t="shared" ca="1" si="21"/>
        <v>91</v>
      </c>
      <c r="T102" s="317" t="str">
        <f t="shared" ca="1" si="22"/>
        <v/>
      </c>
      <c r="U102" s="333">
        <f t="shared" si="23"/>
        <v>1000095</v>
      </c>
      <c r="V102" s="302">
        <f t="shared" si="24"/>
        <v>95</v>
      </c>
      <c r="W102" s="302">
        <f t="shared" si="25"/>
        <v>94</v>
      </c>
      <c r="X102" s="325" t="str">
        <f t="array" aca="1" ref="X102:AA102" ca="1">IF($L102="","",OFFSET($G$8:$J$8,$W102,0))</f>
        <v/>
      </c>
      <c r="Y102" s="326" t="str">
        <f ca="1"/>
        <v/>
      </c>
      <c r="Z102" s="327" t="str">
        <f ca="1"/>
        <v/>
      </c>
      <c r="AA102" s="328" t="str">
        <f ca="1"/>
        <v/>
      </c>
      <c r="AB102" s="328" t="str">
        <f t="shared" ca="1" si="26"/>
        <v/>
      </c>
      <c r="AC102" s="328" t="str">
        <f t="array" aca="1" ref="AC102:AE102" ca="1">IF($L102="","",OFFSET($L$8:$N$8,$W102,0))</f>
        <v/>
      </c>
      <c r="AD102" s="328" t="str">
        <f ca="1"/>
        <v/>
      </c>
      <c r="AE102" s="328" t="str">
        <f ca="1"/>
        <v/>
      </c>
      <c r="AF102" s="329" t="str">
        <f t="shared" ca="1" si="27"/>
        <v/>
      </c>
      <c r="AG102" s="330" t="str">
        <f t="shared" ca="1" si="28"/>
        <v/>
      </c>
      <c r="AI102" s="25" t="str">
        <f t="shared" ca="1" si="29"/>
        <v/>
      </c>
      <c r="AJ102" s="302">
        <f ca="1">IF($R102="",0,COUNTIF($R$8:$R102,$AI102))</f>
        <v>0</v>
      </c>
      <c r="AK102" s="302">
        <f t="shared" ca="1" si="30"/>
        <v>0</v>
      </c>
    </row>
    <row r="103" spans="5:37" ht="17.25" x14ac:dyDescent="0.2">
      <c r="E103" s="41"/>
      <c r="F103" s="47">
        <v>96</v>
      </c>
      <c r="G103" s="290" t="str">
        <f t="shared" si="19"/>
        <v/>
      </c>
      <c r="H103" s="285"/>
      <c r="I103" s="286"/>
      <c r="J103" s="284"/>
      <c r="K103" s="284"/>
      <c r="L103" s="179" t="str">
        <f ca="1"/>
        <v/>
      </c>
      <c r="M103" s="180" t="s">
        <v>2</v>
      </c>
      <c r="N103" s="181" t="str">
        <f ca="1"/>
        <v/>
      </c>
      <c r="O103" s="296" t="str">
        <f t="shared" ca="1" si="17"/>
        <v/>
      </c>
      <c r="P103" s="297" t="str">
        <f t="shared" ca="1" si="18"/>
        <v/>
      </c>
      <c r="R103" s="25" t="str">
        <f t="shared" ca="1" si="20"/>
        <v/>
      </c>
      <c r="S103" s="302">
        <f t="shared" ca="1" si="21"/>
        <v>91</v>
      </c>
      <c r="T103" s="317" t="str">
        <f t="shared" ca="1" si="22"/>
        <v/>
      </c>
      <c r="U103" s="333">
        <f t="shared" si="23"/>
        <v>1000096</v>
      </c>
      <c r="V103" s="302">
        <f t="shared" si="24"/>
        <v>96</v>
      </c>
      <c r="W103" s="302">
        <f t="shared" si="25"/>
        <v>95</v>
      </c>
      <c r="X103" s="325" t="str">
        <f t="array" aca="1" ref="X103:AA103" ca="1">IF($L103="","",OFFSET($G$8:$J$8,$W103,0))</f>
        <v/>
      </c>
      <c r="Y103" s="326" t="str">
        <f ca="1"/>
        <v/>
      </c>
      <c r="Z103" s="327" t="str">
        <f ca="1"/>
        <v/>
      </c>
      <c r="AA103" s="328" t="str">
        <f ca="1"/>
        <v/>
      </c>
      <c r="AB103" s="328" t="str">
        <f t="shared" ca="1" si="26"/>
        <v/>
      </c>
      <c r="AC103" s="328" t="str">
        <f t="array" aca="1" ref="AC103:AE103" ca="1">IF($L103="","",OFFSET($L$8:$N$8,$W103,0))</f>
        <v/>
      </c>
      <c r="AD103" s="328" t="str">
        <f ca="1"/>
        <v/>
      </c>
      <c r="AE103" s="328" t="str">
        <f ca="1"/>
        <v/>
      </c>
      <c r="AF103" s="329" t="str">
        <f t="shared" ca="1" si="27"/>
        <v/>
      </c>
      <c r="AG103" s="330" t="str">
        <f t="shared" ca="1" si="28"/>
        <v/>
      </c>
      <c r="AI103" s="25" t="str">
        <f t="shared" ca="1" si="29"/>
        <v/>
      </c>
      <c r="AJ103" s="302">
        <f ca="1">IF($R103="",0,COUNTIF($R$8:$R103,$AI103))</f>
        <v>0</v>
      </c>
      <c r="AK103" s="302">
        <f t="shared" ca="1" si="30"/>
        <v>0</v>
      </c>
    </row>
    <row r="104" spans="5:37" ht="17.25" x14ac:dyDescent="0.2">
      <c r="E104" s="41"/>
      <c r="F104" s="47">
        <v>97</v>
      </c>
      <c r="G104" s="290" t="str">
        <f t="shared" si="19"/>
        <v/>
      </c>
      <c r="H104" s="285"/>
      <c r="I104" s="286"/>
      <c r="J104" s="284"/>
      <c r="K104" s="284"/>
      <c r="L104" s="179" t="str">
        <f ca="1"/>
        <v/>
      </c>
      <c r="M104" s="180" t="s">
        <v>2</v>
      </c>
      <c r="N104" s="181" t="str">
        <f ca="1"/>
        <v/>
      </c>
      <c r="O104" s="296" t="str">
        <f t="shared" ref="O104:O135" ca="1" si="31">IF($L104="","",IF(VLOOKUP($L104,$C$8:$D$27,2,0)="","",VLOOKUP($L104,$C$8:$D$27,2,0)))</f>
        <v/>
      </c>
      <c r="P104" s="297" t="str">
        <f t="shared" ref="P104:P135" ca="1" si="32">IF($N104="","",IF(VLOOKUP($N104,$C$8:$D$27,2,0)="","",VLOOKUP($N104,$C$8:$D$27,2,0)))</f>
        <v/>
      </c>
      <c r="R104" s="25" t="str">
        <f t="shared" ca="1" si="20"/>
        <v/>
      </c>
      <c r="S104" s="302">
        <f t="shared" ca="1" si="21"/>
        <v>91</v>
      </c>
      <c r="T104" s="317" t="str">
        <f t="shared" ca="1" si="22"/>
        <v/>
      </c>
      <c r="U104" s="333">
        <f t="shared" si="23"/>
        <v>1000097</v>
      </c>
      <c r="V104" s="302">
        <f t="shared" si="24"/>
        <v>97</v>
      </c>
      <c r="W104" s="302">
        <f t="shared" si="25"/>
        <v>96</v>
      </c>
      <c r="X104" s="325" t="str">
        <f t="array" aca="1" ref="X104:AA104" ca="1">IF($L104="","",OFFSET($G$8:$J$8,$W104,0))</f>
        <v/>
      </c>
      <c r="Y104" s="326" t="str">
        <f ca="1"/>
        <v/>
      </c>
      <c r="Z104" s="327" t="str">
        <f ca="1"/>
        <v/>
      </c>
      <c r="AA104" s="328" t="str">
        <f ca="1"/>
        <v/>
      </c>
      <c r="AB104" s="328" t="str">
        <f t="shared" ca="1" si="26"/>
        <v/>
      </c>
      <c r="AC104" s="328" t="str">
        <f t="array" aca="1" ref="AC104:AE104" ca="1">IF($L104="","",OFFSET($L$8:$N$8,$W104,0))</f>
        <v/>
      </c>
      <c r="AD104" s="328" t="str">
        <f ca="1"/>
        <v/>
      </c>
      <c r="AE104" s="328" t="str">
        <f ca="1"/>
        <v/>
      </c>
      <c r="AF104" s="329" t="str">
        <f t="shared" ca="1" si="27"/>
        <v/>
      </c>
      <c r="AG104" s="330" t="str">
        <f t="shared" ca="1" si="28"/>
        <v/>
      </c>
      <c r="AI104" s="25" t="str">
        <f t="shared" ca="1" si="29"/>
        <v/>
      </c>
      <c r="AJ104" s="302">
        <f ca="1">IF($R104="",0,COUNTIF($R$8:$R104,$AI104))</f>
        <v>0</v>
      </c>
      <c r="AK104" s="302">
        <f t="shared" ca="1" si="30"/>
        <v>0</v>
      </c>
    </row>
    <row r="105" spans="5:37" ht="17.25" x14ac:dyDescent="0.2">
      <c r="E105" s="41"/>
      <c r="F105" s="47">
        <v>98</v>
      </c>
      <c r="G105" s="290" t="str">
        <f t="shared" si="19"/>
        <v/>
      </c>
      <c r="H105" s="285"/>
      <c r="I105" s="286"/>
      <c r="J105" s="284"/>
      <c r="K105" s="284"/>
      <c r="L105" s="179" t="str">
        <f ca="1"/>
        <v/>
      </c>
      <c r="M105" s="180" t="s">
        <v>2</v>
      </c>
      <c r="N105" s="181" t="str">
        <f ca="1"/>
        <v/>
      </c>
      <c r="O105" s="296" t="str">
        <f t="shared" ca="1" si="31"/>
        <v/>
      </c>
      <c r="P105" s="297" t="str">
        <f t="shared" ca="1" si="32"/>
        <v/>
      </c>
      <c r="R105" s="25" t="str">
        <f t="shared" ca="1" si="20"/>
        <v/>
      </c>
      <c r="S105" s="302">
        <f t="shared" ca="1" si="21"/>
        <v>91</v>
      </c>
      <c r="T105" s="317" t="str">
        <f t="shared" ca="1" si="22"/>
        <v/>
      </c>
      <c r="U105" s="333">
        <f t="shared" si="23"/>
        <v>1000098</v>
      </c>
      <c r="V105" s="302">
        <f t="shared" si="24"/>
        <v>98</v>
      </c>
      <c r="W105" s="302">
        <f t="shared" si="25"/>
        <v>97</v>
      </c>
      <c r="X105" s="325" t="str">
        <f t="array" aca="1" ref="X105:AA105" ca="1">IF($L105="","",OFFSET($G$8:$J$8,$W105,0))</f>
        <v/>
      </c>
      <c r="Y105" s="326" t="str">
        <f ca="1"/>
        <v/>
      </c>
      <c r="Z105" s="327" t="str">
        <f ca="1"/>
        <v/>
      </c>
      <c r="AA105" s="328" t="str">
        <f ca="1"/>
        <v/>
      </c>
      <c r="AB105" s="328" t="str">
        <f t="shared" ca="1" si="26"/>
        <v/>
      </c>
      <c r="AC105" s="328" t="str">
        <f t="array" aca="1" ref="AC105:AE105" ca="1">IF($L105="","",OFFSET($L$8:$N$8,$W105,0))</f>
        <v/>
      </c>
      <c r="AD105" s="328" t="str">
        <f ca="1"/>
        <v/>
      </c>
      <c r="AE105" s="328" t="str">
        <f ca="1"/>
        <v/>
      </c>
      <c r="AF105" s="329" t="str">
        <f t="shared" ca="1" si="27"/>
        <v/>
      </c>
      <c r="AG105" s="330" t="str">
        <f t="shared" ca="1" si="28"/>
        <v/>
      </c>
      <c r="AI105" s="25" t="str">
        <f t="shared" ca="1" si="29"/>
        <v/>
      </c>
      <c r="AJ105" s="302">
        <f ca="1">IF($R105="",0,COUNTIF($R$8:$R105,$AI105))</f>
        <v>0</v>
      </c>
      <c r="AK105" s="302">
        <f t="shared" ca="1" si="30"/>
        <v>0</v>
      </c>
    </row>
    <row r="106" spans="5:37" ht="17.25" x14ac:dyDescent="0.2">
      <c r="E106" s="41"/>
      <c r="F106" s="47">
        <v>99</v>
      </c>
      <c r="G106" s="290" t="str">
        <f t="shared" si="19"/>
        <v/>
      </c>
      <c r="H106" s="285"/>
      <c r="I106" s="286"/>
      <c r="J106" s="284"/>
      <c r="K106" s="284"/>
      <c r="L106" s="179" t="str">
        <f ca="1"/>
        <v/>
      </c>
      <c r="M106" s="180" t="s">
        <v>2</v>
      </c>
      <c r="N106" s="181" t="str">
        <f ca="1"/>
        <v/>
      </c>
      <c r="O106" s="296" t="str">
        <f t="shared" ca="1" si="31"/>
        <v/>
      </c>
      <c r="P106" s="297" t="str">
        <f t="shared" ca="1" si="32"/>
        <v/>
      </c>
      <c r="R106" s="25" t="str">
        <f t="shared" ca="1" si="20"/>
        <v/>
      </c>
      <c r="S106" s="302">
        <f t="shared" ca="1" si="21"/>
        <v>91</v>
      </c>
      <c r="T106" s="317" t="str">
        <f t="shared" ca="1" si="22"/>
        <v/>
      </c>
      <c r="U106" s="333">
        <f t="shared" si="23"/>
        <v>1000099</v>
      </c>
      <c r="V106" s="302">
        <f t="shared" si="24"/>
        <v>99</v>
      </c>
      <c r="W106" s="302">
        <f t="shared" si="25"/>
        <v>98</v>
      </c>
      <c r="X106" s="325" t="str">
        <f t="array" aca="1" ref="X106:AA106" ca="1">IF($L106="","",OFFSET($G$8:$J$8,$W106,0))</f>
        <v/>
      </c>
      <c r="Y106" s="326" t="str">
        <f ca="1"/>
        <v/>
      </c>
      <c r="Z106" s="327" t="str">
        <f ca="1"/>
        <v/>
      </c>
      <c r="AA106" s="328" t="str">
        <f ca="1"/>
        <v/>
      </c>
      <c r="AB106" s="328" t="str">
        <f t="shared" ca="1" si="26"/>
        <v/>
      </c>
      <c r="AC106" s="328" t="str">
        <f t="array" aca="1" ref="AC106:AE106" ca="1">IF($L106="","",OFFSET($L$8:$N$8,$W106,0))</f>
        <v/>
      </c>
      <c r="AD106" s="328" t="str">
        <f ca="1"/>
        <v/>
      </c>
      <c r="AE106" s="328" t="str">
        <f ca="1"/>
        <v/>
      </c>
      <c r="AF106" s="329" t="str">
        <f t="shared" ca="1" si="27"/>
        <v/>
      </c>
      <c r="AG106" s="330" t="str">
        <f t="shared" ca="1" si="28"/>
        <v/>
      </c>
      <c r="AI106" s="25" t="str">
        <f t="shared" ca="1" si="29"/>
        <v/>
      </c>
      <c r="AJ106" s="302">
        <f ca="1">IF($R106="",0,COUNTIF($R$8:$R106,$AI106))</f>
        <v>0</v>
      </c>
      <c r="AK106" s="302">
        <f t="shared" ca="1" si="30"/>
        <v>0</v>
      </c>
    </row>
    <row r="107" spans="5:37" ht="17.25" x14ac:dyDescent="0.2">
      <c r="E107" s="41"/>
      <c r="F107" s="47">
        <v>100</v>
      </c>
      <c r="G107" s="290" t="str">
        <f t="shared" si="19"/>
        <v/>
      </c>
      <c r="H107" s="285"/>
      <c r="I107" s="286"/>
      <c r="J107" s="284"/>
      <c r="K107" s="284"/>
      <c r="L107" s="179" t="str">
        <f ca="1"/>
        <v/>
      </c>
      <c r="M107" s="180" t="s">
        <v>2</v>
      </c>
      <c r="N107" s="181" t="str">
        <f ca="1"/>
        <v/>
      </c>
      <c r="O107" s="296" t="str">
        <f t="shared" ca="1" si="31"/>
        <v/>
      </c>
      <c r="P107" s="297" t="str">
        <f t="shared" ca="1" si="32"/>
        <v/>
      </c>
      <c r="R107" s="25" t="str">
        <f t="shared" ca="1" si="20"/>
        <v/>
      </c>
      <c r="S107" s="302">
        <f t="shared" ca="1" si="21"/>
        <v>91</v>
      </c>
      <c r="T107" s="317" t="str">
        <f t="shared" ca="1" si="22"/>
        <v/>
      </c>
      <c r="U107" s="333">
        <f t="shared" si="23"/>
        <v>1000100</v>
      </c>
      <c r="V107" s="302">
        <f t="shared" si="24"/>
        <v>100</v>
      </c>
      <c r="W107" s="302">
        <f t="shared" si="25"/>
        <v>99</v>
      </c>
      <c r="X107" s="325" t="str">
        <f t="array" aca="1" ref="X107:AA107" ca="1">IF($L107="","",OFFSET($G$8:$J$8,$W107,0))</f>
        <v/>
      </c>
      <c r="Y107" s="326" t="str">
        <f ca="1"/>
        <v/>
      </c>
      <c r="Z107" s="327" t="str">
        <f ca="1"/>
        <v/>
      </c>
      <c r="AA107" s="328" t="str">
        <f ca="1"/>
        <v/>
      </c>
      <c r="AB107" s="328" t="str">
        <f t="shared" ca="1" si="26"/>
        <v/>
      </c>
      <c r="AC107" s="328" t="str">
        <f t="array" aca="1" ref="AC107:AE107" ca="1">IF($L107="","",OFFSET($L$8:$N$8,$W107,0))</f>
        <v/>
      </c>
      <c r="AD107" s="328" t="str">
        <f ca="1"/>
        <v/>
      </c>
      <c r="AE107" s="328" t="str">
        <f ca="1"/>
        <v/>
      </c>
      <c r="AF107" s="329" t="str">
        <f t="shared" ca="1" si="27"/>
        <v/>
      </c>
      <c r="AG107" s="330" t="str">
        <f t="shared" ca="1" si="28"/>
        <v/>
      </c>
      <c r="AI107" s="25" t="str">
        <f t="shared" ca="1" si="29"/>
        <v/>
      </c>
      <c r="AJ107" s="302">
        <f ca="1">IF($R107="",0,COUNTIF($R$8:$R107,$AI107))</f>
        <v>0</v>
      </c>
      <c r="AK107" s="302">
        <f t="shared" ca="1" si="30"/>
        <v>0</v>
      </c>
    </row>
    <row r="108" spans="5:37" ht="17.25" x14ac:dyDescent="0.2">
      <c r="E108" s="41"/>
      <c r="F108" s="47">
        <v>101</v>
      </c>
      <c r="G108" s="290" t="str">
        <f t="shared" si="19"/>
        <v/>
      </c>
      <c r="H108" s="285"/>
      <c r="I108" s="286"/>
      <c r="J108" s="284"/>
      <c r="K108" s="284"/>
      <c r="L108" s="179" t="str">
        <f ca="1"/>
        <v/>
      </c>
      <c r="M108" s="180" t="s">
        <v>2</v>
      </c>
      <c r="N108" s="181" t="str">
        <f ca="1"/>
        <v/>
      </c>
      <c r="O108" s="296" t="str">
        <f t="shared" ca="1" si="31"/>
        <v/>
      </c>
      <c r="P108" s="297" t="str">
        <f t="shared" ca="1" si="32"/>
        <v/>
      </c>
      <c r="R108" s="25" t="str">
        <f t="shared" ca="1" si="20"/>
        <v/>
      </c>
      <c r="S108" s="302">
        <f t="shared" ca="1" si="21"/>
        <v>91</v>
      </c>
      <c r="T108" s="317" t="str">
        <f t="shared" ca="1" si="22"/>
        <v/>
      </c>
      <c r="U108" s="333">
        <f t="shared" si="23"/>
        <v>1000101</v>
      </c>
      <c r="V108" s="302">
        <f t="shared" si="24"/>
        <v>101</v>
      </c>
      <c r="W108" s="302">
        <f t="shared" si="25"/>
        <v>100</v>
      </c>
      <c r="X108" s="325" t="str">
        <f t="array" aca="1" ref="X108:AA108" ca="1">IF($L108="","",OFFSET($G$8:$J$8,$W108,0))</f>
        <v/>
      </c>
      <c r="Y108" s="326" t="str">
        <f ca="1"/>
        <v/>
      </c>
      <c r="Z108" s="327" t="str">
        <f ca="1"/>
        <v/>
      </c>
      <c r="AA108" s="328" t="str">
        <f ca="1"/>
        <v/>
      </c>
      <c r="AB108" s="328" t="str">
        <f t="shared" ca="1" si="26"/>
        <v/>
      </c>
      <c r="AC108" s="328" t="str">
        <f t="array" aca="1" ref="AC108:AE108" ca="1">IF($L108="","",OFFSET($L$8:$N$8,$W108,0))</f>
        <v/>
      </c>
      <c r="AD108" s="328" t="str">
        <f ca="1"/>
        <v/>
      </c>
      <c r="AE108" s="328" t="str">
        <f ca="1"/>
        <v/>
      </c>
      <c r="AF108" s="329" t="str">
        <f t="shared" ca="1" si="27"/>
        <v/>
      </c>
      <c r="AG108" s="330" t="str">
        <f t="shared" ca="1" si="28"/>
        <v/>
      </c>
      <c r="AI108" s="25" t="str">
        <f t="shared" ca="1" si="29"/>
        <v/>
      </c>
      <c r="AJ108" s="302">
        <f ca="1">IF($R108="",0,COUNTIF($R$8:$R108,$AI108))</f>
        <v>0</v>
      </c>
      <c r="AK108" s="302">
        <f t="shared" ca="1" si="30"/>
        <v>0</v>
      </c>
    </row>
    <row r="109" spans="5:37" ht="17.25" x14ac:dyDescent="0.2">
      <c r="E109" s="41"/>
      <c r="F109" s="47">
        <v>102</v>
      </c>
      <c r="G109" s="290" t="str">
        <f t="shared" si="19"/>
        <v/>
      </c>
      <c r="H109" s="285"/>
      <c r="I109" s="286"/>
      <c r="J109" s="284"/>
      <c r="K109" s="284"/>
      <c r="L109" s="179" t="str">
        <f ca="1"/>
        <v/>
      </c>
      <c r="M109" s="180" t="s">
        <v>2</v>
      </c>
      <c r="N109" s="181" t="str">
        <f ca="1"/>
        <v/>
      </c>
      <c r="O109" s="296" t="str">
        <f t="shared" ca="1" si="31"/>
        <v/>
      </c>
      <c r="P109" s="297" t="str">
        <f t="shared" ca="1" si="32"/>
        <v/>
      </c>
      <c r="R109" s="25" t="str">
        <f t="shared" ca="1" si="20"/>
        <v/>
      </c>
      <c r="S109" s="302">
        <f t="shared" ca="1" si="21"/>
        <v>91</v>
      </c>
      <c r="T109" s="317" t="str">
        <f t="shared" ca="1" si="22"/>
        <v/>
      </c>
      <c r="U109" s="333">
        <f t="shared" si="23"/>
        <v>1000102</v>
      </c>
      <c r="V109" s="302">
        <f t="shared" si="24"/>
        <v>102</v>
      </c>
      <c r="W109" s="302">
        <f t="shared" si="25"/>
        <v>101</v>
      </c>
      <c r="X109" s="325" t="str">
        <f t="array" aca="1" ref="X109:AA109" ca="1">IF($L109="","",OFFSET($G$8:$J$8,$W109,0))</f>
        <v/>
      </c>
      <c r="Y109" s="326" t="str">
        <f ca="1"/>
        <v/>
      </c>
      <c r="Z109" s="327" t="str">
        <f ca="1"/>
        <v/>
      </c>
      <c r="AA109" s="328" t="str">
        <f ca="1"/>
        <v/>
      </c>
      <c r="AB109" s="328" t="str">
        <f t="shared" ca="1" si="26"/>
        <v/>
      </c>
      <c r="AC109" s="328" t="str">
        <f t="array" aca="1" ref="AC109:AE109" ca="1">IF($L109="","",OFFSET($L$8:$N$8,$W109,0))</f>
        <v/>
      </c>
      <c r="AD109" s="328" t="str">
        <f ca="1"/>
        <v/>
      </c>
      <c r="AE109" s="328" t="str">
        <f ca="1"/>
        <v/>
      </c>
      <c r="AF109" s="329" t="str">
        <f t="shared" ca="1" si="27"/>
        <v/>
      </c>
      <c r="AG109" s="330" t="str">
        <f t="shared" ca="1" si="28"/>
        <v/>
      </c>
      <c r="AI109" s="25" t="str">
        <f t="shared" ca="1" si="29"/>
        <v/>
      </c>
      <c r="AJ109" s="302">
        <f ca="1">IF($R109="",0,COUNTIF($R$8:$R109,$AI109))</f>
        <v>0</v>
      </c>
      <c r="AK109" s="302">
        <f t="shared" ca="1" si="30"/>
        <v>0</v>
      </c>
    </row>
    <row r="110" spans="5:37" ht="17.25" x14ac:dyDescent="0.2">
      <c r="E110" s="41"/>
      <c r="F110" s="47">
        <v>103</v>
      </c>
      <c r="G110" s="290" t="str">
        <f t="shared" si="19"/>
        <v/>
      </c>
      <c r="H110" s="285"/>
      <c r="I110" s="286"/>
      <c r="J110" s="284"/>
      <c r="K110" s="284"/>
      <c r="L110" s="179" t="str">
        <f ca="1"/>
        <v/>
      </c>
      <c r="M110" s="180" t="s">
        <v>2</v>
      </c>
      <c r="N110" s="181" t="str">
        <f ca="1"/>
        <v/>
      </c>
      <c r="O110" s="296" t="str">
        <f t="shared" ca="1" si="31"/>
        <v/>
      </c>
      <c r="P110" s="297" t="str">
        <f t="shared" ca="1" si="32"/>
        <v/>
      </c>
      <c r="R110" s="25" t="str">
        <f t="shared" ca="1" si="20"/>
        <v/>
      </c>
      <c r="S110" s="302">
        <f t="shared" ca="1" si="21"/>
        <v>91</v>
      </c>
      <c r="T110" s="317" t="str">
        <f t="shared" ca="1" si="22"/>
        <v/>
      </c>
      <c r="U110" s="333">
        <f t="shared" si="23"/>
        <v>1000103</v>
      </c>
      <c r="V110" s="302">
        <f t="shared" si="24"/>
        <v>103</v>
      </c>
      <c r="W110" s="302">
        <f t="shared" si="25"/>
        <v>102</v>
      </c>
      <c r="X110" s="325" t="str">
        <f t="array" aca="1" ref="X110:AA110" ca="1">IF($L110="","",OFFSET($G$8:$J$8,$W110,0))</f>
        <v/>
      </c>
      <c r="Y110" s="326" t="str">
        <f ca="1"/>
        <v/>
      </c>
      <c r="Z110" s="327" t="str">
        <f ca="1"/>
        <v/>
      </c>
      <c r="AA110" s="328" t="str">
        <f ca="1"/>
        <v/>
      </c>
      <c r="AB110" s="328" t="str">
        <f t="shared" ca="1" si="26"/>
        <v/>
      </c>
      <c r="AC110" s="328" t="str">
        <f t="array" aca="1" ref="AC110:AE110" ca="1">IF($L110="","",OFFSET($L$8:$N$8,$W110,0))</f>
        <v/>
      </c>
      <c r="AD110" s="328" t="str">
        <f ca="1"/>
        <v/>
      </c>
      <c r="AE110" s="328" t="str">
        <f ca="1"/>
        <v/>
      </c>
      <c r="AF110" s="329" t="str">
        <f t="shared" ca="1" si="27"/>
        <v/>
      </c>
      <c r="AG110" s="330" t="str">
        <f t="shared" ca="1" si="28"/>
        <v/>
      </c>
      <c r="AI110" s="25" t="str">
        <f t="shared" ca="1" si="29"/>
        <v/>
      </c>
      <c r="AJ110" s="302">
        <f ca="1">IF($R110="",0,COUNTIF($R$8:$R110,$AI110))</f>
        <v>0</v>
      </c>
      <c r="AK110" s="302">
        <f t="shared" ca="1" si="30"/>
        <v>0</v>
      </c>
    </row>
    <row r="111" spans="5:37" ht="17.25" x14ac:dyDescent="0.2">
      <c r="E111" s="41"/>
      <c r="F111" s="47">
        <v>104</v>
      </c>
      <c r="G111" s="290" t="str">
        <f t="shared" si="19"/>
        <v/>
      </c>
      <c r="H111" s="285"/>
      <c r="I111" s="286"/>
      <c r="J111" s="284"/>
      <c r="K111" s="284"/>
      <c r="L111" s="179" t="str">
        <f ca="1"/>
        <v/>
      </c>
      <c r="M111" s="180" t="s">
        <v>2</v>
      </c>
      <c r="N111" s="181" t="str">
        <f ca="1"/>
        <v/>
      </c>
      <c r="O111" s="296" t="str">
        <f t="shared" ca="1" si="31"/>
        <v/>
      </c>
      <c r="P111" s="297" t="str">
        <f t="shared" ca="1" si="32"/>
        <v/>
      </c>
      <c r="R111" s="25" t="str">
        <f t="shared" ca="1" si="20"/>
        <v/>
      </c>
      <c r="S111" s="302">
        <f t="shared" ca="1" si="21"/>
        <v>91</v>
      </c>
      <c r="T111" s="317" t="str">
        <f t="shared" ca="1" si="22"/>
        <v/>
      </c>
      <c r="U111" s="333">
        <f t="shared" si="23"/>
        <v>1000104</v>
      </c>
      <c r="V111" s="302">
        <f t="shared" si="24"/>
        <v>104</v>
      </c>
      <c r="W111" s="302">
        <f t="shared" si="25"/>
        <v>103</v>
      </c>
      <c r="X111" s="325" t="str">
        <f t="array" aca="1" ref="X111:AA111" ca="1">IF($L111="","",OFFSET($G$8:$J$8,$W111,0))</f>
        <v/>
      </c>
      <c r="Y111" s="326" t="str">
        <f ca="1"/>
        <v/>
      </c>
      <c r="Z111" s="327" t="str">
        <f ca="1"/>
        <v/>
      </c>
      <c r="AA111" s="328" t="str">
        <f ca="1"/>
        <v/>
      </c>
      <c r="AB111" s="328" t="str">
        <f t="shared" ca="1" si="26"/>
        <v/>
      </c>
      <c r="AC111" s="328" t="str">
        <f t="array" aca="1" ref="AC111:AE111" ca="1">IF($L111="","",OFFSET($L$8:$N$8,$W111,0))</f>
        <v/>
      </c>
      <c r="AD111" s="328" t="str">
        <f ca="1"/>
        <v/>
      </c>
      <c r="AE111" s="328" t="str">
        <f ca="1"/>
        <v/>
      </c>
      <c r="AF111" s="329" t="str">
        <f t="shared" ca="1" si="27"/>
        <v/>
      </c>
      <c r="AG111" s="330" t="str">
        <f t="shared" ca="1" si="28"/>
        <v/>
      </c>
      <c r="AI111" s="25" t="str">
        <f t="shared" ca="1" si="29"/>
        <v/>
      </c>
      <c r="AJ111" s="302">
        <f ca="1">IF($R111="",0,COUNTIF($R$8:$R111,$AI111))</f>
        <v>0</v>
      </c>
      <c r="AK111" s="302">
        <f t="shared" ca="1" si="30"/>
        <v>0</v>
      </c>
    </row>
    <row r="112" spans="5:37" ht="17.25" x14ac:dyDescent="0.2">
      <c r="E112" s="41"/>
      <c r="F112" s="47">
        <v>105</v>
      </c>
      <c r="G112" s="290" t="str">
        <f t="shared" si="19"/>
        <v/>
      </c>
      <c r="H112" s="285"/>
      <c r="I112" s="286"/>
      <c r="J112" s="284"/>
      <c r="K112" s="284"/>
      <c r="L112" s="179" t="str">
        <f ca="1"/>
        <v/>
      </c>
      <c r="M112" s="180" t="s">
        <v>2</v>
      </c>
      <c r="N112" s="181" t="str">
        <f ca="1"/>
        <v/>
      </c>
      <c r="O112" s="296" t="str">
        <f t="shared" ca="1" si="31"/>
        <v/>
      </c>
      <c r="P112" s="297" t="str">
        <f t="shared" ca="1" si="32"/>
        <v/>
      </c>
      <c r="R112" s="25" t="str">
        <f t="shared" ca="1" si="20"/>
        <v/>
      </c>
      <c r="S112" s="302">
        <f t="shared" ca="1" si="21"/>
        <v>91</v>
      </c>
      <c r="T112" s="317" t="str">
        <f t="shared" ca="1" si="22"/>
        <v/>
      </c>
      <c r="U112" s="333">
        <f t="shared" si="23"/>
        <v>1000105</v>
      </c>
      <c r="V112" s="302">
        <f t="shared" si="24"/>
        <v>105</v>
      </c>
      <c r="W112" s="302">
        <f t="shared" si="25"/>
        <v>104</v>
      </c>
      <c r="X112" s="325" t="str">
        <f t="array" aca="1" ref="X112:AA112" ca="1">IF($L112="","",OFFSET($G$8:$J$8,$W112,0))</f>
        <v/>
      </c>
      <c r="Y112" s="326" t="str">
        <f ca="1"/>
        <v/>
      </c>
      <c r="Z112" s="327" t="str">
        <f ca="1"/>
        <v/>
      </c>
      <c r="AA112" s="328" t="str">
        <f ca="1"/>
        <v/>
      </c>
      <c r="AB112" s="328" t="str">
        <f t="shared" ca="1" si="26"/>
        <v/>
      </c>
      <c r="AC112" s="328" t="str">
        <f t="array" aca="1" ref="AC112:AE112" ca="1">IF($L112="","",OFFSET($L$8:$N$8,$W112,0))</f>
        <v/>
      </c>
      <c r="AD112" s="328" t="str">
        <f ca="1"/>
        <v/>
      </c>
      <c r="AE112" s="328" t="str">
        <f ca="1"/>
        <v/>
      </c>
      <c r="AF112" s="329" t="str">
        <f t="shared" ca="1" si="27"/>
        <v/>
      </c>
      <c r="AG112" s="330" t="str">
        <f t="shared" ca="1" si="28"/>
        <v/>
      </c>
      <c r="AI112" s="25" t="str">
        <f t="shared" ca="1" si="29"/>
        <v/>
      </c>
      <c r="AJ112" s="302">
        <f ca="1">IF($R112="",0,COUNTIF($R$8:$R112,$AI112))</f>
        <v>0</v>
      </c>
      <c r="AK112" s="302">
        <f t="shared" ca="1" si="30"/>
        <v>0</v>
      </c>
    </row>
    <row r="113" spans="5:37" ht="17.25" x14ac:dyDescent="0.2">
      <c r="E113" s="41"/>
      <c r="F113" s="47">
        <v>106</v>
      </c>
      <c r="G113" s="290" t="str">
        <f t="shared" si="19"/>
        <v/>
      </c>
      <c r="H113" s="285"/>
      <c r="I113" s="286"/>
      <c r="J113" s="284"/>
      <c r="K113" s="284"/>
      <c r="L113" s="179" t="str">
        <f ca="1"/>
        <v/>
      </c>
      <c r="M113" s="180" t="s">
        <v>2</v>
      </c>
      <c r="N113" s="181" t="str">
        <f ca="1"/>
        <v/>
      </c>
      <c r="O113" s="296" t="str">
        <f t="shared" ca="1" si="31"/>
        <v/>
      </c>
      <c r="P113" s="297" t="str">
        <f t="shared" ca="1" si="32"/>
        <v/>
      </c>
      <c r="R113" s="25" t="str">
        <f t="shared" ca="1" si="20"/>
        <v/>
      </c>
      <c r="S113" s="302">
        <f t="shared" ca="1" si="21"/>
        <v>91</v>
      </c>
      <c r="T113" s="317" t="str">
        <f t="shared" ca="1" si="22"/>
        <v/>
      </c>
      <c r="U113" s="333">
        <f t="shared" si="23"/>
        <v>1000106</v>
      </c>
      <c r="V113" s="302">
        <f t="shared" si="24"/>
        <v>106</v>
      </c>
      <c r="W113" s="302">
        <f t="shared" si="25"/>
        <v>105</v>
      </c>
      <c r="X113" s="325" t="str">
        <f t="array" aca="1" ref="X113:AA113" ca="1">IF($L113="","",OFFSET($G$8:$J$8,$W113,0))</f>
        <v/>
      </c>
      <c r="Y113" s="326" t="str">
        <f ca="1"/>
        <v/>
      </c>
      <c r="Z113" s="327" t="str">
        <f ca="1"/>
        <v/>
      </c>
      <c r="AA113" s="328" t="str">
        <f ca="1"/>
        <v/>
      </c>
      <c r="AB113" s="328" t="str">
        <f t="shared" ca="1" si="26"/>
        <v/>
      </c>
      <c r="AC113" s="328" t="str">
        <f t="array" aca="1" ref="AC113:AE113" ca="1">IF($L113="","",OFFSET($L$8:$N$8,$W113,0))</f>
        <v/>
      </c>
      <c r="AD113" s="328" t="str">
        <f ca="1"/>
        <v/>
      </c>
      <c r="AE113" s="328" t="str">
        <f ca="1"/>
        <v/>
      </c>
      <c r="AF113" s="329" t="str">
        <f t="shared" ca="1" si="27"/>
        <v/>
      </c>
      <c r="AG113" s="330" t="str">
        <f t="shared" ca="1" si="28"/>
        <v/>
      </c>
      <c r="AI113" s="25" t="str">
        <f t="shared" ca="1" si="29"/>
        <v/>
      </c>
      <c r="AJ113" s="302">
        <f ca="1">IF($R113="",0,COUNTIF($R$8:$R113,$AI113))</f>
        <v>0</v>
      </c>
      <c r="AK113" s="302">
        <f t="shared" ca="1" si="30"/>
        <v>0</v>
      </c>
    </row>
    <row r="114" spans="5:37" ht="17.25" x14ac:dyDescent="0.2">
      <c r="E114" s="41"/>
      <c r="F114" s="47">
        <v>107</v>
      </c>
      <c r="G114" s="290" t="str">
        <f t="shared" si="19"/>
        <v/>
      </c>
      <c r="H114" s="285"/>
      <c r="I114" s="286"/>
      <c r="J114" s="284"/>
      <c r="K114" s="284"/>
      <c r="L114" s="179" t="str">
        <f ca="1"/>
        <v/>
      </c>
      <c r="M114" s="180" t="s">
        <v>2</v>
      </c>
      <c r="N114" s="181" t="str">
        <f ca="1"/>
        <v/>
      </c>
      <c r="O114" s="296" t="str">
        <f t="shared" ca="1" si="31"/>
        <v/>
      </c>
      <c r="P114" s="297" t="str">
        <f t="shared" ca="1" si="32"/>
        <v/>
      </c>
      <c r="R114" s="25" t="str">
        <f t="shared" ca="1" si="20"/>
        <v/>
      </c>
      <c r="S114" s="302">
        <f t="shared" ca="1" si="21"/>
        <v>91</v>
      </c>
      <c r="T114" s="317" t="str">
        <f t="shared" ca="1" si="22"/>
        <v/>
      </c>
      <c r="U114" s="333">
        <f t="shared" si="23"/>
        <v>1000107</v>
      </c>
      <c r="V114" s="302">
        <f t="shared" si="24"/>
        <v>107</v>
      </c>
      <c r="W114" s="302">
        <f t="shared" si="25"/>
        <v>106</v>
      </c>
      <c r="X114" s="325" t="str">
        <f t="array" aca="1" ref="X114:AA114" ca="1">IF($L114="","",OFFSET($G$8:$J$8,$W114,0))</f>
        <v/>
      </c>
      <c r="Y114" s="326" t="str">
        <f ca="1"/>
        <v/>
      </c>
      <c r="Z114" s="327" t="str">
        <f ca="1"/>
        <v/>
      </c>
      <c r="AA114" s="328" t="str">
        <f ca="1"/>
        <v/>
      </c>
      <c r="AB114" s="328" t="str">
        <f t="shared" ca="1" si="26"/>
        <v/>
      </c>
      <c r="AC114" s="328" t="str">
        <f t="array" aca="1" ref="AC114:AE114" ca="1">IF($L114="","",OFFSET($L$8:$N$8,$W114,0))</f>
        <v/>
      </c>
      <c r="AD114" s="328" t="str">
        <f ca="1"/>
        <v/>
      </c>
      <c r="AE114" s="328" t="str">
        <f ca="1"/>
        <v/>
      </c>
      <c r="AF114" s="329" t="str">
        <f t="shared" ca="1" si="27"/>
        <v/>
      </c>
      <c r="AG114" s="330" t="str">
        <f t="shared" ca="1" si="28"/>
        <v/>
      </c>
      <c r="AI114" s="25" t="str">
        <f t="shared" ca="1" si="29"/>
        <v/>
      </c>
      <c r="AJ114" s="302">
        <f ca="1">IF($R114="",0,COUNTIF($R$8:$R114,$AI114))</f>
        <v>0</v>
      </c>
      <c r="AK114" s="302">
        <f t="shared" ca="1" si="30"/>
        <v>0</v>
      </c>
    </row>
    <row r="115" spans="5:37" ht="17.25" x14ac:dyDescent="0.2">
      <c r="E115" s="41"/>
      <c r="F115" s="47">
        <v>108</v>
      </c>
      <c r="G115" s="290" t="str">
        <f t="shared" si="19"/>
        <v/>
      </c>
      <c r="H115" s="285"/>
      <c r="I115" s="286"/>
      <c r="J115" s="284"/>
      <c r="K115" s="284"/>
      <c r="L115" s="179" t="str">
        <f ca="1"/>
        <v/>
      </c>
      <c r="M115" s="180" t="s">
        <v>2</v>
      </c>
      <c r="N115" s="181" t="str">
        <f ca="1"/>
        <v/>
      </c>
      <c r="O115" s="296" t="str">
        <f t="shared" ca="1" si="31"/>
        <v/>
      </c>
      <c r="P115" s="297" t="str">
        <f t="shared" ca="1" si="32"/>
        <v/>
      </c>
      <c r="R115" s="25" t="str">
        <f t="shared" ca="1" si="20"/>
        <v/>
      </c>
      <c r="S115" s="302">
        <f t="shared" ca="1" si="21"/>
        <v>91</v>
      </c>
      <c r="T115" s="317" t="str">
        <f t="shared" ca="1" si="22"/>
        <v/>
      </c>
      <c r="U115" s="333">
        <f t="shared" si="23"/>
        <v>1000108</v>
      </c>
      <c r="V115" s="302">
        <f t="shared" si="24"/>
        <v>108</v>
      </c>
      <c r="W115" s="302">
        <f t="shared" si="25"/>
        <v>107</v>
      </c>
      <c r="X115" s="325" t="str">
        <f t="array" aca="1" ref="X115:AA115" ca="1">IF($L115="","",OFFSET($G$8:$J$8,$W115,0))</f>
        <v/>
      </c>
      <c r="Y115" s="326" t="str">
        <f ca="1"/>
        <v/>
      </c>
      <c r="Z115" s="327" t="str">
        <f ca="1"/>
        <v/>
      </c>
      <c r="AA115" s="328" t="str">
        <f ca="1"/>
        <v/>
      </c>
      <c r="AB115" s="328" t="str">
        <f t="shared" ca="1" si="26"/>
        <v/>
      </c>
      <c r="AC115" s="328" t="str">
        <f t="array" aca="1" ref="AC115:AE115" ca="1">IF($L115="","",OFFSET($L$8:$N$8,$W115,0))</f>
        <v/>
      </c>
      <c r="AD115" s="328" t="str">
        <f ca="1"/>
        <v/>
      </c>
      <c r="AE115" s="328" t="str">
        <f ca="1"/>
        <v/>
      </c>
      <c r="AF115" s="329" t="str">
        <f t="shared" ca="1" si="27"/>
        <v/>
      </c>
      <c r="AG115" s="330" t="str">
        <f t="shared" ca="1" si="28"/>
        <v/>
      </c>
      <c r="AI115" s="25" t="str">
        <f t="shared" ca="1" si="29"/>
        <v/>
      </c>
      <c r="AJ115" s="302">
        <f ca="1">IF($R115="",0,COUNTIF($R$8:$R115,$AI115))</f>
        <v>0</v>
      </c>
      <c r="AK115" s="302">
        <f t="shared" ca="1" si="30"/>
        <v>0</v>
      </c>
    </row>
    <row r="116" spans="5:37" ht="17.25" x14ac:dyDescent="0.2">
      <c r="E116" s="41"/>
      <c r="F116" s="47">
        <v>109</v>
      </c>
      <c r="G116" s="290" t="str">
        <f t="shared" si="19"/>
        <v/>
      </c>
      <c r="H116" s="285"/>
      <c r="I116" s="286"/>
      <c r="J116" s="284"/>
      <c r="K116" s="284"/>
      <c r="L116" s="179" t="str">
        <f ca="1"/>
        <v/>
      </c>
      <c r="M116" s="180" t="s">
        <v>2</v>
      </c>
      <c r="N116" s="181" t="str">
        <f ca="1"/>
        <v/>
      </c>
      <c r="O116" s="296" t="str">
        <f t="shared" ca="1" si="31"/>
        <v/>
      </c>
      <c r="P116" s="297" t="str">
        <f t="shared" ca="1" si="32"/>
        <v/>
      </c>
      <c r="R116" s="25" t="str">
        <f t="shared" ca="1" si="20"/>
        <v/>
      </c>
      <c r="S116" s="302">
        <f t="shared" ca="1" si="21"/>
        <v>91</v>
      </c>
      <c r="T116" s="317" t="str">
        <f t="shared" ca="1" si="22"/>
        <v/>
      </c>
      <c r="U116" s="333">
        <f t="shared" si="23"/>
        <v>1000109</v>
      </c>
      <c r="V116" s="302">
        <f t="shared" si="24"/>
        <v>109</v>
      </c>
      <c r="W116" s="302">
        <f t="shared" si="25"/>
        <v>108</v>
      </c>
      <c r="X116" s="325" t="str">
        <f t="array" aca="1" ref="X116:AA116" ca="1">IF($L116="","",OFFSET($G$8:$J$8,$W116,0))</f>
        <v/>
      </c>
      <c r="Y116" s="326" t="str">
        <f ca="1"/>
        <v/>
      </c>
      <c r="Z116" s="327" t="str">
        <f ca="1"/>
        <v/>
      </c>
      <c r="AA116" s="328" t="str">
        <f ca="1"/>
        <v/>
      </c>
      <c r="AB116" s="328" t="str">
        <f t="shared" ca="1" si="26"/>
        <v/>
      </c>
      <c r="AC116" s="328" t="str">
        <f t="array" aca="1" ref="AC116:AE116" ca="1">IF($L116="","",OFFSET($L$8:$N$8,$W116,0))</f>
        <v/>
      </c>
      <c r="AD116" s="328" t="str">
        <f ca="1"/>
        <v/>
      </c>
      <c r="AE116" s="328" t="str">
        <f ca="1"/>
        <v/>
      </c>
      <c r="AF116" s="329" t="str">
        <f t="shared" ca="1" si="27"/>
        <v/>
      </c>
      <c r="AG116" s="330" t="str">
        <f t="shared" ca="1" si="28"/>
        <v/>
      </c>
      <c r="AI116" s="25" t="str">
        <f t="shared" ca="1" si="29"/>
        <v/>
      </c>
      <c r="AJ116" s="302">
        <f ca="1">IF($R116="",0,COUNTIF($R$8:$R116,$AI116))</f>
        <v>0</v>
      </c>
      <c r="AK116" s="302">
        <f t="shared" ca="1" si="30"/>
        <v>0</v>
      </c>
    </row>
    <row r="117" spans="5:37" ht="17.25" x14ac:dyDescent="0.2">
      <c r="E117" s="41"/>
      <c r="F117" s="47">
        <v>110</v>
      </c>
      <c r="G117" s="290" t="str">
        <f t="shared" si="19"/>
        <v/>
      </c>
      <c r="H117" s="285"/>
      <c r="I117" s="286"/>
      <c r="J117" s="284"/>
      <c r="K117" s="284"/>
      <c r="L117" s="179" t="str">
        <f ca="1"/>
        <v/>
      </c>
      <c r="M117" s="180" t="s">
        <v>2</v>
      </c>
      <c r="N117" s="181" t="str">
        <f ca="1"/>
        <v/>
      </c>
      <c r="O117" s="296" t="str">
        <f t="shared" ca="1" si="31"/>
        <v/>
      </c>
      <c r="P117" s="297" t="str">
        <f t="shared" ca="1" si="32"/>
        <v/>
      </c>
      <c r="R117" s="25" t="str">
        <f t="shared" ca="1" si="20"/>
        <v/>
      </c>
      <c r="S117" s="302">
        <f t="shared" ca="1" si="21"/>
        <v>91</v>
      </c>
      <c r="T117" s="317" t="str">
        <f t="shared" ca="1" si="22"/>
        <v/>
      </c>
      <c r="U117" s="333">
        <f t="shared" si="23"/>
        <v>1000110</v>
      </c>
      <c r="V117" s="302">
        <f t="shared" si="24"/>
        <v>110</v>
      </c>
      <c r="W117" s="302">
        <f t="shared" si="25"/>
        <v>109</v>
      </c>
      <c r="X117" s="325" t="str">
        <f t="array" aca="1" ref="X117:AA117" ca="1">IF($L117="","",OFFSET($G$8:$J$8,$W117,0))</f>
        <v/>
      </c>
      <c r="Y117" s="326" t="str">
        <f ca="1"/>
        <v/>
      </c>
      <c r="Z117" s="327" t="str">
        <f ca="1"/>
        <v/>
      </c>
      <c r="AA117" s="328" t="str">
        <f ca="1"/>
        <v/>
      </c>
      <c r="AB117" s="328" t="str">
        <f t="shared" ca="1" si="26"/>
        <v/>
      </c>
      <c r="AC117" s="328" t="str">
        <f t="array" aca="1" ref="AC117:AE117" ca="1">IF($L117="","",OFFSET($L$8:$N$8,$W117,0))</f>
        <v/>
      </c>
      <c r="AD117" s="328" t="str">
        <f ca="1"/>
        <v/>
      </c>
      <c r="AE117" s="328" t="str">
        <f ca="1"/>
        <v/>
      </c>
      <c r="AF117" s="329" t="str">
        <f t="shared" ca="1" si="27"/>
        <v/>
      </c>
      <c r="AG117" s="330" t="str">
        <f t="shared" ca="1" si="28"/>
        <v/>
      </c>
      <c r="AI117" s="25" t="str">
        <f t="shared" ca="1" si="29"/>
        <v/>
      </c>
      <c r="AJ117" s="302">
        <f ca="1">IF($R117="",0,COUNTIF($R$8:$R117,$AI117))</f>
        <v>0</v>
      </c>
      <c r="AK117" s="302">
        <f t="shared" ca="1" si="30"/>
        <v>0</v>
      </c>
    </row>
    <row r="118" spans="5:37" ht="17.25" x14ac:dyDescent="0.2">
      <c r="E118" s="41"/>
      <c r="F118" s="47">
        <v>111</v>
      </c>
      <c r="G118" s="290" t="str">
        <f t="shared" si="19"/>
        <v/>
      </c>
      <c r="H118" s="285"/>
      <c r="I118" s="286"/>
      <c r="J118" s="284"/>
      <c r="K118" s="284"/>
      <c r="L118" s="179" t="str">
        <f ca="1"/>
        <v/>
      </c>
      <c r="M118" s="180" t="s">
        <v>2</v>
      </c>
      <c r="N118" s="181" t="str">
        <f ca="1"/>
        <v/>
      </c>
      <c r="O118" s="296" t="str">
        <f t="shared" ca="1" si="31"/>
        <v/>
      </c>
      <c r="P118" s="297" t="str">
        <f t="shared" ca="1" si="32"/>
        <v/>
      </c>
      <c r="R118" s="25" t="str">
        <f t="shared" ca="1" si="20"/>
        <v/>
      </c>
      <c r="S118" s="302">
        <f t="shared" ca="1" si="21"/>
        <v>91</v>
      </c>
      <c r="T118" s="317" t="str">
        <f t="shared" ca="1" si="22"/>
        <v/>
      </c>
      <c r="U118" s="333">
        <f t="shared" si="23"/>
        <v>1000111</v>
      </c>
      <c r="V118" s="302">
        <f t="shared" si="24"/>
        <v>111</v>
      </c>
      <c r="W118" s="302">
        <f t="shared" si="25"/>
        <v>110</v>
      </c>
      <c r="X118" s="325" t="str">
        <f t="array" aca="1" ref="X118:AA118" ca="1">IF($L118="","",OFFSET($G$8:$J$8,$W118,0))</f>
        <v/>
      </c>
      <c r="Y118" s="326" t="str">
        <f ca="1"/>
        <v/>
      </c>
      <c r="Z118" s="327" t="str">
        <f ca="1"/>
        <v/>
      </c>
      <c r="AA118" s="328" t="str">
        <f ca="1"/>
        <v/>
      </c>
      <c r="AB118" s="328" t="str">
        <f t="shared" ca="1" si="26"/>
        <v/>
      </c>
      <c r="AC118" s="328" t="str">
        <f t="array" aca="1" ref="AC118:AE118" ca="1">IF($L118="","",OFFSET($L$8:$N$8,$W118,0))</f>
        <v/>
      </c>
      <c r="AD118" s="328" t="str">
        <f ca="1"/>
        <v/>
      </c>
      <c r="AE118" s="328" t="str">
        <f ca="1"/>
        <v/>
      </c>
      <c r="AF118" s="329" t="str">
        <f t="shared" ca="1" si="27"/>
        <v/>
      </c>
      <c r="AG118" s="330" t="str">
        <f t="shared" ca="1" si="28"/>
        <v/>
      </c>
      <c r="AI118" s="25" t="str">
        <f t="shared" ca="1" si="29"/>
        <v/>
      </c>
      <c r="AJ118" s="302">
        <f ca="1">IF($R118="",0,COUNTIF($R$8:$R118,$AI118))</f>
        <v>0</v>
      </c>
      <c r="AK118" s="302">
        <f t="shared" ca="1" si="30"/>
        <v>0</v>
      </c>
    </row>
    <row r="119" spans="5:37" ht="17.25" x14ac:dyDescent="0.2">
      <c r="E119" s="41"/>
      <c r="F119" s="47">
        <v>112</v>
      </c>
      <c r="G119" s="290" t="str">
        <f t="shared" si="19"/>
        <v/>
      </c>
      <c r="H119" s="285"/>
      <c r="I119" s="286"/>
      <c r="J119" s="284"/>
      <c r="K119" s="284"/>
      <c r="L119" s="179" t="str">
        <f ca="1"/>
        <v/>
      </c>
      <c r="M119" s="180" t="s">
        <v>2</v>
      </c>
      <c r="N119" s="181" t="str">
        <f ca="1"/>
        <v/>
      </c>
      <c r="O119" s="296" t="str">
        <f t="shared" ca="1" si="31"/>
        <v/>
      </c>
      <c r="P119" s="297" t="str">
        <f t="shared" ca="1" si="32"/>
        <v/>
      </c>
      <c r="R119" s="25" t="str">
        <f t="shared" ca="1" si="20"/>
        <v/>
      </c>
      <c r="S119" s="302">
        <f t="shared" ca="1" si="21"/>
        <v>91</v>
      </c>
      <c r="T119" s="317" t="str">
        <f t="shared" ca="1" si="22"/>
        <v/>
      </c>
      <c r="U119" s="333">
        <f t="shared" si="23"/>
        <v>1000112</v>
      </c>
      <c r="V119" s="302">
        <f t="shared" si="24"/>
        <v>112</v>
      </c>
      <c r="W119" s="302">
        <f t="shared" si="25"/>
        <v>111</v>
      </c>
      <c r="X119" s="325" t="str">
        <f t="array" aca="1" ref="X119:AA119" ca="1">IF($L119="","",OFFSET($G$8:$J$8,$W119,0))</f>
        <v/>
      </c>
      <c r="Y119" s="326" t="str">
        <f ca="1"/>
        <v/>
      </c>
      <c r="Z119" s="327" t="str">
        <f ca="1"/>
        <v/>
      </c>
      <c r="AA119" s="328" t="str">
        <f ca="1"/>
        <v/>
      </c>
      <c r="AB119" s="328" t="str">
        <f t="shared" ca="1" si="26"/>
        <v/>
      </c>
      <c r="AC119" s="328" t="str">
        <f t="array" aca="1" ref="AC119:AE119" ca="1">IF($L119="","",OFFSET($L$8:$N$8,$W119,0))</f>
        <v/>
      </c>
      <c r="AD119" s="328" t="str">
        <f ca="1"/>
        <v/>
      </c>
      <c r="AE119" s="328" t="str">
        <f ca="1"/>
        <v/>
      </c>
      <c r="AF119" s="329" t="str">
        <f t="shared" ca="1" si="27"/>
        <v/>
      </c>
      <c r="AG119" s="330" t="str">
        <f t="shared" ca="1" si="28"/>
        <v/>
      </c>
      <c r="AI119" s="25" t="str">
        <f t="shared" ca="1" si="29"/>
        <v/>
      </c>
      <c r="AJ119" s="302">
        <f ca="1">IF($R119="",0,COUNTIF($R$8:$R119,$AI119))</f>
        <v>0</v>
      </c>
      <c r="AK119" s="302">
        <f t="shared" ca="1" si="30"/>
        <v>0</v>
      </c>
    </row>
    <row r="120" spans="5:37" ht="17.25" x14ac:dyDescent="0.2">
      <c r="E120" s="41"/>
      <c r="F120" s="47">
        <v>113</v>
      </c>
      <c r="G120" s="290" t="str">
        <f t="shared" si="19"/>
        <v/>
      </c>
      <c r="H120" s="285"/>
      <c r="I120" s="286"/>
      <c r="J120" s="284"/>
      <c r="K120" s="284"/>
      <c r="L120" s="179" t="str">
        <f ca="1"/>
        <v/>
      </c>
      <c r="M120" s="180" t="s">
        <v>2</v>
      </c>
      <c r="N120" s="181" t="str">
        <f ca="1"/>
        <v/>
      </c>
      <c r="O120" s="296" t="str">
        <f t="shared" ca="1" si="31"/>
        <v/>
      </c>
      <c r="P120" s="297" t="str">
        <f t="shared" ca="1" si="32"/>
        <v/>
      </c>
      <c r="R120" s="25" t="str">
        <f t="shared" ca="1" si="20"/>
        <v/>
      </c>
      <c r="S120" s="302">
        <f t="shared" ca="1" si="21"/>
        <v>91</v>
      </c>
      <c r="T120" s="317" t="str">
        <f t="shared" ca="1" si="22"/>
        <v/>
      </c>
      <c r="U120" s="333">
        <f t="shared" si="23"/>
        <v>1000113</v>
      </c>
      <c r="V120" s="302">
        <f t="shared" si="24"/>
        <v>113</v>
      </c>
      <c r="W120" s="302">
        <f t="shared" si="25"/>
        <v>112</v>
      </c>
      <c r="X120" s="325" t="str">
        <f t="array" aca="1" ref="X120:AA120" ca="1">IF($L120="","",OFFSET($G$8:$J$8,$W120,0))</f>
        <v/>
      </c>
      <c r="Y120" s="326" t="str">
        <f ca="1"/>
        <v/>
      </c>
      <c r="Z120" s="327" t="str">
        <f ca="1"/>
        <v/>
      </c>
      <c r="AA120" s="328" t="str">
        <f ca="1"/>
        <v/>
      </c>
      <c r="AB120" s="328" t="str">
        <f t="shared" ca="1" si="26"/>
        <v/>
      </c>
      <c r="AC120" s="328" t="str">
        <f t="array" aca="1" ref="AC120:AE120" ca="1">IF($L120="","",OFFSET($L$8:$N$8,$W120,0))</f>
        <v/>
      </c>
      <c r="AD120" s="328" t="str">
        <f ca="1"/>
        <v/>
      </c>
      <c r="AE120" s="328" t="str">
        <f ca="1"/>
        <v/>
      </c>
      <c r="AF120" s="329" t="str">
        <f t="shared" ca="1" si="27"/>
        <v/>
      </c>
      <c r="AG120" s="330" t="str">
        <f t="shared" ca="1" si="28"/>
        <v/>
      </c>
      <c r="AI120" s="25" t="str">
        <f t="shared" ca="1" si="29"/>
        <v/>
      </c>
      <c r="AJ120" s="302">
        <f ca="1">IF($R120="",0,COUNTIF($R$8:$R120,$AI120))</f>
        <v>0</v>
      </c>
      <c r="AK120" s="302">
        <f t="shared" ca="1" si="30"/>
        <v>0</v>
      </c>
    </row>
    <row r="121" spans="5:37" ht="17.25" x14ac:dyDescent="0.2">
      <c r="E121" s="41"/>
      <c r="F121" s="47">
        <v>114</v>
      </c>
      <c r="G121" s="290" t="str">
        <f t="shared" si="19"/>
        <v/>
      </c>
      <c r="H121" s="285"/>
      <c r="I121" s="286"/>
      <c r="J121" s="284"/>
      <c r="K121" s="284"/>
      <c r="L121" s="179" t="str">
        <f ca="1"/>
        <v/>
      </c>
      <c r="M121" s="180" t="s">
        <v>2</v>
      </c>
      <c r="N121" s="181" t="str">
        <f ca="1"/>
        <v/>
      </c>
      <c r="O121" s="296" t="str">
        <f t="shared" ca="1" si="31"/>
        <v/>
      </c>
      <c r="P121" s="297" t="str">
        <f t="shared" ca="1" si="32"/>
        <v/>
      </c>
      <c r="R121" s="25" t="str">
        <f t="shared" ca="1" si="20"/>
        <v/>
      </c>
      <c r="S121" s="302">
        <f t="shared" ca="1" si="21"/>
        <v>91</v>
      </c>
      <c r="T121" s="317" t="str">
        <f t="shared" ca="1" si="22"/>
        <v/>
      </c>
      <c r="U121" s="333">
        <f t="shared" si="23"/>
        <v>1000114</v>
      </c>
      <c r="V121" s="302">
        <f t="shared" si="24"/>
        <v>114</v>
      </c>
      <c r="W121" s="302">
        <f t="shared" si="25"/>
        <v>113</v>
      </c>
      <c r="X121" s="325" t="str">
        <f t="array" aca="1" ref="X121:AA121" ca="1">IF($L121="","",OFFSET($G$8:$J$8,$W121,0))</f>
        <v/>
      </c>
      <c r="Y121" s="326" t="str">
        <f ca="1"/>
        <v/>
      </c>
      <c r="Z121" s="327" t="str">
        <f ca="1"/>
        <v/>
      </c>
      <c r="AA121" s="328" t="str">
        <f ca="1"/>
        <v/>
      </c>
      <c r="AB121" s="328" t="str">
        <f t="shared" ca="1" si="26"/>
        <v/>
      </c>
      <c r="AC121" s="328" t="str">
        <f t="array" aca="1" ref="AC121:AE121" ca="1">IF($L121="","",OFFSET($L$8:$N$8,$W121,0))</f>
        <v/>
      </c>
      <c r="AD121" s="328" t="str">
        <f ca="1"/>
        <v/>
      </c>
      <c r="AE121" s="328" t="str">
        <f ca="1"/>
        <v/>
      </c>
      <c r="AF121" s="329" t="str">
        <f t="shared" ca="1" si="27"/>
        <v/>
      </c>
      <c r="AG121" s="330" t="str">
        <f t="shared" ca="1" si="28"/>
        <v/>
      </c>
      <c r="AI121" s="25" t="str">
        <f t="shared" ca="1" si="29"/>
        <v/>
      </c>
      <c r="AJ121" s="302">
        <f ca="1">IF($R121="",0,COUNTIF($R$8:$R121,$AI121))</f>
        <v>0</v>
      </c>
      <c r="AK121" s="302">
        <f t="shared" ca="1" si="30"/>
        <v>0</v>
      </c>
    </row>
    <row r="122" spans="5:37" ht="17.25" x14ac:dyDescent="0.2">
      <c r="E122" s="41"/>
      <c r="F122" s="47">
        <v>115</v>
      </c>
      <c r="G122" s="290" t="str">
        <f t="shared" si="19"/>
        <v/>
      </c>
      <c r="H122" s="285"/>
      <c r="I122" s="286"/>
      <c r="J122" s="284"/>
      <c r="K122" s="284"/>
      <c r="L122" s="179" t="str">
        <f ca="1"/>
        <v/>
      </c>
      <c r="M122" s="180" t="s">
        <v>2</v>
      </c>
      <c r="N122" s="181" t="str">
        <f ca="1"/>
        <v/>
      </c>
      <c r="O122" s="296" t="str">
        <f t="shared" ca="1" si="31"/>
        <v/>
      </c>
      <c r="P122" s="297" t="str">
        <f t="shared" ca="1" si="32"/>
        <v/>
      </c>
      <c r="R122" s="25" t="str">
        <f t="shared" ca="1" si="20"/>
        <v/>
      </c>
      <c r="S122" s="302">
        <f t="shared" ca="1" si="21"/>
        <v>91</v>
      </c>
      <c r="T122" s="317" t="str">
        <f t="shared" ca="1" si="22"/>
        <v/>
      </c>
      <c r="U122" s="333">
        <f t="shared" si="23"/>
        <v>1000115</v>
      </c>
      <c r="V122" s="302">
        <f t="shared" si="24"/>
        <v>115</v>
      </c>
      <c r="W122" s="302">
        <f t="shared" si="25"/>
        <v>114</v>
      </c>
      <c r="X122" s="325" t="str">
        <f t="array" aca="1" ref="X122:AA122" ca="1">IF($L122="","",OFFSET($G$8:$J$8,$W122,0))</f>
        <v/>
      </c>
      <c r="Y122" s="326" t="str">
        <f ca="1"/>
        <v/>
      </c>
      <c r="Z122" s="327" t="str">
        <f ca="1"/>
        <v/>
      </c>
      <c r="AA122" s="328" t="str">
        <f ca="1"/>
        <v/>
      </c>
      <c r="AB122" s="328" t="str">
        <f t="shared" ca="1" si="26"/>
        <v/>
      </c>
      <c r="AC122" s="328" t="str">
        <f t="array" aca="1" ref="AC122:AE122" ca="1">IF($L122="","",OFFSET($L$8:$N$8,$W122,0))</f>
        <v/>
      </c>
      <c r="AD122" s="328" t="str">
        <f ca="1"/>
        <v/>
      </c>
      <c r="AE122" s="328" t="str">
        <f ca="1"/>
        <v/>
      </c>
      <c r="AF122" s="329" t="str">
        <f t="shared" ca="1" si="27"/>
        <v/>
      </c>
      <c r="AG122" s="330" t="str">
        <f t="shared" ca="1" si="28"/>
        <v/>
      </c>
      <c r="AI122" s="25" t="str">
        <f t="shared" ca="1" si="29"/>
        <v/>
      </c>
      <c r="AJ122" s="302">
        <f ca="1">IF($R122="",0,COUNTIF($R$8:$R122,$AI122))</f>
        <v>0</v>
      </c>
      <c r="AK122" s="302">
        <f t="shared" ca="1" si="30"/>
        <v>0</v>
      </c>
    </row>
    <row r="123" spans="5:37" ht="17.25" x14ac:dyDescent="0.2">
      <c r="E123" s="41"/>
      <c r="F123" s="47">
        <v>116</v>
      </c>
      <c r="G123" s="290" t="str">
        <f t="shared" si="19"/>
        <v/>
      </c>
      <c r="H123" s="285"/>
      <c r="I123" s="286"/>
      <c r="J123" s="284"/>
      <c r="K123" s="284"/>
      <c r="L123" s="179" t="str">
        <f ca="1"/>
        <v/>
      </c>
      <c r="M123" s="180" t="s">
        <v>2</v>
      </c>
      <c r="N123" s="181" t="str">
        <f ca="1"/>
        <v/>
      </c>
      <c r="O123" s="296" t="str">
        <f t="shared" ca="1" si="31"/>
        <v/>
      </c>
      <c r="P123" s="297" t="str">
        <f t="shared" ca="1" si="32"/>
        <v/>
      </c>
      <c r="R123" s="25" t="str">
        <f t="shared" ca="1" si="20"/>
        <v/>
      </c>
      <c r="S123" s="302">
        <f t="shared" ca="1" si="21"/>
        <v>91</v>
      </c>
      <c r="T123" s="317" t="str">
        <f t="shared" ca="1" si="22"/>
        <v/>
      </c>
      <c r="U123" s="333">
        <f t="shared" si="23"/>
        <v>1000116</v>
      </c>
      <c r="V123" s="302">
        <f t="shared" si="24"/>
        <v>116</v>
      </c>
      <c r="W123" s="302">
        <f t="shared" si="25"/>
        <v>115</v>
      </c>
      <c r="X123" s="325" t="str">
        <f t="array" aca="1" ref="X123:AA123" ca="1">IF($L123="","",OFFSET($G$8:$J$8,$W123,0))</f>
        <v/>
      </c>
      <c r="Y123" s="326" t="str">
        <f ca="1"/>
        <v/>
      </c>
      <c r="Z123" s="327" t="str">
        <f ca="1"/>
        <v/>
      </c>
      <c r="AA123" s="328" t="str">
        <f ca="1"/>
        <v/>
      </c>
      <c r="AB123" s="328" t="str">
        <f t="shared" ca="1" si="26"/>
        <v/>
      </c>
      <c r="AC123" s="328" t="str">
        <f t="array" aca="1" ref="AC123:AE123" ca="1">IF($L123="","",OFFSET($L$8:$N$8,$W123,0))</f>
        <v/>
      </c>
      <c r="AD123" s="328" t="str">
        <f ca="1"/>
        <v/>
      </c>
      <c r="AE123" s="328" t="str">
        <f ca="1"/>
        <v/>
      </c>
      <c r="AF123" s="329" t="str">
        <f t="shared" ca="1" si="27"/>
        <v/>
      </c>
      <c r="AG123" s="330" t="str">
        <f t="shared" ca="1" si="28"/>
        <v/>
      </c>
      <c r="AI123" s="25" t="str">
        <f t="shared" ca="1" si="29"/>
        <v/>
      </c>
      <c r="AJ123" s="302">
        <f ca="1">IF($R123="",0,COUNTIF($R$8:$R123,$AI123))</f>
        <v>0</v>
      </c>
      <c r="AK123" s="302">
        <f t="shared" ca="1" si="30"/>
        <v>0</v>
      </c>
    </row>
    <row r="124" spans="5:37" ht="17.25" x14ac:dyDescent="0.2">
      <c r="E124" s="41"/>
      <c r="F124" s="47">
        <v>117</v>
      </c>
      <c r="G124" s="290" t="str">
        <f t="shared" si="19"/>
        <v/>
      </c>
      <c r="H124" s="285"/>
      <c r="I124" s="286"/>
      <c r="J124" s="284"/>
      <c r="K124" s="284"/>
      <c r="L124" s="179" t="str">
        <f ca="1"/>
        <v/>
      </c>
      <c r="M124" s="180" t="s">
        <v>2</v>
      </c>
      <c r="N124" s="181" t="str">
        <f ca="1"/>
        <v/>
      </c>
      <c r="O124" s="296" t="str">
        <f t="shared" ca="1" si="31"/>
        <v/>
      </c>
      <c r="P124" s="297" t="str">
        <f t="shared" ca="1" si="32"/>
        <v/>
      </c>
      <c r="R124" s="25" t="str">
        <f t="shared" ca="1" si="20"/>
        <v/>
      </c>
      <c r="S124" s="302">
        <f t="shared" ca="1" si="21"/>
        <v>91</v>
      </c>
      <c r="T124" s="317" t="str">
        <f t="shared" ca="1" si="22"/>
        <v/>
      </c>
      <c r="U124" s="333">
        <f t="shared" si="23"/>
        <v>1000117</v>
      </c>
      <c r="V124" s="302">
        <f t="shared" si="24"/>
        <v>117</v>
      </c>
      <c r="W124" s="302">
        <f t="shared" si="25"/>
        <v>116</v>
      </c>
      <c r="X124" s="325" t="str">
        <f t="array" aca="1" ref="X124:AA124" ca="1">IF($L124="","",OFFSET($G$8:$J$8,$W124,0))</f>
        <v/>
      </c>
      <c r="Y124" s="326" t="str">
        <f ca="1"/>
        <v/>
      </c>
      <c r="Z124" s="327" t="str">
        <f ca="1"/>
        <v/>
      </c>
      <c r="AA124" s="328" t="str">
        <f ca="1"/>
        <v/>
      </c>
      <c r="AB124" s="328" t="str">
        <f t="shared" ca="1" si="26"/>
        <v/>
      </c>
      <c r="AC124" s="328" t="str">
        <f t="array" aca="1" ref="AC124:AE124" ca="1">IF($L124="","",OFFSET($L$8:$N$8,$W124,0))</f>
        <v/>
      </c>
      <c r="AD124" s="328" t="str">
        <f ca="1"/>
        <v/>
      </c>
      <c r="AE124" s="328" t="str">
        <f ca="1"/>
        <v/>
      </c>
      <c r="AF124" s="329" t="str">
        <f t="shared" ca="1" si="27"/>
        <v/>
      </c>
      <c r="AG124" s="330" t="str">
        <f t="shared" ca="1" si="28"/>
        <v/>
      </c>
      <c r="AI124" s="25" t="str">
        <f t="shared" ca="1" si="29"/>
        <v/>
      </c>
      <c r="AJ124" s="302">
        <f ca="1">IF($R124="",0,COUNTIF($R$8:$R124,$AI124))</f>
        <v>0</v>
      </c>
      <c r="AK124" s="302">
        <f t="shared" ca="1" si="30"/>
        <v>0</v>
      </c>
    </row>
    <row r="125" spans="5:37" ht="17.25" x14ac:dyDescent="0.2">
      <c r="E125" s="41"/>
      <c r="F125" s="47">
        <v>118</v>
      </c>
      <c r="G125" s="290" t="str">
        <f t="shared" si="19"/>
        <v/>
      </c>
      <c r="H125" s="285"/>
      <c r="I125" s="286"/>
      <c r="J125" s="284"/>
      <c r="K125" s="284"/>
      <c r="L125" s="179" t="str">
        <f ca="1"/>
        <v/>
      </c>
      <c r="M125" s="180" t="s">
        <v>2</v>
      </c>
      <c r="N125" s="181" t="str">
        <f ca="1"/>
        <v/>
      </c>
      <c r="O125" s="296" t="str">
        <f t="shared" ca="1" si="31"/>
        <v/>
      </c>
      <c r="P125" s="297" t="str">
        <f t="shared" ca="1" si="32"/>
        <v/>
      </c>
      <c r="R125" s="25" t="str">
        <f t="shared" ca="1" si="20"/>
        <v/>
      </c>
      <c r="S125" s="302">
        <f t="shared" ca="1" si="21"/>
        <v>91</v>
      </c>
      <c r="T125" s="317" t="str">
        <f t="shared" ca="1" si="22"/>
        <v/>
      </c>
      <c r="U125" s="333">
        <f t="shared" si="23"/>
        <v>1000118</v>
      </c>
      <c r="V125" s="302">
        <f t="shared" si="24"/>
        <v>118</v>
      </c>
      <c r="W125" s="302">
        <f t="shared" si="25"/>
        <v>117</v>
      </c>
      <c r="X125" s="325" t="str">
        <f t="array" aca="1" ref="X125:AA125" ca="1">IF($L125="","",OFFSET($G$8:$J$8,$W125,0))</f>
        <v/>
      </c>
      <c r="Y125" s="326" t="str">
        <f ca="1"/>
        <v/>
      </c>
      <c r="Z125" s="327" t="str">
        <f ca="1"/>
        <v/>
      </c>
      <c r="AA125" s="328" t="str">
        <f ca="1"/>
        <v/>
      </c>
      <c r="AB125" s="328" t="str">
        <f t="shared" ca="1" si="26"/>
        <v/>
      </c>
      <c r="AC125" s="328" t="str">
        <f t="array" aca="1" ref="AC125:AE125" ca="1">IF($L125="","",OFFSET($L$8:$N$8,$W125,0))</f>
        <v/>
      </c>
      <c r="AD125" s="328" t="str">
        <f ca="1"/>
        <v/>
      </c>
      <c r="AE125" s="328" t="str">
        <f ca="1"/>
        <v/>
      </c>
      <c r="AF125" s="329" t="str">
        <f t="shared" ca="1" si="27"/>
        <v/>
      </c>
      <c r="AG125" s="330" t="str">
        <f t="shared" ca="1" si="28"/>
        <v/>
      </c>
      <c r="AI125" s="25" t="str">
        <f t="shared" ca="1" si="29"/>
        <v/>
      </c>
      <c r="AJ125" s="302">
        <f ca="1">IF($R125="",0,COUNTIF($R$8:$R125,$AI125))</f>
        <v>0</v>
      </c>
      <c r="AK125" s="302">
        <f t="shared" ca="1" si="30"/>
        <v>0</v>
      </c>
    </row>
    <row r="126" spans="5:37" ht="17.25" x14ac:dyDescent="0.2">
      <c r="E126" s="41"/>
      <c r="F126" s="47">
        <v>119</v>
      </c>
      <c r="G126" s="290" t="str">
        <f t="shared" si="19"/>
        <v/>
      </c>
      <c r="H126" s="285"/>
      <c r="I126" s="286"/>
      <c r="J126" s="284"/>
      <c r="K126" s="284"/>
      <c r="L126" s="179" t="str">
        <f ca="1"/>
        <v/>
      </c>
      <c r="M126" s="180" t="s">
        <v>2</v>
      </c>
      <c r="N126" s="181" t="str">
        <f ca="1"/>
        <v/>
      </c>
      <c r="O126" s="296" t="str">
        <f t="shared" ca="1" si="31"/>
        <v/>
      </c>
      <c r="P126" s="297" t="str">
        <f t="shared" ca="1" si="32"/>
        <v/>
      </c>
      <c r="R126" s="25" t="str">
        <f t="shared" ca="1" si="20"/>
        <v/>
      </c>
      <c r="S126" s="302">
        <f t="shared" ca="1" si="21"/>
        <v>91</v>
      </c>
      <c r="T126" s="317" t="str">
        <f t="shared" ca="1" si="22"/>
        <v/>
      </c>
      <c r="U126" s="333">
        <f t="shared" si="23"/>
        <v>1000119</v>
      </c>
      <c r="V126" s="302">
        <f t="shared" si="24"/>
        <v>119</v>
      </c>
      <c r="W126" s="302">
        <f t="shared" si="25"/>
        <v>118</v>
      </c>
      <c r="X126" s="325" t="str">
        <f t="array" aca="1" ref="X126:AA126" ca="1">IF($L126="","",OFFSET($G$8:$J$8,$W126,0))</f>
        <v/>
      </c>
      <c r="Y126" s="326" t="str">
        <f ca="1"/>
        <v/>
      </c>
      <c r="Z126" s="327" t="str">
        <f ca="1"/>
        <v/>
      </c>
      <c r="AA126" s="328" t="str">
        <f ca="1"/>
        <v/>
      </c>
      <c r="AB126" s="328" t="str">
        <f t="shared" ca="1" si="26"/>
        <v/>
      </c>
      <c r="AC126" s="328" t="str">
        <f t="array" aca="1" ref="AC126:AE126" ca="1">IF($L126="","",OFFSET($L$8:$N$8,$W126,0))</f>
        <v/>
      </c>
      <c r="AD126" s="328" t="str">
        <f ca="1"/>
        <v/>
      </c>
      <c r="AE126" s="328" t="str">
        <f ca="1"/>
        <v/>
      </c>
      <c r="AF126" s="329" t="str">
        <f t="shared" ca="1" si="27"/>
        <v/>
      </c>
      <c r="AG126" s="330" t="str">
        <f t="shared" ca="1" si="28"/>
        <v/>
      </c>
      <c r="AI126" s="25" t="str">
        <f t="shared" ca="1" si="29"/>
        <v/>
      </c>
      <c r="AJ126" s="302">
        <f ca="1">IF($R126="",0,COUNTIF($R$8:$R126,$AI126))</f>
        <v>0</v>
      </c>
      <c r="AK126" s="302">
        <f t="shared" ca="1" si="30"/>
        <v>0</v>
      </c>
    </row>
    <row r="127" spans="5:37" ht="17.25" x14ac:dyDescent="0.2">
      <c r="E127" s="41"/>
      <c r="F127" s="47">
        <v>120</v>
      </c>
      <c r="G127" s="290" t="str">
        <f t="shared" si="19"/>
        <v/>
      </c>
      <c r="H127" s="285"/>
      <c r="I127" s="286"/>
      <c r="J127" s="284"/>
      <c r="K127" s="284"/>
      <c r="L127" s="179" t="str">
        <f ca="1"/>
        <v/>
      </c>
      <c r="M127" s="180" t="s">
        <v>2</v>
      </c>
      <c r="N127" s="181" t="str">
        <f ca="1"/>
        <v/>
      </c>
      <c r="O127" s="296" t="str">
        <f t="shared" ca="1" si="31"/>
        <v/>
      </c>
      <c r="P127" s="297" t="str">
        <f t="shared" ca="1" si="32"/>
        <v/>
      </c>
      <c r="R127" s="25" t="str">
        <f t="shared" ca="1" si="20"/>
        <v/>
      </c>
      <c r="S127" s="302">
        <f t="shared" ca="1" si="21"/>
        <v>91</v>
      </c>
      <c r="T127" s="317" t="str">
        <f t="shared" ca="1" si="22"/>
        <v/>
      </c>
      <c r="U127" s="333">
        <f t="shared" si="23"/>
        <v>1000120</v>
      </c>
      <c r="V127" s="302">
        <f t="shared" si="24"/>
        <v>120</v>
      </c>
      <c r="W127" s="302">
        <f t="shared" si="25"/>
        <v>119</v>
      </c>
      <c r="X127" s="325" t="str">
        <f t="array" aca="1" ref="X127:AA127" ca="1">IF($L127="","",OFFSET($G$8:$J$8,$W127,0))</f>
        <v/>
      </c>
      <c r="Y127" s="326" t="str">
        <f ca="1"/>
        <v/>
      </c>
      <c r="Z127" s="327" t="str">
        <f ca="1"/>
        <v/>
      </c>
      <c r="AA127" s="328" t="str">
        <f ca="1"/>
        <v/>
      </c>
      <c r="AB127" s="328" t="str">
        <f t="shared" ca="1" si="26"/>
        <v/>
      </c>
      <c r="AC127" s="328" t="str">
        <f t="array" aca="1" ref="AC127:AE127" ca="1">IF($L127="","",OFFSET($L$8:$N$8,$W127,0))</f>
        <v/>
      </c>
      <c r="AD127" s="328" t="str">
        <f ca="1"/>
        <v/>
      </c>
      <c r="AE127" s="328" t="str">
        <f ca="1"/>
        <v/>
      </c>
      <c r="AF127" s="329" t="str">
        <f t="shared" ca="1" si="27"/>
        <v/>
      </c>
      <c r="AG127" s="330" t="str">
        <f t="shared" ca="1" si="28"/>
        <v/>
      </c>
      <c r="AI127" s="25" t="str">
        <f t="shared" ca="1" si="29"/>
        <v/>
      </c>
      <c r="AJ127" s="302">
        <f ca="1">IF($R127="",0,COUNTIF($R$8:$R127,$AI127))</f>
        <v>0</v>
      </c>
      <c r="AK127" s="302">
        <f t="shared" ca="1" si="30"/>
        <v>0</v>
      </c>
    </row>
    <row r="128" spans="5:37" ht="17.25" x14ac:dyDescent="0.2">
      <c r="E128" s="41"/>
      <c r="F128" s="47">
        <v>121</v>
      </c>
      <c r="G128" s="290" t="str">
        <f t="shared" si="19"/>
        <v/>
      </c>
      <c r="H128" s="285"/>
      <c r="I128" s="286"/>
      <c r="J128" s="284"/>
      <c r="K128" s="284"/>
      <c r="L128" s="179" t="str">
        <f ca="1"/>
        <v/>
      </c>
      <c r="M128" s="180" t="s">
        <v>2</v>
      </c>
      <c r="N128" s="181" t="str">
        <f ca="1"/>
        <v/>
      </c>
      <c r="O128" s="296" t="str">
        <f t="shared" ca="1" si="31"/>
        <v/>
      </c>
      <c r="P128" s="297" t="str">
        <f t="shared" ca="1" si="32"/>
        <v/>
      </c>
      <c r="R128" s="25" t="str">
        <f t="shared" ca="1" si="20"/>
        <v/>
      </c>
      <c r="S128" s="302">
        <f t="shared" ca="1" si="21"/>
        <v>91</v>
      </c>
      <c r="T128" s="317" t="str">
        <f t="shared" ca="1" si="22"/>
        <v/>
      </c>
      <c r="U128" s="333">
        <f t="shared" si="23"/>
        <v>1000121</v>
      </c>
      <c r="V128" s="302">
        <f t="shared" si="24"/>
        <v>121</v>
      </c>
      <c r="W128" s="302">
        <f t="shared" si="25"/>
        <v>120</v>
      </c>
      <c r="X128" s="325" t="str">
        <f t="array" aca="1" ref="X128:AA128" ca="1">IF($L128="","",OFFSET($G$8:$J$8,$W128,0))</f>
        <v/>
      </c>
      <c r="Y128" s="326" t="str">
        <f ca="1"/>
        <v/>
      </c>
      <c r="Z128" s="327" t="str">
        <f ca="1"/>
        <v/>
      </c>
      <c r="AA128" s="328" t="str">
        <f ca="1"/>
        <v/>
      </c>
      <c r="AB128" s="328" t="str">
        <f t="shared" ca="1" si="26"/>
        <v/>
      </c>
      <c r="AC128" s="328" t="str">
        <f t="array" aca="1" ref="AC128:AE128" ca="1">IF($L128="","",OFFSET($L$8:$N$8,$W128,0))</f>
        <v/>
      </c>
      <c r="AD128" s="328" t="str">
        <f ca="1"/>
        <v/>
      </c>
      <c r="AE128" s="328" t="str">
        <f ca="1"/>
        <v/>
      </c>
      <c r="AF128" s="329" t="str">
        <f t="shared" ca="1" si="27"/>
        <v/>
      </c>
      <c r="AG128" s="330" t="str">
        <f t="shared" ca="1" si="28"/>
        <v/>
      </c>
      <c r="AI128" s="25" t="str">
        <f t="shared" ca="1" si="29"/>
        <v/>
      </c>
      <c r="AJ128" s="302">
        <f ca="1">IF($R128="",0,COUNTIF($R$8:$R128,$AI128))</f>
        <v>0</v>
      </c>
      <c r="AK128" s="302">
        <f t="shared" ca="1" si="30"/>
        <v>0</v>
      </c>
    </row>
    <row r="129" spans="5:37" ht="17.25" x14ac:dyDescent="0.2">
      <c r="E129" s="41"/>
      <c r="F129" s="47">
        <v>122</v>
      </c>
      <c r="G129" s="290" t="str">
        <f t="shared" si="19"/>
        <v/>
      </c>
      <c r="H129" s="285"/>
      <c r="I129" s="286"/>
      <c r="J129" s="284"/>
      <c r="K129" s="284"/>
      <c r="L129" s="179" t="str">
        <f ca="1"/>
        <v/>
      </c>
      <c r="M129" s="180" t="s">
        <v>2</v>
      </c>
      <c r="N129" s="181" t="str">
        <f ca="1"/>
        <v/>
      </c>
      <c r="O129" s="296" t="str">
        <f t="shared" ca="1" si="31"/>
        <v/>
      </c>
      <c r="P129" s="297" t="str">
        <f t="shared" ca="1" si="32"/>
        <v/>
      </c>
      <c r="R129" s="25" t="str">
        <f t="shared" ca="1" si="20"/>
        <v/>
      </c>
      <c r="S129" s="302">
        <f t="shared" ca="1" si="21"/>
        <v>91</v>
      </c>
      <c r="T129" s="317" t="str">
        <f t="shared" ca="1" si="22"/>
        <v/>
      </c>
      <c r="U129" s="333">
        <f t="shared" si="23"/>
        <v>1000122</v>
      </c>
      <c r="V129" s="302">
        <f t="shared" si="24"/>
        <v>122</v>
      </c>
      <c r="W129" s="302">
        <f t="shared" si="25"/>
        <v>121</v>
      </c>
      <c r="X129" s="325" t="str">
        <f t="array" aca="1" ref="X129:AA129" ca="1">IF($L129="","",OFFSET($G$8:$J$8,$W129,0))</f>
        <v/>
      </c>
      <c r="Y129" s="326" t="str">
        <f ca="1"/>
        <v/>
      </c>
      <c r="Z129" s="327" t="str">
        <f ca="1"/>
        <v/>
      </c>
      <c r="AA129" s="328" t="str">
        <f ca="1"/>
        <v/>
      </c>
      <c r="AB129" s="328" t="str">
        <f t="shared" ca="1" si="26"/>
        <v/>
      </c>
      <c r="AC129" s="328" t="str">
        <f t="array" aca="1" ref="AC129:AE129" ca="1">IF($L129="","",OFFSET($L$8:$N$8,$W129,0))</f>
        <v/>
      </c>
      <c r="AD129" s="328" t="str">
        <f ca="1"/>
        <v/>
      </c>
      <c r="AE129" s="328" t="str">
        <f ca="1"/>
        <v/>
      </c>
      <c r="AF129" s="329" t="str">
        <f t="shared" ca="1" si="27"/>
        <v/>
      </c>
      <c r="AG129" s="330" t="str">
        <f t="shared" ca="1" si="28"/>
        <v/>
      </c>
      <c r="AI129" s="25" t="str">
        <f t="shared" ca="1" si="29"/>
        <v/>
      </c>
      <c r="AJ129" s="302">
        <f ca="1">IF($R129="",0,COUNTIF($R$8:$R129,$AI129))</f>
        <v>0</v>
      </c>
      <c r="AK129" s="302">
        <f t="shared" ca="1" si="30"/>
        <v>0</v>
      </c>
    </row>
    <row r="130" spans="5:37" ht="17.25" x14ac:dyDescent="0.2">
      <c r="E130" s="41"/>
      <c r="F130" s="47">
        <v>123</v>
      </c>
      <c r="G130" s="290" t="str">
        <f t="shared" si="19"/>
        <v/>
      </c>
      <c r="H130" s="285"/>
      <c r="I130" s="286"/>
      <c r="J130" s="284"/>
      <c r="K130" s="284"/>
      <c r="L130" s="179" t="str">
        <f ca="1"/>
        <v/>
      </c>
      <c r="M130" s="180" t="s">
        <v>2</v>
      </c>
      <c r="N130" s="181" t="str">
        <f ca="1"/>
        <v/>
      </c>
      <c r="O130" s="296" t="str">
        <f t="shared" ca="1" si="31"/>
        <v/>
      </c>
      <c r="P130" s="297" t="str">
        <f t="shared" ca="1" si="32"/>
        <v/>
      </c>
      <c r="R130" s="25" t="str">
        <f t="shared" ca="1" si="20"/>
        <v/>
      </c>
      <c r="S130" s="302">
        <f t="shared" ca="1" si="21"/>
        <v>91</v>
      </c>
      <c r="T130" s="317" t="str">
        <f t="shared" ca="1" si="22"/>
        <v/>
      </c>
      <c r="U130" s="333">
        <f t="shared" si="23"/>
        <v>1000123</v>
      </c>
      <c r="V130" s="302">
        <f t="shared" si="24"/>
        <v>123</v>
      </c>
      <c r="W130" s="302">
        <f t="shared" si="25"/>
        <v>122</v>
      </c>
      <c r="X130" s="325" t="str">
        <f t="array" aca="1" ref="X130:AA130" ca="1">IF($L130="","",OFFSET($G$8:$J$8,$W130,0))</f>
        <v/>
      </c>
      <c r="Y130" s="326" t="str">
        <f ca="1"/>
        <v/>
      </c>
      <c r="Z130" s="327" t="str">
        <f ca="1"/>
        <v/>
      </c>
      <c r="AA130" s="328" t="str">
        <f ca="1"/>
        <v/>
      </c>
      <c r="AB130" s="328" t="str">
        <f t="shared" ca="1" si="26"/>
        <v/>
      </c>
      <c r="AC130" s="328" t="str">
        <f t="array" aca="1" ref="AC130:AE130" ca="1">IF($L130="","",OFFSET($L$8:$N$8,$W130,0))</f>
        <v/>
      </c>
      <c r="AD130" s="328" t="str">
        <f ca="1"/>
        <v/>
      </c>
      <c r="AE130" s="328" t="str">
        <f ca="1"/>
        <v/>
      </c>
      <c r="AF130" s="329" t="str">
        <f t="shared" ca="1" si="27"/>
        <v/>
      </c>
      <c r="AG130" s="330" t="str">
        <f t="shared" ca="1" si="28"/>
        <v/>
      </c>
      <c r="AI130" s="25" t="str">
        <f t="shared" ca="1" si="29"/>
        <v/>
      </c>
      <c r="AJ130" s="302">
        <f ca="1">IF($R130="",0,COUNTIF($R$8:$R130,$AI130))</f>
        <v>0</v>
      </c>
      <c r="AK130" s="302">
        <f t="shared" ca="1" si="30"/>
        <v>0</v>
      </c>
    </row>
    <row r="131" spans="5:37" ht="17.25" x14ac:dyDescent="0.2">
      <c r="E131" s="41"/>
      <c r="F131" s="47">
        <v>124</v>
      </c>
      <c r="G131" s="290" t="str">
        <f t="shared" si="19"/>
        <v/>
      </c>
      <c r="H131" s="285"/>
      <c r="I131" s="286"/>
      <c r="J131" s="284"/>
      <c r="K131" s="284"/>
      <c r="L131" s="179" t="str">
        <f ca="1"/>
        <v/>
      </c>
      <c r="M131" s="180" t="s">
        <v>2</v>
      </c>
      <c r="N131" s="181" t="str">
        <f ca="1"/>
        <v/>
      </c>
      <c r="O131" s="296" t="str">
        <f t="shared" ca="1" si="31"/>
        <v/>
      </c>
      <c r="P131" s="297" t="str">
        <f t="shared" ca="1" si="32"/>
        <v/>
      </c>
      <c r="R131" s="25" t="str">
        <f t="shared" ca="1" si="20"/>
        <v/>
      </c>
      <c r="S131" s="302">
        <f t="shared" ca="1" si="21"/>
        <v>91</v>
      </c>
      <c r="T131" s="317" t="str">
        <f t="shared" ca="1" si="22"/>
        <v/>
      </c>
      <c r="U131" s="333">
        <f t="shared" si="23"/>
        <v>1000124</v>
      </c>
      <c r="V131" s="302">
        <f t="shared" si="24"/>
        <v>124</v>
      </c>
      <c r="W131" s="302">
        <f t="shared" si="25"/>
        <v>123</v>
      </c>
      <c r="X131" s="325" t="str">
        <f t="array" aca="1" ref="X131:AA131" ca="1">IF($L131="","",OFFSET($G$8:$J$8,$W131,0))</f>
        <v/>
      </c>
      <c r="Y131" s="326" t="str">
        <f ca="1"/>
        <v/>
      </c>
      <c r="Z131" s="327" t="str">
        <f ca="1"/>
        <v/>
      </c>
      <c r="AA131" s="328" t="str">
        <f ca="1"/>
        <v/>
      </c>
      <c r="AB131" s="328" t="str">
        <f t="shared" ca="1" si="26"/>
        <v/>
      </c>
      <c r="AC131" s="328" t="str">
        <f t="array" aca="1" ref="AC131:AE131" ca="1">IF($L131="","",OFFSET($L$8:$N$8,$W131,0))</f>
        <v/>
      </c>
      <c r="AD131" s="328" t="str">
        <f ca="1"/>
        <v/>
      </c>
      <c r="AE131" s="328" t="str">
        <f ca="1"/>
        <v/>
      </c>
      <c r="AF131" s="329" t="str">
        <f t="shared" ca="1" si="27"/>
        <v/>
      </c>
      <c r="AG131" s="330" t="str">
        <f t="shared" ca="1" si="28"/>
        <v/>
      </c>
      <c r="AI131" s="25" t="str">
        <f t="shared" ca="1" si="29"/>
        <v/>
      </c>
      <c r="AJ131" s="302">
        <f ca="1">IF($R131="",0,COUNTIF($R$8:$R131,$AI131))</f>
        <v>0</v>
      </c>
      <c r="AK131" s="302">
        <f t="shared" ca="1" si="30"/>
        <v>0</v>
      </c>
    </row>
    <row r="132" spans="5:37" ht="17.25" x14ac:dyDescent="0.2">
      <c r="E132" s="41"/>
      <c r="F132" s="47">
        <v>125</v>
      </c>
      <c r="G132" s="290" t="str">
        <f t="shared" si="19"/>
        <v/>
      </c>
      <c r="H132" s="285"/>
      <c r="I132" s="286"/>
      <c r="J132" s="284"/>
      <c r="K132" s="284"/>
      <c r="L132" s="179" t="str">
        <f ca="1"/>
        <v/>
      </c>
      <c r="M132" s="180" t="s">
        <v>2</v>
      </c>
      <c r="N132" s="181" t="str">
        <f ca="1"/>
        <v/>
      </c>
      <c r="O132" s="296" t="str">
        <f t="shared" ca="1" si="31"/>
        <v/>
      </c>
      <c r="P132" s="297" t="str">
        <f t="shared" ca="1" si="32"/>
        <v/>
      </c>
      <c r="R132" s="25" t="str">
        <f t="shared" ca="1" si="20"/>
        <v/>
      </c>
      <c r="S132" s="302">
        <f t="shared" ca="1" si="21"/>
        <v>91</v>
      </c>
      <c r="T132" s="317" t="str">
        <f t="shared" ca="1" si="22"/>
        <v/>
      </c>
      <c r="U132" s="333">
        <f t="shared" si="23"/>
        <v>1000125</v>
      </c>
      <c r="V132" s="302">
        <f t="shared" si="24"/>
        <v>125</v>
      </c>
      <c r="W132" s="302">
        <f t="shared" si="25"/>
        <v>124</v>
      </c>
      <c r="X132" s="325" t="str">
        <f t="array" aca="1" ref="X132:AA132" ca="1">IF($L132="","",OFFSET($G$8:$J$8,$W132,0))</f>
        <v/>
      </c>
      <c r="Y132" s="326" t="str">
        <f ca="1"/>
        <v/>
      </c>
      <c r="Z132" s="327" t="str">
        <f ca="1"/>
        <v/>
      </c>
      <c r="AA132" s="328" t="str">
        <f ca="1"/>
        <v/>
      </c>
      <c r="AB132" s="328" t="str">
        <f t="shared" ca="1" si="26"/>
        <v/>
      </c>
      <c r="AC132" s="328" t="str">
        <f t="array" aca="1" ref="AC132:AE132" ca="1">IF($L132="","",OFFSET($L$8:$N$8,$W132,0))</f>
        <v/>
      </c>
      <c r="AD132" s="328" t="str">
        <f ca="1"/>
        <v/>
      </c>
      <c r="AE132" s="328" t="str">
        <f ca="1"/>
        <v/>
      </c>
      <c r="AF132" s="329" t="str">
        <f t="shared" ca="1" si="27"/>
        <v/>
      </c>
      <c r="AG132" s="330" t="str">
        <f t="shared" ca="1" si="28"/>
        <v/>
      </c>
      <c r="AI132" s="25" t="str">
        <f t="shared" ca="1" si="29"/>
        <v/>
      </c>
      <c r="AJ132" s="302">
        <f ca="1">IF($R132="",0,COUNTIF($R$8:$R132,$AI132))</f>
        <v>0</v>
      </c>
      <c r="AK132" s="302">
        <f t="shared" ca="1" si="30"/>
        <v>0</v>
      </c>
    </row>
    <row r="133" spans="5:37" ht="17.25" x14ac:dyDescent="0.2">
      <c r="E133" s="41"/>
      <c r="F133" s="47">
        <v>126</v>
      </c>
      <c r="G133" s="290" t="str">
        <f t="shared" si="19"/>
        <v/>
      </c>
      <c r="H133" s="285"/>
      <c r="I133" s="286"/>
      <c r="J133" s="284"/>
      <c r="K133" s="284"/>
      <c r="L133" s="179" t="str">
        <f ca="1"/>
        <v/>
      </c>
      <c r="M133" s="180" t="s">
        <v>2</v>
      </c>
      <c r="N133" s="181" t="str">
        <f ca="1"/>
        <v/>
      </c>
      <c r="O133" s="296" t="str">
        <f t="shared" ca="1" si="31"/>
        <v/>
      </c>
      <c r="P133" s="297" t="str">
        <f t="shared" ca="1" si="32"/>
        <v/>
      </c>
      <c r="R133" s="25" t="str">
        <f t="shared" ca="1" si="20"/>
        <v/>
      </c>
      <c r="S133" s="302">
        <f t="shared" ca="1" si="21"/>
        <v>91</v>
      </c>
      <c r="T133" s="317" t="str">
        <f t="shared" ca="1" si="22"/>
        <v/>
      </c>
      <c r="U133" s="333">
        <f t="shared" si="23"/>
        <v>1000126</v>
      </c>
      <c r="V133" s="302">
        <f t="shared" si="24"/>
        <v>126</v>
      </c>
      <c r="W133" s="302">
        <f t="shared" si="25"/>
        <v>125</v>
      </c>
      <c r="X133" s="325" t="str">
        <f t="array" aca="1" ref="X133:AA133" ca="1">IF($L133="","",OFFSET($G$8:$J$8,$W133,0))</f>
        <v/>
      </c>
      <c r="Y133" s="326" t="str">
        <f ca="1"/>
        <v/>
      </c>
      <c r="Z133" s="327" t="str">
        <f ca="1"/>
        <v/>
      </c>
      <c r="AA133" s="328" t="str">
        <f ca="1"/>
        <v/>
      </c>
      <c r="AB133" s="328" t="str">
        <f t="shared" ca="1" si="26"/>
        <v/>
      </c>
      <c r="AC133" s="328" t="str">
        <f t="array" aca="1" ref="AC133:AE133" ca="1">IF($L133="","",OFFSET($L$8:$N$8,$W133,0))</f>
        <v/>
      </c>
      <c r="AD133" s="328" t="str">
        <f ca="1"/>
        <v/>
      </c>
      <c r="AE133" s="328" t="str">
        <f ca="1"/>
        <v/>
      </c>
      <c r="AF133" s="329" t="str">
        <f t="shared" ca="1" si="27"/>
        <v/>
      </c>
      <c r="AG133" s="330" t="str">
        <f t="shared" ca="1" si="28"/>
        <v/>
      </c>
      <c r="AI133" s="25" t="str">
        <f t="shared" ca="1" si="29"/>
        <v/>
      </c>
      <c r="AJ133" s="302">
        <f ca="1">IF($R133="",0,COUNTIF($R$8:$R133,$AI133))</f>
        <v>0</v>
      </c>
      <c r="AK133" s="302">
        <f t="shared" ca="1" si="30"/>
        <v>0</v>
      </c>
    </row>
    <row r="134" spans="5:37" ht="17.25" x14ac:dyDescent="0.2">
      <c r="E134" s="41"/>
      <c r="F134" s="47">
        <v>127</v>
      </c>
      <c r="G134" s="290" t="str">
        <f t="shared" si="19"/>
        <v/>
      </c>
      <c r="H134" s="285"/>
      <c r="I134" s="286"/>
      <c r="J134" s="284"/>
      <c r="K134" s="284"/>
      <c r="L134" s="179" t="str">
        <f ca="1"/>
        <v/>
      </c>
      <c r="M134" s="180" t="s">
        <v>2</v>
      </c>
      <c r="N134" s="181" t="str">
        <f ca="1"/>
        <v/>
      </c>
      <c r="O134" s="296" t="str">
        <f t="shared" ca="1" si="31"/>
        <v/>
      </c>
      <c r="P134" s="297" t="str">
        <f t="shared" ca="1" si="32"/>
        <v/>
      </c>
      <c r="R134" s="25" t="str">
        <f t="shared" ca="1" si="20"/>
        <v/>
      </c>
      <c r="S134" s="302">
        <f t="shared" ca="1" si="21"/>
        <v>91</v>
      </c>
      <c r="T134" s="317" t="str">
        <f t="shared" ca="1" si="22"/>
        <v/>
      </c>
      <c r="U134" s="333">
        <f t="shared" si="23"/>
        <v>1000127</v>
      </c>
      <c r="V134" s="302">
        <f t="shared" si="24"/>
        <v>127</v>
      </c>
      <c r="W134" s="302">
        <f t="shared" si="25"/>
        <v>126</v>
      </c>
      <c r="X134" s="325" t="str">
        <f t="array" aca="1" ref="X134:AA134" ca="1">IF($L134="","",OFFSET($G$8:$J$8,$W134,0))</f>
        <v/>
      </c>
      <c r="Y134" s="326" t="str">
        <f ca="1"/>
        <v/>
      </c>
      <c r="Z134" s="327" t="str">
        <f ca="1"/>
        <v/>
      </c>
      <c r="AA134" s="328" t="str">
        <f ca="1"/>
        <v/>
      </c>
      <c r="AB134" s="328" t="str">
        <f t="shared" ca="1" si="26"/>
        <v/>
      </c>
      <c r="AC134" s="328" t="str">
        <f t="array" aca="1" ref="AC134:AE134" ca="1">IF($L134="","",OFFSET($L$8:$N$8,$W134,0))</f>
        <v/>
      </c>
      <c r="AD134" s="328" t="str">
        <f ca="1"/>
        <v/>
      </c>
      <c r="AE134" s="328" t="str">
        <f ca="1"/>
        <v/>
      </c>
      <c r="AF134" s="329" t="str">
        <f t="shared" ca="1" si="27"/>
        <v/>
      </c>
      <c r="AG134" s="330" t="str">
        <f t="shared" ca="1" si="28"/>
        <v/>
      </c>
      <c r="AI134" s="25" t="str">
        <f t="shared" ca="1" si="29"/>
        <v/>
      </c>
      <c r="AJ134" s="302">
        <f ca="1">IF($R134="",0,COUNTIF($R$8:$R134,$AI134))</f>
        <v>0</v>
      </c>
      <c r="AK134" s="302">
        <f t="shared" ca="1" si="30"/>
        <v>0</v>
      </c>
    </row>
    <row r="135" spans="5:37" ht="17.25" x14ac:dyDescent="0.2">
      <c r="E135" s="41"/>
      <c r="F135" s="47">
        <v>128</v>
      </c>
      <c r="G135" s="290" t="str">
        <f t="shared" si="19"/>
        <v/>
      </c>
      <c r="H135" s="285"/>
      <c r="I135" s="286"/>
      <c r="J135" s="284"/>
      <c r="K135" s="284"/>
      <c r="L135" s="179" t="str">
        <f ca="1"/>
        <v/>
      </c>
      <c r="M135" s="180" t="s">
        <v>2</v>
      </c>
      <c r="N135" s="181" t="str">
        <f ca="1"/>
        <v/>
      </c>
      <c r="O135" s="296" t="str">
        <f t="shared" ca="1" si="31"/>
        <v/>
      </c>
      <c r="P135" s="297" t="str">
        <f t="shared" ca="1" si="32"/>
        <v/>
      </c>
      <c r="R135" s="25" t="str">
        <f t="shared" ca="1" si="20"/>
        <v/>
      </c>
      <c r="S135" s="302">
        <f t="shared" ca="1" si="21"/>
        <v>91</v>
      </c>
      <c r="T135" s="317" t="str">
        <f t="shared" ca="1" si="22"/>
        <v/>
      </c>
      <c r="U135" s="333">
        <f t="shared" si="23"/>
        <v>1000128</v>
      </c>
      <c r="V135" s="302">
        <f t="shared" si="24"/>
        <v>128</v>
      </c>
      <c r="W135" s="302">
        <f t="shared" si="25"/>
        <v>127</v>
      </c>
      <c r="X135" s="325" t="str">
        <f t="array" aca="1" ref="X135:AA135" ca="1">IF($L135="","",OFFSET($G$8:$J$8,$W135,0))</f>
        <v/>
      </c>
      <c r="Y135" s="326" t="str">
        <f ca="1"/>
        <v/>
      </c>
      <c r="Z135" s="327" t="str">
        <f ca="1"/>
        <v/>
      </c>
      <c r="AA135" s="328" t="str">
        <f ca="1"/>
        <v/>
      </c>
      <c r="AB135" s="328" t="str">
        <f t="shared" ca="1" si="26"/>
        <v/>
      </c>
      <c r="AC135" s="328" t="str">
        <f t="array" aca="1" ref="AC135:AE135" ca="1">IF($L135="","",OFFSET($L$8:$N$8,$W135,0))</f>
        <v/>
      </c>
      <c r="AD135" s="328" t="str">
        <f ca="1"/>
        <v/>
      </c>
      <c r="AE135" s="328" t="str">
        <f ca="1"/>
        <v/>
      </c>
      <c r="AF135" s="329" t="str">
        <f t="shared" ca="1" si="27"/>
        <v/>
      </c>
      <c r="AG135" s="330" t="str">
        <f t="shared" ca="1" si="28"/>
        <v/>
      </c>
      <c r="AI135" s="25" t="str">
        <f t="shared" ca="1" si="29"/>
        <v/>
      </c>
      <c r="AJ135" s="302">
        <f ca="1">IF($R135="",0,COUNTIF($R$8:$R135,$AI135))</f>
        <v>0</v>
      </c>
      <c r="AK135" s="302">
        <f t="shared" ca="1" si="30"/>
        <v>0</v>
      </c>
    </row>
    <row r="136" spans="5:37" ht="17.25" x14ac:dyDescent="0.2">
      <c r="E136" s="41"/>
      <c r="F136" s="47">
        <v>129</v>
      </c>
      <c r="G136" s="290" t="str">
        <f t="shared" si="19"/>
        <v/>
      </c>
      <c r="H136" s="285"/>
      <c r="I136" s="286"/>
      <c r="J136" s="284"/>
      <c r="K136" s="284"/>
      <c r="L136" s="179" t="str">
        <f ca="1"/>
        <v/>
      </c>
      <c r="M136" s="180" t="s">
        <v>2</v>
      </c>
      <c r="N136" s="181" t="str">
        <f ca="1"/>
        <v/>
      </c>
      <c r="O136" s="296" t="str">
        <f t="shared" ref="O136:O167" ca="1" si="33">IF($L136="","",IF(VLOOKUP($L136,$C$8:$D$27,2,0)="","",VLOOKUP($L136,$C$8:$D$27,2,0)))</f>
        <v/>
      </c>
      <c r="P136" s="297" t="str">
        <f t="shared" ref="P136:P167" ca="1" si="34">IF($N136="","",IF(VLOOKUP($N136,$C$8:$D$27,2,0)="","",VLOOKUP($N136,$C$8:$D$27,2,0)))</f>
        <v/>
      </c>
      <c r="R136" s="25" t="str">
        <f t="shared" ca="1" si="20"/>
        <v/>
      </c>
      <c r="S136" s="302">
        <f t="shared" ca="1" si="21"/>
        <v>91</v>
      </c>
      <c r="T136" s="317" t="str">
        <f t="shared" ca="1" si="22"/>
        <v/>
      </c>
      <c r="U136" s="333">
        <f t="shared" si="23"/>
        <v>1000129</v>
      </c>
      <c r="V136" s="302">
        <f t="shared" si="24"/>
        <v>129</v>
      </c>
      <c r="W136" s="302">
        <f t="shared" si="25"/>
        <v>128</v>
      </c>
      <c r="X136" s="325" t="str">
        <f t="array" aca="1" ref="X136:AA136" ca="1">IF($L136="","",OFFSET($G$8:$J$8,$W136,0))</f>
        <v/>
      </c>
      <c r="Y136" s="326" t="str">
        <f ca="1"/>
        <v/>
      </c>
      <c r="Z136" s="327" t="str">
        <f ca="1"/>
        <v/>
      </c>
      <c r="AA136" s="328" t="str">
        <f ca="1"/>
        <v/>
      </c>
      <c r="AB136" s="328" t="str">
        <f t="shared" ca="1" si="26"/>
        <v/>
      </c>
      <c r="AC136" s="328" t="str">
        <f t="array" aca="1" ref="AC136:AE136" ca="1">IF($L136="","",OFFSET($L$8:$N$8,$W136,0))</f>
        <v/>
      </c>
      <c r="AD136" s="328" t="str">
        <f ca="1"/>
        <v/>
      </c>
      <c r="AE136" s="328" t="str">
        <f ca="1"/>
        <v/>
      </c>
      <c r="AF136" s="329" t="str">
        <f t="shared" ca="1" si="27"/>
        <v/>
      </c>
      <c r="AG136" s="330" t="str">
        <f t="shared" ca="1" si="28"/>
        <v/>
      </c>
      <c r="AI136" s="25" t="str">
        <f t="shared" ca="1" si="29"/>
        <v/>
      </c>
      <c r="AJ136" s="302">
        <f ca="1">IF($R136="",0,COUNTIF($R$8:$R136,$AI136))</f>
        <v>0</v>
      </c>
      <c r="AK136" s="302">
        <f t="shared" ca="1" si="30"/>
        <v>0</v>
      </c>
    </row>
    <row r="137" spans="5:37" ht="17.25" x14ac:dyDescent="0.2">
      <c r="E137" s="41"/>
      <c r="F137" s="47">
        <v>130</v>
      </c>
      <c r="G137" s="290" t="str">
        <f t="shared" ref="G137:G189" si="35">IF($H137="","",$H137)</f>
        <v/>
      </c>
      <c r="H137" s="285"/>
      <c r="I137" s="286"/>
      <c r="J137" s="284"/>
      <c r="K137" s="284"/>
      <c r="L137" s="179" t="str">
        <f ca="1"/>
        <v/>
      </c>
      <c r="M137" s="180" t="s">
        <v>2</v>
      </c>
      <c r="N137" s="181" t="str">
        <f ca="1"/>
        <v/>
      </c>
      <c r="O137" s="296" t="str">
        <f t="shared" ca="1" si="33"/>
        <v/>
      </c>
      <c r="P137" s="297" t="str">
        <f t="shared" ca="1" si="34"/>
        <v/>
      </c>
      <c r="R137" s="25" t="str">
        <f t="shared" ref="R137:R189" ca="1" si="36">$P137&amp;$O137</f>
        <v/>
      </c>
      <c r="S137" s="302">
        <f t="shared" ref="S137:S189" ca="1" si="37">MATCH($O137&amp;$P137,$R$8:$R$189,0)</f>
        <v>91</v>
      </c>
      <c r="T137" s="317" t="str">
        <f t="shared" ref="T137:T189" ca="1" si="38">IF(OR($K137="ja",INDEX($K$8:$K$189,$S137)="ja"),"ja","")</f>
        <v/>
      </c>
      <c r="U137" s="333">
        <f t="shared" ref="U137:U189" si="39">IF($H137="",1000000+ROW(A130),$H137+ROW(A133)/1000)</f>
        <v>1000130</v>
      </c>
      <c r="V137" s="302">
        <f t="shared" ref="V137:V189" si="40">RANK($U137,$U$8:$U$189,1)</f>
        <v>130</v>
      </c>
      <c r="W137" s="302">
        <f t="shared" ref="W137:W188" si="41">MATCH(ROW(A130),$V$8:$V$189,0)-1</f>
        <v>129</v>
      </c>
      <c r="X137" s="325" t="str">
        <f t="array" aca="1" ref="X137:AA137" ca="1">IF($L137="","",OFFSET($G$8:$J$8,$W137,0))</f>
        <v/>
      </c>
      <c r="Y137" s="326" t="str">
        <f ca="1"/>
        <v/>
      </c>
      <c r="Z137" s="327" t="str">
        <f ca="1"/>
        <v/>
      </c>
      <c r="AA137" s="328" t="str">
        <f ca="1"/>
        <v/>
      </c>
      <c r="AB137" s="328" t="str">
        <f t="shared" ref="AB137:AB189" ca="1" si="42">IF($L137="","",OFFSET($T$8,$W137,0))</f>
        <v/>
      </c>
      <c r="AC137" s="328" t="str">
        <f t="array" aca="1" ref="AC137:AE137" ca="1">IF($L137="","",OFFSET($L$8:$N$8,$W137,0))</f>
        <v/>
      </c>
      <c r="AD137" s="328" t="str">
        <f ca="1"/>
        <v/>
      </c>
      <c r="AE137" s="328" t="str">
        <f ca="1"/>
        <v/>
      </c>
      <c r="AF137" s="329" t="str">
        <f t="shared" ref="AF137:AF189" ca="1" si="43">IF($L137="","",IF($AB137="ja",OFFSET($P$8,$W137,0),OFFSET($O$8,$W137,0)))</f>
        <v/>
      </c>
      <c r="AG137" s="330" t="str">
        <f t="shared" ref="AG137:AG189" ca="1" si="44">IF($L137="","",IF($AB137="ja",OFFSET($O$8,$W137,0),OFFSET($P$8,$W137,0)))</f>
        <v/>
      </c>
      <c r="AI137" s="25" t="str">
        <f t="shared" ref="AI137:AI189" ca="1" si="45">$O137&amp;$P137</f>
        <v/>
      </c>
      <c r="AJ137" s="302">
        <f ca="1">IF($R137="",0,COUNTIF($R$8:$R137,$AI137))</f>
        <v>0</v>
      </c>
      <c r="AK137" s="302">
        <f t="shared" ref="AK137:AK189" ca="1" si="46">IF(AND($H137&lt;&gt;"",OR(AND($AJ137=0,$C$24&lt;&gt;"",$C$25&lt;&gt;"",OR($H137&lt;$C$24,$H137&gt;$C$25)),AND($AJ137=1,$C$27&lt;&gt;"",$C$28&lt;&gt;"",OR($H137&lt;$C$27,$H137&gt;$C$28)))),1,0)</f>
        <v>0</v>
      </c>
    </row>
    <row r="138" spans="5:37" ht="17.25" x14ac:dyDescent="0.2">
      <c r="E138" s="41"/>
      <c r="F138" s="47">
        <v>131</v>
      </c>
      <c r="G138" s="290" t="str">
        <f t="shared" si="35"/>
        <v/>
      </c>
      <c r="H138" s="285"/>
      <c r="I138" s="286"/>
      <c r="J138" s="284"/>
      <c r="K138" s="284"/>
      <c r="L138" s="179" t="str">
        <f ca="1"/>
        <v/>
      </c>
      <c r="M138" s="180" t="s">
        <v>2</v>
      </c>
      <c r="N138" s="181" t="str">
        <f ca="1"/>
        <v/>
      </c>
      <c r="O138" s="296" t="str">
        <f t="shared" ca="1" si="33"/>
        <v/>
      </c>
      <c r="P138" s="297" t="str">
        <f t="shared" ca="1" si="34"/>
        <v/>
      </c>
      <c r="R138" s="25" t="str">
        <f t="shared" ca="1" si="36"/>
        <v/>
      </c>
      <c r="S138" s="302">
        <f t="shared" ca="1" si="37"/>
        <v>91</v>
      </c>
      <c r="T138" s="317" t="str">
        <f t="shared" ca="1" si="38"/>
        <v/>
      </c>
      <c r="U138" s="333">
        <f t="shared" si="39"/>
        <v>1000131</v>
      </c>
      <c r="V138" s="302">
        <f t="shared" si="40"/>
        <v>131</v>
      </c>
      <c r="W138" s="302">
        <f t="shared" si="41"/>
        <v>130</v>
      </c>
      <c r="X138" s="325" t="str">
        <f t="array" aca="1" ref="X138:AA138" ca="1">IF($L138="","",OFFSET($G$8:$J$8,$W138,0))</f>
        <v/>
      </c>
      <c r="Y138" s="326" t="str">
        <f ca="1"/>
        <v/>
      </c>
      <c r="Z138" s="327" t="str">
        <f ca="1"/>
        <v/>
      </c>
      <c r="AA138" s="328" t="str">
        <f ca="1"/>
        <v/>
      </c>
      <c r="AB138" s="328" t="str">
        <f t="shared" ca="1" si="42"/>
        <v/>
      </c>
      <c r="AC138" s="328" t="str">
        <f t="array" aca="1" ref="AC138:AE138" ca="1">IF($L138="","",OFFSET($L$8:$N$8,$W138,0))</f>
        <v/>
      </c>
      <c r="AD138" s="328" t="str">
        <f ca="1"/>
        <v/>
      </c>
      <c r="AE138" s="328" t="str">
        <f ca="1"/>
        <v/>
      </c>
      <c r="AF138" s="329" t="str">
        <f t="shared" ca="1" si="43"/>
        <v/>
      </c>
      <c r="AG138" s="330" t="str">
        <f t="shared" ca="1" si="44"/>
        <v/>
      </c>
      <c r="AI138" s="25" t="str">
        <f t="shared" ca="1" si="45"/>
        <v/>
      </c>
      <c r="AJ138" s="302">
        <f ca="1">IF($R138="",0,COUNTIF($R$8:$R138,$AI138))</f>
        <v>0</v>
      </c>
      <c r="AK138" s="302">
        <f t="shared" ca="1" si="46"/>
        <v>0</v>
      </c>
    </row>
    <row r="139" spans="5:37" ht="17.25" x14ac:dyDescent="0.2">
      <c r="E139" s="41"/>
      <c r="F139" s="47">
        <v>132</v>
      </c>
      <c r="G139" s="290" t="str">
        <f t="shared" si="35"/>
        <v/>
      </c>
      <c r="H139" s="285"/>
      <c r="I139" s="286"/>
      <c r="J139" s="284"/>
      <c r="K139" s="284"/>
      <c r="L139" s="179" t="str">
        <f ca="1"/>
        <v/>
      </c>
      <c r="M139" s="180" t="s">
        <v>2</v>
      </c>
      <c r="N139" s="181" t="str">
        <f ca="1"/>
        <v/>
      </c>
      <c r="O139" s="296" t="str">
        <f t="shared" ca="1" si="33"/>
        <v/>
      </c>
      <c r="P139" s="297" t="str">
        <f t="shared" ca="1" si="34"/>
        <v/>
      </c>
      <c r="R139" s="25" t="str">
        <f t="shared" ca="1" si="36"/>
        <v/>
      </c>
      <c r="S139" s="302">
        <f t="shared" ca="1" si="37"/>
        <v>91</v>
      </c>
      <c r="T139" s="317" t="str">
        <f t="shared" ca="1" si="38"/>
        <v/>
      </c>
      <c r="U139" s="333">
        <f t="shared" si="39"/>
        <v>1000132</v>
      </c>
      <c r="V139" s="302">
        <f t="shared" si="40"/>
        <v>132</v>
      </c>
      <c r="W139" s="302">
        <f t="shared" si="41"/>
        <v>131</v>
      </c>
      <c r="X139" s="325" t="str">
        <f t="array" aca="1" ref="X139:AA139" ca="1">IF($L139="","",OFFSET($G$8:$J$8,$W139,0))</f>
        <v/>
      </c>
      <c r="Y139" s="326" t="str">
        <f ca="1"/>
        <v/>
      </c>
      <c r="Z139" s="327" t="str">
        <f ca="1"/>
        <v/>
      </c>
      <c r="AA139" s="328" t="str">
        <f ca="1"/>
        <v/>
      </c>
      <c r="AB139" s="328" t="str">
        <f t="shared" ca="1" si="42"/>
        <v/>
      </c>
      <c r="AC139" s="328" t="str">
        <f t="array" aca="1" ref="AC139:AE139" ca="1">IF($L139="","",OFFSET($L$8:$N$8,$W139,0))</f>
        <v/>
      </c>
      <c r="AD139" s="328" t="str">
        <f ca="1"/>
        <v/>
      </c>
      <c r="AE139" s="328" t="str">
        <f ca="1"/>
        <v/>
      </c>
      <c r="AF139" s="329" t="str">
        <f t="shared" ca="1" si="43"/>
        <v/>
      </c>
      <c r="AG139" s="330" t="str">
        <f t="shared" ca="1" si="44"/>
        <v/>
      </c>
      <c r="AI139" s="25" t="str">
        <f t="shared" ca="1" si="45"/>
        <v/>
      </c>
      <c r="AJ139" s="302">
        <f ca="1">IF($R139="",0,COUNTIF($R$8:$R139,$AI139))</f>
        <v>0</v>
      </c>
      <c r="AK139" s="302">
        <f t="shared" ca="1" si="46"/>
        <v>0</v>
      </c>
    </row>
    <row r="140" spans="5:37" ht="17.25" x14ac:dyDescent="0.2">
      <c r="E140" s="41"/>
      <c r="F140" s="47">
        <v>133</v>
      </c>
      <c r="G140" s="290" t="str">
        <f t="shared" si="35"/>
        <v/>
      </c>
      <c r="H140" s="285"/>
      <c r="I140" s="286"/>
      <c r="J140" s="284"/>
      <c r="K140" s="284"/>
      <c r="L140" s="179" t="str">
        <f ca="1"/>
        <v/>
      </c>
      <c r="M140" s="180" t="s">
        <v>2</v>
      </c>
      <c r="N140" s="181" t="str">
        <f ca="1"/>
        <v/>
      </c>
      <c r="O140" s="296" t="str">
        <f t="shared" ca="1" si="33"/>
        <v/>
      </c>
      <c r="P140" s="297" t="str">
        <f t="shared" ca="1" si="34"/>
        <v/>
      </c>
      <c r="R140" s="25" t="str">
        <f t="shared" ca="1" si="36"/>
        <v/>
      </c>
      <c r="S140" s="302">
        <f t="shared" ca="1" si="37"/>
        <v>91</v>
      </c>
      <c r="T140" s="317" t="str">
        <f t="shared" ca="1" si="38"/>
        <v/>
      </c>
      <c r="U140" s="333">
        <f t="shared" si="39"/>
        <v>1000133</v>
      </c>
      <c r="V140" s="302">
        <f t="shared" si="40"/>
        <v>133</v>
      </c>
      <c r="W140" s="302">
        <f t="shared" si="41"/>
        <v>132</v>
      </c>
      <c r="X140" s="325" t="str">
        <f t="array" aca="1" ref="X140:AA140" ca="1">IF($L140="","",OFFSET($G$8:$J$8,$W140,0))</f>
        <v/>
      </c>
      <c r="Y140" s="326" t="str">
        <f ca="1"/>
        <v/>
      </c>
      <c r="Z140" s="327" t="str">
        <f ca="1"/>
        <v/>
      </c>
      <c r="AA140" s="328" t="str">
        <f ca="1"/>
        <v/>
      </c>
      <c r="AB140" s="328" t="str">
        <f t="shared" ca="1" si="42"/>
        <v/>
      </c>
      <c r="AC140" s="328" t="str">
        <f t="array" aca="1" ref="AC140:AE140" ca="1">IF($L140="","",OFFSET($L$8:$N$8,$W140,0))</f>
        <v/>
      </c>
      <c r="AD140" s="328" t="str">
        <f ca="1"/>
        <v/>
      </c>
      <c r="AE140" s="328" t="str">
        <f ca="1"/>
        <v/>
      </c>
      <c r="AF140" s="329" t="str">
        <f t="shared" ca="1" si="43"/>
        <v/>
      </c>
      <c r="AG140" s="330" t="str">
        <f t="shared" ca="1" si="44"/>
        <v/>
      </c>
      <c r="AI140" s="25" t="str">
        <f t="shared" ca="1" si="45"/>
        <v/>
      </c>
      <c r="AJ140" s="302">
        <f ca="1">IF($R140="",0,COUNTIF($R$8:$R140,$AI140))</f>
        <v>0</v>
      </c>
      <c r="AK140" s="302">
        <f t="shared" ca="1" si="46"/>
        <v>0</v>
      </c>
    </row>
    <row r="141" spans="5:37" ht="17.25" x14ac:dyDescent="0.2">
      <c r="E141" s="41"/>
      <c r="F141" s="47">
        <v>134</v>
      </c>
      <c r="G141" s="290" t="str">
        <f t="shared" si="35"/>
        <v/>
      </c>
      <c r="H141" s="285"/>
      <c r="I141" s="286"/>
      <c r="J141" s="284"/>
      <c r="K141" s="284"/>
      <c r="L141" s="179" t="str">
        <f ca="1"/>
        <v/>
      </c>
      <c r="M141" s="180" t="s">
        <v>2</v>
      </c>
      <c r="N141" s="181" t="str">
        <f ca="1"/>
        <v/>
      </c>
      <c r="O141" s="296" t="str">
        <f t="shared" ca="1" si="33"/>
        <v/>
      </c>
      <c r="P141" s="297" t="str">
        <f t="shared" ca="1" si="34"/>
        <v/>
      </c>
      <c r="R141" s="25" t="str">
        <f t="shared" ca="1" si="36"/>
        <v/>
      </c>
      <c r="S141" s="302">
        <f t="shared" ca="1" si="37"/>
        <v>91</v>
      </c>
      <c r="T141" s="317" t="str">
        <f t="shared" ca="1" si="38"/>
        <v/>
      </c>
      <c r="U141" s="333">
        <f t="shared" si="39"/>
        <v>1000134</v>
      </c>
      <c r="V141" s="302">
        <f t="shared" si="40"/>
        <v>134</v>
      </c>
      <c r="W141" s="302">
        <f t="shared" si="41"/>
        <v>133</v>
      </c>
      <c r="X141" s="325" t="str">
        <f t="array" aca="1" ref="X141:AA141" ca="1">IF($L141="","",OFFSET($G$8:$J$8,$W141,0))</f>
        <v/>
      </c>
      <c r="Y141" s="326" t="str">
        <f ca="1"/>
        <v/>
      </c>
      <c r="Z141" s="327" t="str">
        <f ca="1"/>
        <v/>
      </c>
      <c r="AA141" s="328" t="str">
        <f ca="1"/>
        <v/>
      </c>
      <c r="AB141" s="328" t="str">
        <f t="shared" ca="1" si="42"/>
        <v/>
      </c>
      <c r="AC141" s="328" t="str">
        <f t="array" aca="1" ref="AC141:AE141" ca="1">IF($L141="","",OFFSET($L$8:$N$8,$W141,0))</f>
        <v/>
      </c>
      <c r="AD141" s="328" t="str">
        <f ca="1"/>
        <v/>
      </c>
      <c r="AE141" s="328" t="str">
        <f ca="1"/>
        <v/>
      </c>
      <c r="AF141" s="329" t="str">
        <f t="shared" ca="1" si="43"/>
        <v/>
      </c>
      <c r="AG141" s="330" t="str">
        <f t="shared" ca="1" si="44"/>
        <v/>
      </c>
      <c r="AI141" s="25" t="str">
        <f t="shared" ca="1" si="45"/>
        <v/>
      </c>
      <c r="AJ141" s="302">
        <f ca="1">IF($R141="",0,COUNTIF($R$8:$R141,$AI141))</f>
        <v>0</v>
      </c>
      <c r="AK141" s="302">
        <f t="shared" ca="1" si="46"/>
        <v>0</v>
      </c>
    </row>
    <row r="142" spans="5:37" ht="17.25" x14ac:dyDescent="0.2">
      <c r="E142" s="41"/>
      <c r="F142" s="47">
        <v>135</v>
      </c>
      <c r="G142" s="290" t="str">
        <f t="shared" si="35"/>
        <v/>
      </c>
      <c r="H142" s="285"/>
      <c r="I142" s="286"/>
      <c r="J142" s="284"/>
      <c r="K142" s="284"/>
      <c r="L142" s="179" t="str">
        <f ca="1"/>
        <v/>
      </c>
      <c r="M142" s="180" t="s">
        <v>2</v>
      </c>
      <c r="N142" s="181" t="str">
        <f ca="1"/>
        <v/>
      </c>
      <c r="O142" s="296" t="str">
        <f t="shared" ca="1" si="33"/>
        <v/>
      </c>
      <c r="P142" s="297" t="str">
        <f t="shared" ca="1" si="34"/>
        <v/>
      </c>
      <c r="R142" s="25" t="str">
        <f t="shared" ca="1" si="36"/>
        <v/>
      </c>
      <c r="S142" s="302">
        <f t="shared" ca="1" si="37"/>
        <v>91</v>
      </c>
      <c r="T142" s="317" t="str">
        <f t="shared" ca="1" si="38"/>
        <v/>
      </c>
      <c r="U142" s="333">
        <f t="shared" si="39"/>
        <v>1000135</v>
      </c>
      <c r="V142" s="302">
        <f t="shared" si="40"/>
        <v>135</v>
      </c>
      <c r="W142" s="302">
        <f t="shared" si="41"/>
        <v>134</v>
      </c>
      <c r="X142" s="325" t="str">
        <f t="array" aca="1" ref="X142:AA142" ca="1">IF($L142="","",OFFSET($G$8:$J$8,$W142,0))</f>
        <v/>
      </c>
      <c r="Y142" s="326" t="str">
        <f ca="1"/>
        <v/>
      </c>
      <c r="Z142" s="327" t="str">
        <f ca="1"/>
        <v/>
      </c>
      <c r="AA142" s="328" t="str">
        <f ca="1"/>
        <v/>
      </c>
      <c r="AB142" s="328" t="str">
        <f t="shared" ca="1" si="42"/>
        <v/>
      </c>
      <c r="AC142" s="328" t="str">
        <f t="array" aca="1" ref="AC142:AE142" ca="1">IF($L142="","",OFFSET($L$8:$N$8,$W142,0))</f>
        <v/>
      </c>
      <c r="AD142" s="328" t="str">
        <f ca="1"/>
        <v/>
      </c>
      <c r="AE142" s="328" t="str">
        <f ca="1"/>
        <v/>
      </c>
      <c r="AF142" s="329" t="str">
        <f t="shared" ca="1" si="43"/>
        <v/>
      </c>
      <c r="AG142" s="330" t="str">
        <f t="shared" ca="1" si="44"/>
        <v/>
      </c>
      <c r="AI142" s="25" t="str">
        <f t="shared" ca="1" si="45"/>
        <v/>
      </c>
      <c r="AJ142" s="302">
        <f ca="1">IF($R142="",0,COUNTIF($R$8:$R142,$AI142))</f>
        <v>0</v>
      </c>
      <c r="AK142" s="302">
        <f t="shared" ca="1" si="46"/>
        <v>0</v>
      </c>
    </row>
    <row r="143" spans="5:37" ht="17.25" x14ac:dyDescent="0.2">
      <c r="E143" s="41"/>
      <c r="F143" s="47">
        <v>136</v>
      </c>
      <c r="G143" s="290" t="str">
        <f t="shared" si="35"/>
        <v/>
      </c>
      <c r="H143" s="285"/>
      <c r="I143" s="286"/>
      <c r="J143" s="284"/>
      <c r="K143" s="284"/>
      <c r="L143" s="179" t="str">
        <f ca="1"/>
        <v/>
      </c>
      <c r="M143" s="180" t="s">
        <v>2</v>
      </c>
      <c r="N143" s="181" t="str">
        <f ca="1"/>
        <v/>
      </c>
      <c r="O143" s="296" t="str">
        <f t="shared" ca="1" si="33"/>
        <v/>
      </c>
      <c r="P143" s="297" t="str">
        <f t="shared" ca="1" si="34"/>
        <v/>
      </c>
      <c r="R143" s="25" t="str">
        <f t="shared" ca="1" si="36"/>
        <v/>
      </c>
      <c r="S143" s="302">
        <f t="shared" ca="1" si="37"/>
        <v>91</v>
      </c>
      <c r="T143" s="317" t="str">
        <f t="shared" ca="1" si="38"/>
        <v/>
      </c>
      <c r="U143" s="333">
        <f t="shared" si="39"/>
        <v>1000136</v>
      </c>
      <c r="V143" s="302">
        <f t="shared" si="40"/>
        <v>136</v>
      </c>
      <c r="W143" s="302">
        <f t="shared" si="41"/>
        <v>135</v>
      </c>
      <c r="X143" s="325" t="str">
        <f t="array" aca="1" ref="X143:AA143" ca="1">IF($L143="","",OFFSET($G$8:$J$8,$W143,0))</f>
        <v/>
      </c>
      <c r="Y143" s="326" t="str">
        <f ca="1"/>
        <v/>
      </c>
      <c r="Z143" s="327" t="str">
        <f ca="1"/>
        <v/>
      </c>
      <c r="AA143" s="328" t="str">
        <f ca="1"/>
        <v/>
      </c>
      <c r="AB143" s="328" t="str">
        <f t="shared" ca="1" si="42"/>
        <v/>
      </c>
      <c r="AC143" s="328" t="str">
        <f t="array" aca="1" ref="AC143:AE143" ca="1">IF($L143="","",OFFSET($L$8:$N$8,$W143,0))</f>
        <v/>
      </c>
      <c r="AD143" s="328" t="str">
        <f ca="1"/>
        <v/>
      </c>
      <c r="AE143" s="328" t="str">
        <f ca="1"/>
        <v/>
      </c>
      <c r="AF143" s="329" t="str">
        <f t="shared" ca="1" si="43"/>
        <v/>
      </c>
      <c r="AG143" s="330" t="str">
        <f t="shared" ca="1" si="44"/>
        <v/>
      </c>
      <c r="AI143" s="25" t="str">
        <f t="shared" ca="1" si="45"/>
        <v/>
      </c>
      <c r="AJ143" s="302">
        <f ca="1">IF($R143="",0,COUNTIF($R$8:$R143,$AI143))</f>
        <v>0</v>
      </c>
      <c r="AK143" s="302">
        <f t="shared" ca="1" si="46"/>
        <v>0</v>
      </c>
    </row>
    <row r="144" spans="5:37" ht="17.25" x14ac:dyDescent="0.2">
      <c r="E144" s="41"/>
      <c r="F144" s="47">
        <v>137</v>
      </c>
      <c r="G144" s="290" t="str">
        <f t="shared" si="35"/>
        <v/>
      </c>
      <c r="H144" s="285"/>
      <c r="I144" s="286"/>
      <c r="J144" s="284"/>
      <c r="K144" s="284"/>
      <c r="L144" s="179" t="str">
        <f ca="1"/>
        <v/>
      </c>
      <c r="M144" s="180" t="s">
        <v>2</v>
      </c>
      <c r="N144" s="181" t="str">
        <f ca="1"/>
        <v/>
      </c>
      <c r="O144" s="296" t="str">
        <f t="shared" ca="1" si="33"/>
        <v/>
      </c>
      <c r="P144" s="297" t="str">
        <f t="shared" ca="1" si="34"/>
        <v/>
      </c>
      <c r="R144" s="25" t="str">
        <f t="shared" ca="1" si="36"/>
        <v/>
      </c>
      <c r="S144" s="302">
        <f t="shared" ca="1" si="37"/>
        <v>91</v>
      </c>
      <c r="T144" s="317" t="str">
        <f t="shared" ca="1" si="38"/>
        <v/>
      </c>
      <c r="U144" s="333">
        <f t="shared" si="39"/>
        <v>1000137</v>
      </c>
      <c r="V144" s="302">
        <f t="shared" si="40"/>
        <v>137</v>
      </c>
      <c r="W144" s="302">
        <f t="shared" si="41"/>
        <v>136</v>
      </c>
      <c r="X144" s="325" t="str">
        <f t="array" aca="1" ref="X144:AA144" ca="1">IF($L144="","",OFFSET($G$8:$J$8,$W144,0))</f>
        <v/>
      </c>
      <c r="Y144" s="326" t="str">
        <f ca="1"/>
        <v/>
      </c>
      <c r="Z144" s="327" t="str">
        <f ca="1"/>
        <v/>
      </c>
      <c r="AA144" s="328" t="str">
        <f ca="1"/>
        <v/>
      </c>
      <c r="AB144" s="328" t="str">
        <f t="shared" ca="1" si="42"/>
        <v/>
      </c>
      <c r="AC144" s="328" t="str">
        <f t="array" aca="1" ref="AC144:AE144" ca="1">IF($L144="","",OFFSET($L$8:$N$8,$W144,0))</f>
        <v/>
      </c>
      <c r="AD144" s="328" t="str">
        <f ca="1"/>
        <v/>
      </c>
      <c r="AE144" s="328" t="str">
        <f ca="1"/>
        <v/>
      </c>
      <c r="AF144" s="329" t="str">
        <f t="shared" ca="1" si="43"/>
        <v/>
      </c>
      <c r="AG144" s="330" t="str">
        <f t="shared" ca="1" si="44"/>
        <v/>
      </c>
      <c r="AI144" s="25" t="str">
        <f t="shared" ca="1" si="45"/>
        <v/>
      </c>
      <c r="AJ144" s="302">
        <f ca="1">IF($R144="",0,COUNTIF($R$8:$R144,$AI144))</f>
        <v>0</v>
      </c>
      <c r="AK144" s="302">
        <f t="shared" ca="1" si="46"/>
        <v>0</v>
      </c>
    </row>
    <row r="145" spans="5:37" ht="17.25" x14ac:dyDescent="0.2">
      <c r="E145" s="41"/>
      <c r="F145" s="47">
        <v>138</v>
      </c>
      <c r="G145" s="290" t="str">
        <f t="shared" si="35"/>
        <v/>
      </c>
      <c r="H145" s="285"/>
      <c r="I145" s="286"/>
      <c r="J145" s="284"/>
      <c r="K145" s="284"/>
      <c r="L145" s="179" t="str">
        <f ca="1"/>
        <v/>
      </c>
      <c r="M145" s="180" t="s">
        <v>2</v>
      </c>
      <c r="N145" s="181" t="str">
        <f ca="1"/>
        <v/>
      </c>
      <c r="O145" s="296" t="str">
        <f t="shared" ca="1" si="33"/>
        <v/>
      </c>
      <c r="P145" s="297" t="str">
        <f t="shared" ca="1" si="34"/>
        <v/>
      </c>
      <c r="R145" s="25" t="str">
        <f t="shared" ca="1" si="36"/>
        <v/>
      </c>
      <c r="S145" s="302">
        <f t="shared" ca="1" si="37"/>
        <v>91</v>
      </c>
      <c r="T145" s="317" t="str">
        <f t="shared" ca="1" si="38"/>
        <v/>
      </c>
      <c r="U145" s="333">
        <f t="shared" si="39"/>
        <v>1000138</v>
      </c>
      <c r="V145" s="302">
        <f t="shared" si="40"/>
        <v>138</v>
      </c>
      <c r="W145" s="302">
        <f t="shared" si="41"/>
        <v>137</v>
      </c>
      <c r="X145" s="325" t="str">
        <f t="array" aca="1" ref="X145:AA145" ca="1">IF($L145="","",OFFSET($G$8:$J$8,$W145,0))</f>
        <v/>
      </c>
      <c r="Y145" s="326" t="str">
        <f ca="1"/>
        <v/>
      </c>
      <c r="Z145" s="327" t="str">
        <f ca="1"/>
        <v/>
      </c>
      <c r="AA145" s="328" t="str">
        <f ca="1"/>
        <v/>
      </c>
      <c r="AB145" s="328" t="str">
        <f t="shared" ca="1" si="42"/>
        <v/>
      </c>
      <c r="AC145" s="328" t="str">
        <f t="array" aca="1" ref="AC145:AE145" ca="1">IF($L145="","",OFFSET($L$8:$N$8,$W145,0))</f>
        <v/>
      </c>
      <c r="AD145" s="328" t="str">
        <f ca="1"/>
        <v/>
      </c>
      <c r="AE145" s="328" t="str">
        <f ca="1"/>
        <v/>
      </c>
      <c r="AF145" s="329" t="str">
        <f t="shared" ca="1" si="43"/>
        <v/>
      </c>
      <c r="AG145" s="330" t="str">
        <f t="shared" ca="1" si="44"/>
        <v/>
      </c>
      <c r="AI145" s="25" t="str">
        <f t="shared" ca="1" si="45"/>
        <v/>
      </c>
      <c r="AJ145" s="302">
        <f ca="1">IF($R145="",0,COUNTIF($R$8:$R145,$AI145))</f>
        <v>0</v>
      </c>
      <c r="AK145" s="302">
        <f t="shared" ca="1" si="46"/>
        <v>0</v>
      </c>
    </row>
    <row r="146" spans="5:37" ht="17.25" x14ac:dyDescent="0.2">
      <c r="E146" s="41"/>
      <c r="F146" s="47">
        <v>139</v>
      </c>
      <c r="G146" s="290" t="str">
        <f t="shared" si="35"/>
        <v/>
      </c>
      <c r="H146" s="285"/>
      <c r="I146" s="286"/>
      <c r="J146" s="284"/>
      <c r="K146" s="284"/>
      <c r="L146" s="179" t="str">
        <f ca="1"/>
        <v/>
      </c>
      <c r="M146" s="180" t="s">
        <v>2</v>
      </c>
      <c r="N146" s="181" t="str">
        <f ca="1"/>
        <v/>
      </c>
      <c r="O146" s="296" t="str">
        <f t="shared" ca="1" si="33"/>
        <v/>
      </c>
      <c r="P146" s="297" t="str">
        <f t="shared" ca="1" si="34"/>
        <v/>
      </c>
      <c r="R146" s="25" t="str">
        <f t="shared" ca="1" si="36"/>
        <v/>
      </c>
      <c r="S146" s="302">
        <f t="shared" ca="1" si="37"/>
        <v>91</v>
      </c>
      <c r="T146" s="317" t="str">
        <f t="shared" ca="1" si="38"/>
        <v/>
      </c>
      <c r="U146" s="333">
        <f t="shared" si="39"/>
        <v>1000139</v>
      </c>
      <c r="V146" s="302">
        <f t="shared" si="40"/>
        <v>139</v>
      </c>
      <c r="W146" s="302">
        <f t="shared" si="41"/>
        <v>138</v>
      </c>
      <c r="X146" s="325" t="str">
        <f t="array" aca="1" ref="X146:AA146" ca="1">IF($L146="","",OFFSET($G$8:$J$8,$W146,0))</f>
        <v/>
      </c>
      <c r="Y146" s="326" t="str">
        <f ca="1"/>
        <v/>
      </c>
      <c r="Z146" s="327" t="str">
        <f ca="1"/>
        <v/>
      </c>
      <c r="AA146" s="328" t="str">
        <f ca="1"/>
        <v/>
      </c>
      <c r="AB146" s="328" t="str">
        <f t="shared" ca="1" si="42"/>
        <v/>
      </c>
      <c r="AC146" s="328" t="str">
        <f t="array" aca="1" ref="AC146:AE146" ca="1">IF($L146="","",OFFSET($L$8:$N$8,$W146,0))</f>
        <v/>
      </c>
      <c r="AD146" s="328" t="str">
        <f ca="1"/>
        <v/>
      </c>
      <c r="AE146" s="328" t="str">
        <f ca="1"/>
        <v/>
      </c>
      <c r="AF146" s="329" t="str">
        <f t="shared" ca="1" si="43"/>
        <v/>
      </c>
      <c r="AG146" s="330" t="str">
        <f t="shared" ca="1" si="44"/>
        <v/>
      </c>
      <c r="AI146" s="25" t="str">
        <f t="shared" ca="1" si="45"/>
        <v/>
      </c>
      <c r="AJ146" s="302">
        <f ca="1">IF($R146="",0,COUNTIF($R$8:$R146,$AI146))</f>
        <v>0</v>
      </c>
      <c r="AK146" s="302">
        <f t="shared" ca="1" si="46"/>
        <v>0</v>
      </c>
    </row>
    <row r="147" spans="5:37" ht="17.25" x14ac:dyDescent="0.2">
      <c r="E147" s="41"/>
      <c r="F147" s="47">
        <v>140</v>
      </c>
      <c r="G147" s="290" t="str">
        <f t="shared" si="35"/>
        <v/>
      </c>
      <c r="H147" s="285"/>
      <c r="I147" s="286"/>
      <c r="J147" s="284"/>
      <c r="K147" s="284"/>
      <c r="L147" s="179" t="str">
        <f ca="1"/>
        <v/>
      </c>
      <c r="M147" s="180" t="s">
        <v>2</v>
      </c>
      <c r="N147" s="181" t="str">
        <f ca="1"/>
        <v/>
      </c>
      <c r="O147" s="296" t="str">
        <f t="shared" ca="1" si="33"/>
        <v/>
      </c>
      <c r="P147" s="297" t="str">
        <f t="shared" ca="1" si="34"/>
        <v/>
      </c>
      <c r="R147" s="25" t="str">
        <f t="shared" ca="1" si="36"/>
        <v/>
      </c>
      <c r="S147" s="302">
        <f t="shared" ca="1" si="37"/>
        <v>91</v>
      </c>
      <c r="T147" s="317" t="str">
        <f t="shared" ca="1" si="38"/>
        <v/>
      </c>
      <c r="U147" s="333">
        <f t="shared" si="39"/>
        <v>1000140</v>
      </c>
      <c r="V147" s="302">
        <f t="shared" si="40"/>
        <v>140</v>
      </c>
      <c r="W147" s="302">
        <f t="shared" si="41"/>
        <v>139</v>
      </c>
      <c r="X147" s="325" t="str">
        <f t="array" aca="1" ref="X147:AA147" ca="1">IF($L147="","",OFFSET($G$8:$J$8,$W147,0))</f>
        <v/>
      </c>
      <c r="Y147" s="326" t="str">
        <f ca="1"/>
        <v/>
      </c>
      <c r="Z147" s="327" t="str">
        <f ca="1"/>
        <v/>
      </c>
      <c r="AA147" s="328" t="str">
        <f ca="1"/>
        <v/>
      </c>
      <c r="AB147" s="328" t="str">
        <f t="shared" ca="1" si="42"/>
        <v/>
      </c>
      <c r="AC147" s="328" t="str">
        <f t="array" aca="1" ref="AC147:AE147" ca="1">IF($L147="","",OFFSET($L$8:$N$8,$W147,0))</f>
        <v/>
      </c>
      <c r="AD147" s="328" t="str">
        <f ca="1"/>
        <v/>
      </c>
      <c r="AE147" s="328" t="str">
        <f ca="1"/>
        <v/>
      </c>
      <c r="AF147" s="329" t="str">
        <f t="shared" ca="1" si="43"/>
        <v/>
      </c>
      <c r="AG147" s="330" t="str">
        <f t="shared" ca="1" si="44"/>
        <v/>
      </c>
      <c r="AI147" s="25" t="str">
        <f t="shared" ca="1" si="45"/>
        <v/>
      </c>
      <c r="AJ147" s="302">
        <f ca="1">IF($R147="",0,COUNTIF($R$8:$R147,$AI147))</f>
        <v>0</v>
      </c>
      <c r="AK147" s="302">
        <f t="shared" ca="1" si="46"/>
        <v>0</v>
      </c>
    </row>
    <row r="148" spans="5:37" ht="17.25" x14ac:dyDescent="0.2">
      <c r="E148" s="41"/>
      <c r="F148" s="47">
        <v>141</v>
      </c>
      <c r="G148" s="290" t="str">
        <f t="shared" si="35"/>
        <v/>
      </c>
      <c r="H148" s="285"/>
      <c r="I148" s="286"/>
      <c r="J148" s="284"/>
      <c r="K148" s="284"/>
      <c r="L148" s="179" t="str">
        <f ca="1"/>
        <v/>
      </c>
      <c r="M148" s="180" t="s">
        <v>2</v>
      </c>
      <c r="N148" s="181" t="str">
        <f ca="1"/>
        <v/>
      </c>
      <c r="O148" s="296" t="str">
        <f t="shared" ca="1" si="33"/>
        <v/>
      </c>
      <c r="P148" s="297" t="str">
        <f t="shared" ca="1" si="34"/>
        <v/>
      </c>
      <c r="R148" s="25" t="str">
        <f t="shared" ca="1" si="36"/>
        <v/>
      </c>
      <c r="S148" s="302">
        <f t="shared" ca="1" si="37"/>
        <v>91</v>
      </c>
      <c r="T148" s="317" t="str">
        <f t="shared" ca="1" si="38"/>
        <v/>
      </c>
      <c r="U148" s="333">
        <f t="shared" si="39"/>
        <v>1000141</v>
      </c>
      <c r="V148" s="302">
        <f t="shared" si="40"/>
        <v>141</v>
      </c>
      <c r="W148" s="302">
        <f t="shared" si="41"/>
        <v>140</v>
      </c>
      <c r="X148" s="325" t="str">
        <f t="array" aca="1" ref="X148:AA148" ca="1">IF($L148="","",OFFSET($G$8:$J$8,$W148,0))</f>
        <v/>
      </c>
      <c r="Y148" s="326" t="str">
        <f ca="1"/>
        <v/>
      </c>
      <c r="Z148" s="327" t="str">
        <f ca="1"/>
        <v/>
      </c>
      <c r="AA148" s="328" t="str">
        <f ca="1"/>
        <v/>
      </c>
      <c r="AB148" s="328" t="str">
        <f t="shared" ca="1" si="42"/>
        <v/>
      </c>
      <c r="AC148" s="328" t="str">
        <f t="array" aca="1" ref="AC148:AE148" ca="1">IF($L148="","",OFFSET($L$8:$N$8,$W148,0))</f>
        <v/>
      </c>
      <c r="AD148" s="328" t="str">
        <f ca="1"/>
        <v/>
      </c>
      <c r="AE148" s="328" t="str">
        <f ca="1"/>
        <v/>
      </c>
      <c r="AF148" s="329" t="str">
        <f t="shared" ca="1" si="43"/>
        <v/>
      </c>
      <c r="AG148" s="330" t="str">
        <f t="shared" ca="1" si="44"/>
        <v/>
      </c>
      <c r="AI148" s="25" t="str">
        <f t="shared" ca="1" si="45"/>
        <v/>
      </c>
      <c r="AJ148" s="302">
        <f ca="1">IF($R148="",0,COUNTIF($R$8:$R148,$AI148))</f>
        <v>0</v>
      </c>
      <c r="AK148" s="302">
        <f t="shared" ca="1" si="46"/>
        <v>0</v>
      </c>
    </row>
    <row r="149" spans="5:37" ht="17.25" x14ac:dyDescent="0.2">
      <c r="E149" s="41"/>
      <c r="F149" s="47">
        <v>142</v>
      </c>
      <c r="G149" s="290" t="str">
        <f t="shared" si="35"/>
        <v/>
      </c>
      <c r="H149" s="285"/>
      <c r="I149" s="286"/>
      <c r="J149" s="284"/>
      <c r="K149" s="284"/>
      <c r="L149" s="179" t="str">
        <f ca="1"/>
        <v/>
      </c>
      <c r="M149" s="180" t="s">
        <v>2</v>
      </c>
      <c r="N149" s="181" t="str">
        <f ca="1"/>
        <v/>
      </c>
      <c r="O149" s="296" t="str">
        <f t="shared" ca="1" si="33"/>
        <v/>
      </c>
      <c r="P149" s="297" t="str">
        <f t="shared" ca="1" si="34"/>
        <v/>
      </c>
      <c r="R149" s="25" t="str">
        <f t="shared" ca="1" si="36"/>
        <v/>
      </c>
      <c r="S149" s="302">
        <f t="shared" ca="1" si="37"/>
        <v>91</v>
      </c>
      <c r="T149" s="317" t="str">
        <f t="shared" ca="1" si="38"/>
        <v/>
      </c>
      <c r="U149" s="333">
        <f t="shared" si="39"/>
        <v>1000142</v>
      </c>
      <c r="V149" s="302">
        <f t="shared" si="40"/>
        <v>142</v>
      </c>
      <c r="W149" s="302">
        <f t="shared" si="41"/>
        <v>141</v>
      </c>
      <c r="X149" s="325" t="str">
        <f t="array" aca="1" ref="X149:AA149" ca="1">IF($L149="","",OFFSET($G$8:$J$8,$W149,0))</f>
        <v/>
      </c>
      <c r="Y149" s="326" t="str">
        <f ca="1"/>
        <v/>
      </c>
      <c r="Z149" s="327" t="str">
        <f ca="1"/>
        <v/>
      </c>
      <c r="AA149" s="328" t="str">
        <f ca="1"/>
        <v/>
      </c>
      <c r="AB149" s="328" t="str">
        <f t="shared" ca="1" si="42"/>
        <v/>
      </c>
      <c r="AC149" s="328" t="str">
        <f t="array" aca="1" ref="AC149:AE149" ca="1">IF($L149="","",OFFSET($L$8:$N$8,$W149,0))</f>
        <v/>
      </c>
      <c r="AD149" s="328" t="str">
        <f ca="1"/>
        <v/>
      </c>
      <c r="AE149" s="328" t="str">
        <f ca="1"/>
        <v/>
      </c>
      <c r="AF149" s="329" t="str">
        <f t="shared" ca="1" si="43"/>
        <v/>
      </c>
      <c r="AG149" s="330" t="str">
        <f t="shared" ca="1" si="44"/>
        <v/>
      </c>
      <c r="AI149" s="25" t="str">
        <f t="shared" ca="1" si="45"/>
        <v/>
      </c>
      <c r="AJ149" s="302">
        <f ca="1">IF($R149="",0,COUNTIF($R$8:$R149,$AI149))</f>
        <v>0</v>
      </c>
      <c r="AK149" s="302">
        <f t="shared" ca="1" si="46"/>
        <v>0</v>
      </c>
    </row>
    <row r="150" spans="5:37" ht="17.25" x14ac:dyDescent="0.2">
      <c r="E150" s="41"/>
      <c r="F150" s="47">
        <v>143</v>
      </c>
      <c r="G150" s="290" t="str">
        <f t="shared" si="35"/>
        <v/>
      </c>
      <c r="H150" s="285"/>
      <c r="I150" s="286"/>
      <c r="J150" s="284"/>
      <c r="K150" s="284"/>
      <c r="L150" s="179" t="str">
        <f ca="1"/>
        <v/>
      </c>
      <c r="M150" s="180" t="s">
        <v>2</v>
      </c>
      <c r="N150" s="181" t="str">
        <f ca="1"/>
        <v/>
      </c>
      <c r="O150" s="296" t="str">
        <f t="shared" ca="1" si="33"/>
        <v/>
      </c>
      <c r="P150" s="297" t="str">
        <f t="shared" ca="1" si="34"/>
        <v/>
      </c>
      <c r="R150" s="25" t="str">
        <f t="shared" ca="1" si="36"/>
        <v/>
      </c>
      <c r="S150" s="302">
        <f t="shared" ca="1" si="37"/>
        <v>91</v>
      </c>
      <c r="T150" s="317" t="str">
        <f t="shared" ca="1" si="38"/>
        <v/>
      </c>
      <c r="U150" s="333">
        <f t="shared" si="39"/>
        <v>1000143</v>
      </c>
      <c r="V150" s="302">
        <f t="shared" si="40"/>
        <v>143</v>
      </c>
      <c r="W150" s="302">
        <f t="shared" si="41"/>
        <v>142</v>
      </c>
      <c r="X150" s="325" t="str">
        <f t="array" aca="1" ref="X150:AA150" ca="1">IF($L150="","",OFFSET($G$8:$J$8,$W150,0))</f>
        <v/>
      </c>
      <c r="Y150" s="326" t="str">
        <f ca="1"/>
        <v/>
      </c>
      <c r="Z150" s="327" t="str">
        <f ca="1"/>
        <v/>
      </c>
      <c r="AA150" s="328" t="str">
        <f ca="1"/>
        <v/>
      </c>
      <c r="AB150" s="328" t="str">
        <f t="shared" ca="1" si="42"/>
        <v/>
      </c>
      <c r="AC150" s="328" t="str">
        <f t="array" aca="1" ref="AC150:AE150" ca="1">IF($L150="","",OFFSET($L$8:$N$8,$W150,0))</f>
        <v/>
      </c>
      <c r="AD150" s="328" t="str">
        <f ca="1"/>
        <v/>
      </c>
      <c r="AE150" s="328" t="str">
        <f ca="1"/>
        <v/>
      </c>
      <c r="AF150" s="329" t="str">
        <f t="shared" ca="1" si="43"/>
        <v/>
      </c>
      <c r="AG150" s="330" t="str">
        <f t="shared" ca="1" si="44"/>
        <v/>
      </c>
      <c r="AI150" s="25" t="str">
        <f t="shared" ca="1" si="45"/>
        <v/>
      </c>
      <c r="AJ150" s="302">
        <f ca="1">IF($R150="",0,COUNTIF($R$8:$R150,$AI150))</f>
        <v>0</v>
      </c>
      <c r="AK150" s="302">
        <f t="shared" ca="1" si="46"/>
        <v>0</v>
      </c>
    </row>
    <row r="151" spans="5:37" ht="17.25" x14ac:dyDescent="0.2">
      <c r="E151" s="41"/>
      <c r="F151" s="47">
        <v>144</v>
      </c>
      <c r="G151" s="290" t="str">
        <f t="shared" si="35"/>
        <v/>
      </c>
      <c r="H151" s="285"/>
      <c r="I151" s="286"/>
      <c r="J151" s="284"/>
      <c r="K151" s="284"/>
      <c r="L151" s="179" t="str">
        <f ca="1"/>
        <v/>
      </c>
      <c r="M151" s="180" t="s">
        <v>2</v>
      </c>
      <c r="N151" s="181" t="str">
        <f ca="1"/>
        <v/>
      </c>
      <c r="O151" s="296" t="str">
        <f t="shared" ca="1" si="33"/>
        <v/>
      </c>
      <c r="P151" s="297" t="str">
        <f t="shared" ca="1" si="34"/>
        <v/>
      </c>
      <c r="R151" s="25" t="str">
        <f t="shared" ca="1" si="36"/>
        <v/>
      </c>
      <c r="S151" s="302">
        <f t="shared" ca="1" si="37"/>
        <v>91</v>
      </c>
      <c r="T151" s="317" t="str">
        <f t="shared" ca="1" si="38"/>
        <v/>
      </c>
      <c r="U151" s="333">
        <f t="shared" si="39"/>
        <v>1000144</v>
      </c>
      <c r="V151" s="302">
        <f t="shared" si="40"/>
        <v>144</v>
      </c>
      <c r="W151" s="302">
        <f t="shared" si="41"/>
        <v>143</v>
      </c>
      <c r="X151" s="325" t="str">
        <f t="array" aca="1" ref="X151:AA151" ca="1">IF($L151="","",OFFSET($G$8:$J$8,$W151,0))</f>
        <v/>
      </c>
      <c r="Y151" s="326" t="str">
        <f ca="1"/>
        <v/>
      </c>
      <c r="Z151" s="327" t="str">
        <f ca="1"/>
        <v/>
      </c>
      <c r="AA151" s="328" t="str">
        <f ca="1"/>
        <v/>
      </c>
      <c r="AB151" s="328" t="str">
        <f t="shared" ca="1" si="42"/>
        <v/>
      </c>
      <c r="AC151" s="328" t="str">
        <f t="array" aca="1" ref="AC151:AE151" ca="1">IF($L151="","",OFFSET($L$8:$N$8,$W151,0))</f>
        <v/>
      </c>
      <c r="AD151" s="328" t="str">
        <f ca="1"/>
        <v/>
      </c>
      <c r="AE151" s="328" t="str">
        <f ca="1"/>
        <v/>
      </c>
      <c r="AF151" s="329" t="str">
        <f t="shared" ca="1" si="43"/>
        <v/>
      </c>
      <c r="AG151" s="330" t="str">
        <f t="shared" ca="1" si="44"/>
        <v/>
      </c>
      <c r="AI151" s="25" t="str">
        <f t="shared" ca="1" si="45"/>
        <v/>
      </c>
      <c r="AJ151" s="302">
        <f ca="1">IF($R151="",0,COUNTIF($R$8:$R151,$AI151))</f>
        <v>0</v>
      </c>
      <c r="AK151" s="302">
        <f t="shared" ca="1" si="46"/>
        <v>0</v>
      </c>
    </row>
    <row r="152" spans="5:37" ht="17.25" x14ac:dyDescent="0.2">
      <c r="E152" s="41"/>
      <c r="F152" s="47">
        <v>145</v>
      </c>
      <c r="G152" s="290" t="str">
        <f t="shared" si="35"/>
        <v/>
      </c>
      <c r="H152" s="285"/>
      <c r="I152" s="286"/>
      <c r="J152" s="284"/>
      <c r="K152" s="284"/>
      <c r="L152" s="179" t="str">
        <f ca="1"/>
        <v/>
      </c>
      <c r="M152" s="180" t="s">
        <v>2</v>
      </c>
      <c r="N152" s="181" t="str">
        <f ca="1"/>
        <v/>
      </c>
      <c r="O152" s="296" t="str">
        <f t="shared" ca="1" si="33"/>
        <v/>
      </c>
      <c r="P152" s="297" t="str">
        <f t="shared" ca="1" si="34"/>
        <v/>
      </c>
      <c r="R152" s="25" t="str">
        <f t="shared" ca="1" si="36"/>
        <v/>
      </c>
      <c r="S152" s="302">
        <f t="shared" ca="1" si="37"/>
        <v>91</v>
      </c>
      <c r="T152" s="317" t="str">
        <f t="shared" ca="1" si="38"/>
        <v/>
      </c>
      <c r="U152" s="333">
        <f t="shared" si="39"/>
        <v>1000145</v>
      </c>
      <c r="V152" s="302">
        <f t="shared" si="40"/>
        <v>145</v>
      </c>
      <c r="W152" s="302">
        <f t="shared" si="41"/>
        <v>144</v>
      </c>
      <c r="X152" s="325" t="str">
        <f t="array" aca="1" ref="X152:AA152" ca="1">IF($L152="","",OFFSET($G$8:$J$8,$W152,0))</f>
        <v/>
      </c>
      <c r="Y152" s="326" t="str">
        <f ca="1"/>
        <v/>
      </c>
      <c r="Z152" s="327" t="str">
        <f ca="1"/>
        <v/>
      </c>
      <c r="AA152" s="328" t="str">
        <f ca="1"/>
        <v/>
      </c>
      <c r="AB152" s="328" t="str">
        <f t="shared" ca="1" si="42"/>
        <v/>
      </c>
      <c r="AC152" s="328" t="str">
        <f t="array" aca="1" ref="AC152:AE152" ca="1">IF($L152="","",OFFSET($L$8:$N$8,$W152,0))</f>
        <v/>
      </c>
      <c r="AD152" s="328" t="str">
        <f ca="1"/>
        <v/>
      </c>
      <c r="AE152" s="328" t="str">
        <f ca="1"/>
        <v/>
      </c>
      <c r="AF152" s="329" t="str">
        <f t="shared" ca="1" si="43"/>
        <v/>
      </c>
      <c r="AG152" s="330" t="str">
        <f t="shared" ca="1" si="44"/>
        <v/>
      </c>
      <c r="AI152" s="25" t="str">
        <f t="shared" ca="1" si="45"/>
        <v/>
      </c>
      <c r="AJ152" s="302">
        <f ca="1">IF($R152="",0,COUNTIF($R$8:$R152,$AI152))</f>
        <v>0</v>
      </c>
      <c r="AK152" s="302">
        <f t="shared" ca="1" si="46"/>
        <v>0</v>
      </c>
    </row>
    <row r="153" spans="5:37" ht="17.25" x14ac:dyDescent="0.2">
      <c r="E153" s="41"/>
      <c r="F153" s="47">
        <v>146</v>
      </c>
      <c r="G153" s="290" t="str">
        <f t="shared" si="35"/>
        <v/>
      </c>
      <c r="H153" s="285"/>
      <c r="I153" s="286"/>
      <c r="J153" s="284"/>
      <c r="K153" s="284"/>
      <c r="L153" s="179" t="str">
        <f ca="1"/>
        <v/>
      </c>
      <c r="M153" s="180" t="s">
        <v>2</v>
      </c>
      <c r="N153" s="181" t="str">
        <f ca="1"/>
        <v/>
      </c>
      <c r="O153" s="296" t="str">
        <f t="shared" ca="1" si="33"/>
        <v/>
      </c>
      <c r="P153" s="297" t="str">
        <f t="shared" ca="1" si="34"/>
        <v/>
      </c>
      <c r="R153" s="25" t="str">
        <f t="shared" ca="1" si="36"/>
        <v/>
      </c>
      <c r="S153" s="302">
        <f t="shared" ca="1" si="37"/>
        <v>91</v>
      </c>
      <c r="T153" s="317" t="str">
        <f t="shared" ca="1" si="38"/>
        <v/>
      </c>
      <c r="U153" s="333">
        <f t="shared" si="39"/>
        <v>1000146</v>
      </c>
      <c r="V153" s="302">
        <f t="shared" si="40"/>
        <v>146</v>
      </c>
      <c r="W153" s="302">
        <f t="shared" si="41"/>
        <v>145</v>
      </c>
      <c r="X153" s="325" t="str">
        <f t="array" aca="1" ref="X153:AA153" ca="1">IF($L153="","",OFFSET($G$8:$J$8,$W153,0))</f>
        <v/>
      </c>
      <c r="Y153" s="326" t="str">
        <f ca="1"/>
        <v/>
      </c>
      <c r="Z153" s="327" t="str">
        <f ca="1"/>
        <v/>
      </c>
      <c r="AA153" s="328" t="str">
        <f ca="1"/>
        <v/>
      </c>
      <c r="AB153" s="328" t="str">
        <f t="shared" ca="1" si="42"/>
        <v/>
      </c>
      <c r="AC153" s="328" t="str">
        <f t="array" aca="1" ref="AC153:AE153" ca="1">IF($L153="","",OFFSET($L$8:$N$8,$W153,0))</f>
        <v/>
      </c>
      <c r="AD153" s="328" t="str">
        <f ca="1"/>
        <v/>
      </c>
      <c r="AE153" s="328" t="str">
        <f ca="1"/>
        <v/>
      </c>
      <c r="AF153" s="329" t="str">
        <f t="shared" ca="1" si="43"/>
        <v/>
      </c>
      <c r="AG153" s="330" t="str">
        <f t="shared" ca="1" si="44"/>
        <v/>
      </c>
      <c r="AI153" s="25" t="str">
        <f t="shared" ca="1" si="45"/>
        <v/>
      </c>
      <c r="AJ153" s="302">
        <f ca="1">IF($R153="",0,COUNTIF($R$8:$R153,$AI153))</f>
        <v>0</v>
      </c>
      <c r="AK153" s="302">
        <f t="shared" ca="1" si="46"/>
        <v>0</v>
      </c>
    </row>
    <row r="154" spans="5:37" ht="17.25" x14ac:dyDescent="0.2">
      <c r="E154" s="41"/>
      <c r="F154" s="47">
        <v>147</v>
      </c>
      <c r="G154" s="290" t="str">
        <f t="shared" si="35"/>
        <v/>
      </c>
      <c r="H154" s="285"/>
      <c r="I154" s="286"/>
      <c r="J154" s="284"/>
      <c r="K154" s="284"/>
      <c r="L154" s="179" t="str">
        <f ca="1"/>
        <v/>
      </c>
      <c r="M154" s="180" t="s">
        <v>2</v>
      </c>
      <c r="N154" s="181" t="str">
        <f ca="1"/>
        <v/>
      </c>
      <c r="O154" s="296" t="str">
        <f t="shared" ca="1" si="33"/>
        <v/>
      </c>
      <c r="P154" s="297" t="str">
        <f t="shared" ca="1" si="34"/>
        <v/>
      </c>
      <c r="R154" s="25" t="str">
        <f t="shared" ca="1" si="36"/>
        <v/>
      </c>
      <c r="S154" s="302">
        <f t="shared" ca="1" si="37"/>
        <v>91</v>
      </c>
      <c r="T154" s="317" t="str">
        <f t="shared" ca="1" si="38"/>
        <v/>
      </c>
      <c r="U154" s="333">
        <f t="shared" si="39"/>
        <v>1000147</v>
      </c>
      <c r="V154" s="302">
        <f t="shared" si="40"/>
        <v>147</v>
      </c>
      <c r="W154" s="302">
        <f t="shared" si="41"/>
        <v>146</v>
      </c>
      <c r="X154" s="325" t="str">
        <f t="array" aca="1" ref="X154:AA154" ca="1">IF($L154="","",OFFSET($G$8:$J$8,$W154,0))</f>
        <v/>
      </c>
      <c r="Y154" s="326" t="str">
        <f ca="1"/>
        <v/>
      </c>
      <c r="Z154" s="327" t="str">
        <f ca="1"/>
        <v/>
      </c>
      <c r="AA154" s="328" t="str">
        <f ca="1"/>
        <v/>
      </c>
      <c r="AB154" s="328" t="str">
        <f t="shared" ca="1" si="42"/>
        <v/>
      </c>
      <c r="AC154" s="328" t="str">
        <f t="array" aca="1" ref="AC154:AE154" ca="1">IF($L154="","",OFFSET($L$8:$N$8,$W154,0))</f>
        <v/>
      </c>
      <c r="AD154" s="328" t="str">
        <f ca="1"/>
        <v/>
      </c>
      <c r="AE154" s="328" t="str">
        <f ca="1"/>
        <v/>
      </c>
      <c r="AF154" s="329" t="str">
        <f t="shared" ca="1" si="43"/>
        <v/>
      </c>
      <c r="AG154" s="330" t="str">
        <f t="shared" ca="1" si="44"/>
        <v/>
      </c>
      <c r="AI154" s="25" t="str">
        <f t="shared" ca="1" si="45"/>
        <v/>
      </c>
      <c r="AJ154" s="302">
        <f ca="1">IF($R154="",0,COUNTIF($R$8:$R154,$AI154))</f>
        <v>0</v>
      </c>
      <c r="AK154" s="302">
        <f t="shared" ca="1" si="46"/>
        <v>0</v>
      </c>
    </row>
    <row r="155" spans="5:37" ht="17.25" x14ac:dyDescent="0.2">
      <c r="E155" s="41"/>
      <c r="F155" s="47">
        <v>148</v>
      </c>
      <c r="G155" s="290" t="str">
        <f t="shared" si="35"/>
        <v/>
      </c>
      <c r="H155" s="285"/>
      <c r="I155" s="286"/>
      <c r="J155" s="284"/>
      <c r="K155" s="284"/>
      <c r="L155" s="179" t="str">
        <f ca="1"/>
        <v/>
      </c>
      <c r="M155" s="180" t="s">
        <v>2</v>
      </c>
      <c r="N155" s="181" t="str">
        <f ca="1"/>
        <v/>
      </c>
      <c r="O155" s="296" t="str">
        <f t="shared" ca="1" si="33"/>
        <v/>
      </c>
      <c r="P155" s="297" t="str">
        <f t="shared" ca="1" si="34"/>
        <v/>
      </c>
      <c r="R155" s="25" t="str">
        <f t="shared" ca="1" si="36"/>
        <v/>
      </c>
      <c r="S155" s="302">
        <f t="shared" ca="1" si="37"/>
        <v>91</v>
      </c>
      <c r="T155" s="317" t="str">
        <f t="shared" ca="1" si="38"/>
        <v/>
      </c>
      <c r="U155" s="333">
        <f t="shared" si="39"/>
        <v>1000148</v>
      </c>
      <c r="V155" s="302">
        <f t="shared" si="40"/>
        <v>148</v>
      </c>
      <c r="W155" s="302">
        <f t="shared" si="41"/>
        <v>147</v>
      </c>
      <c r="X155" s="325" t="str">
        <f t="array" aca="1" ref="X155:AA155" ca="1">IF($L155="","",OFFSET($G$8:$J$8,$W155,0))</f>
        <v/>
      </c>
      <c r="Y155" s="326" t="str">
        <f ca="1"/>
        <v/>
      </c>
      <c r="Z155" s="327" t="str">
        <f ca="1"/>
        <v/>
      </c>
      <c r="AA155" s="328" t="str">
        <f ca="1"/>
        <v/>
      </c>
      <c r="AB155" s="328" t="str">
        <f t="shared" ca="1" si="42"/>
        <v/>
      </c>
      <c r="AC155" s="328" t="str">
        <f t="array" aca="1" ref="AC155:AE155" ca="1">IF($L155="","",OFFSET($L$8:$N$8,$W155,0))</f>
        <v/>
      </c>
      <c r="AD155" s="328" t="str">
        <f ca="1"/>
        <v/>
      </c>
      <c r="AE155" s="328" t="str">
        <f ca="1"/>
        <v/>
      </c>
      <c r="AF155" s="329" t="str">
        <f t="shared" ca="1" si="43"/>
        <v/>
      </c>
      <c r="AG155" s="330" t="str">
        <f t="shared" ca="1" si="44"/>
        <v/>
      </c>
      <c r="AI155" s="25" t="str">
        <f t="shared" ca="1" si="45"/>
        <v/>
      </c>
      <c r="AJ155" s="302">
        <f ca="1">IF($R155="",0,COUNTIF($R$8:$R155,$AI155))</f>
        <v>0</v>
      </c>
      <c r="AK155" s="302">
        <f t="shared" ca="1" si="46"/>
        <v>0</v>
      </c>
    </row>
    <row r="156" spans="5:37" ht="17.25" x14ac:dyDescent="0.2">
      <c r="E156" s="41"/>
      <c r="F156" s="47">
        <v>149</v>
      </c>
      <c r="G156" s="290" t="str">
        <f t="shared" si="35"/>
        <v/>
      </c>
      <c r="H156" s="285"/>
      <c r="I156" s="286"/>
      <c r="J156" s="284"/>
      <c r="K156" s="284"/>
      <c r="L156" s="179" t="str">
        <f ca="1"/>
        <v/>
      </c>
      <c r="M156" s="180" t="s">
        <v>2</v>
      </c>
      <c r="N156" s="181" t="str">
        <f ca="1"/>
        <v/>
      </c>
      <c r="O156" s="296" t="str">
        <f t="shared" ca="1" si="33"/>
        <v/>
      </c>
      <c r="P156" s="297" t="str">
        <f t="shared" ca="1" si="34"/>
        <v/>
      </c>
      <c r="R156" s="25" t="str">
        <f t="shared" ca="1" si="36"/>
        <v/>
      </c>
      <c r="S156" s="302">
        <f t="shared" ca="1" si="37"/>
        <v>91</v>
      </c>
      <c r="T156" s="317" t="str">
        <f t="shared" ca="1" si="38"/>
        <v/>
      </c>
      <c r="U156" s="333">
        <f t="shared" si="39"/>
        <v>1000149</v>
      </c>
      <c r="V156" s="302">
        <f t="shared" si="40"/>
        <v>149</v>
      </c>
      <c r="W156" s="302">
        <f t="shared" si="41"/>
        <v>148</v>
      </c>
      <c r="X156" s="325" t="str">
        <f t="array" aca="1" ref="X156:AA156" ca="1">IF($L156="","",OFFSET($G$8:$J$8,$W156,0))</f>
        <v/>
      </c>
      <c r="Y156" s="326" t="str">
        <f ca="1"/>
        <v/>
      </c>
      <c r="Z156" s="327" t="str">
        <f ca="1"/>
        <v/>
      </c>
      <c r="AA156" s="328" t="str">
        <f ca="1"/>
        <v/>
      </c>
      <c r="AB156" s="328" t="str">
        <f t="shared" ca="1" si="42"/>
        <v/>
      </c>
      <c r="AC156" s="328" t="str">
        <f t="array" aca="1" ref="AC156:AE156" ca="1">IF($L156="","",OFFSET($L$8:$N$8,$W156,0))</f>
        <v/>
      </c>
      <c r="AD156" s="328" t="str">
        <f ca="1"/>
        <v/>
      </c>
      <c r="AE156" s="328" t="str">
        <f ca="1"/>
        <v/>
      </c>
      <c r="AF156" s="329" t="str">
        <f t="shared" ca="1" si="43"/>
        <v/>
      </c>
      <c r="AG156" s="330" t="str">
        <f t="shared" ca="1" si="44"/>
        <v/>
      </c>
      <c r="AI156" s="25" t="str">
        <f t="shared" ca="1" si="45"/>
        <v/>
      </c>
      <c r="AJ156" s="302">
        <f ca="1">IF($R156="",0,COUNTIF($R$8:$R156,$AI156))</f>
        <v>0</v>
      </c>
      <c r="AK156" s="302">
        <f t="shared" ca="1" si="46"/>
        <v>0</v>
      </c>
    </row>
    <row r="157" spans="5:37" ht="17.25" x14ac:dyDescent="0.2">
      <c r="E157" s="41"/>
      <c r="F157" s="47">
        <v>150</v>
      </c>
      <c r="G157" s="290" t="str">
        <f t="shared" si="35"/>
        <v/>
      </c>
      <c r="H157" s="285"/>
      <c r="I157" s="286"/>
      <c r="J157" s="284"/>
      <c r="K157" s="284"/>
      <c r="L157" s="179" t="str">
        <f ca="1"/>
        <v/>
      </c>
      <c r="M157" s="180" t="s">
        <v>2</v>
      </c>
      <c r="N157" s="181" t="str">
        <f ca="1"/>
        <v/>
      </c>
      <c r="O157" s="296" t="str">
        <f t="shared" ca="1" si="33"/>
        <v/>
      </c>
      <c r="P157" s="297" t="str">
        <f t="shared" ca="1" si="34"/>
        <v/>
      </c>
      <c r="R157" s="25" t="str">
        <f t="shared" ca="1" si="36"/>
        <v/>
      </c>
      <c r="S157" s="302">
        <f t="shared" ca="1" si="37"/>
        <v>91</v>
      </c>
      <c r="T157" s="317" t="str">
        <f t="shared" ca="1" si="38"/>
        <v/>
      </c>
      <c r="U157" s="333">
        <f t="shared" si="39"/>
        <v>1000150</v>
      </c>
      <c r="V157" s="302">
        <f t="shared" si="40"/>
        <v>150</v>
      </c>
      <c r="W157" s="302">
        <f t="shared" si="41"/>
        <v>149</v>
      </c>
      <c r="X157" s="325" t="str">
        <f t="array" aca="1" ref="X157:AA157" ca="1">IF($L157="","",OFFSET($G$8:$J$8,$W157,0))</f>
        <v/>
      </c>
      <c r="Y157" s="326" t="str">
        <f ca="1"/>
        <v/>
      </c>
      <c r="Z157" s="327" t="str">
        <f ca="1"/>
        <v/>
      </c>
      <c r="AA157" s="328" t="str">
        <f ca="1"/>
        <v/>
      </c>
      <c r="AB157" s="328" t="str">
        <f t="shared" ca="1" si="42"/>
        <v/>
      </c>
      <c r="AC157" s="328" t="str">
        <f t="array" aca="1" ref="AC157:AE157" ca="1">IF($L157="","",OFFSET($L$8:$N$8,$W157,0))</f>
        <v/>
      </c>
      <c r="AD157" s="328" t="str">
        <f ca="1"/>
        <v/>
      </c>
      <c r="AE157" s="328" t="str">
        <f ca="1"/>
        <v/>
      </c>
      <c r="AF157" s="329" t="str">
        <f t="shared" ca="1" si="43"/>
        <v/>
      </c>
      <c r="AG157" s="330" t="str">
        <f t="shared" ca="1" si="44"/>
        <v/>
      </c>
      <c r="AI157" s="25" t="str">
        <f t="shared" ca="1" si="45"/>
        <v/>
      </c>
      <c r="AJ157" s="302">
        <f ca="1">IF($R157="",0,COUNTIF($R$8:$R157,$AI157))</f>
        <v>0</v>
      </c>
      <c r="AK157" s="302">
        <f t="shared" ca="1" si="46"/>
        <v>0</v>
      </c>
    </row>
    <row r="158" spans="5:37" ht="17.25" x14ac:dyDescent="0.2">
      <c r="E158" s="41"/>
      <c r="F158" s="47">
        <v>151</v>
      </c>
      <c r="G158" s="290" t="str">
        <f t="shared" si="35"/>
        <v/>
      </c>
      <c r="H158" s="285"/>
      <c r="I158" s="286"/>
      <c r="J158" s="284"/>
      <c r="K158" s="284"/>
      <c r="L158" s="179" t="str">
        <f ca="1"/>
        <v/>
      </c>
      <c r="M158" s="180" t="s">
        <v>2</v>
      </c>
      <c r="N158" s="181" t="str">
        <f ca="1"/>
        <v/>
      </c>
      <c r="O158" s="296" t="str">
        <f t="shared" ca="1" si="33"/>
        <v/>
      </c>
      <c r="P158" s="297" t="str">
        <f t="shared" ca="1" si="34"/>
        <v/>
      </c>
      <c r="R158" s="25" t="str">
        <f t="shared" ca="1" si="36"/>
        <v/>
      </c>
      <c r="S158" s="302">
        <f t="shared" ca="1" si="37"/>
        <v>91</v>
      </c>
      <c r="T158" s="317" t="str">
        <f t="shared" ca="1" si="38"/>
        <v/>
      </c>
      <c r="U158" s="333">
        <f t="shared" si="39"/>
        <v>1000151</v>
      </c>
      <c r="V158" s="302">
        <f t="shared" si="40"/>
        <v>151</v>
      </c>
      <c r="W158" s="302">
        <f t="shared" si="41"/>
        <v>150</v>
      </c>
      <c r="X158" s="325" t="str">
        <f t="array" aca="1" ref="X158:AA158" ca="1">IF($L158="","",OFFSET($G$8:$J$8,$W158,0))</f>
        <v/>
      </c>
      <c r="Y158" s="326" t="str">
        <f ca="1"/>
        <v/>
      </c>
      <c r="Z158" s="327" t="str">
        <f ca="1"/>
        <v/>
      </c>
      <c r="AA158" s="328" t="str">
        <f ca="1"/>
        <v/>
      </c>
      <c r="AB158" s="328" t="str">
        <f t="shared" ca="1" si="42"/>
        <v/>
      </c>
      <c r="AC158" s="328" t="str">
        <f t="array" aca="1" ref="AC158:AE158" ca="1">IF($L158="","",OFFSET($L$8:$N$8,$W158,0))</f>
        <v/>
      </c>
      <c r="AD158" s="328" t="str">
        <f ca="1"/>
        <v/>
      </c>
      <c r="AE158" s="328" t="str">
        <f ca="1"/>
        <v/>
      </c>
      <c r="AF158" s="329" t="str">
        <f t="shared" ca="1" si="43"/>
        <v/>
      </c>
      <c r="AG158" s="330" t="str">
        <f t="shared" ca="1" si="44"/>
        <v/>
      </c>
      <c r="AI158" s="25" t="str">
        <f t="shared" ca="1" si="45"/>
        <v/>
      </c>
      <c r="AJ158" s="302">
        <f ca="1">IF($R158="",0,COUNTIF($R$8:$R158,$AI158))</f>
        <v>0</v>
      </c>
      <c r="AK158" s="302">
        <f t="shared" ca="1" si="46"/>
        <v>0</v>
      </c>
    </row>
    <row r="159" spans="5:37" ht="17.25" x14ac:dyDescent="0.2">
      <c r="E159" s="41"/>
      <c r="F159" s="47">
        <v>152</v>
      </c>
      <c r="G159" s="290" t="str">
        <f t="shared" si="35"/>
        <v/>
      </c>
      <c r="H159" s="285"/>
      <c r="I159" s="286"/>
      <c r="J159" s="284"/>
      <c r="K159" s="284"/>
      <c r="L159" s="179" t="str">
        <f ca="1"/>
        <v/>
      </c>
      <c r="M159" s="180" t="s">
        <v>2</v>
      </c>
      <c r="N159" s="181" t="str">
        <f ca="1"/>
        <v/>
      </c>
      <c r="O159" s="296" t="str">
        <f t="shared" ca="1" si="33"/>
        <v/>
      </c>
      <c r="P159" s="297" t="str">
        <f t="shared" ca="1" si="34"/>
        <v/>
      </c>
      <c r="R159" s="25" t="str">
        <f t="shared" ca="1" si="36"/>
        <v/>
      </c>
      <c r="S159" s="302">
        <f t="shared" ca="1" si="37"/>
        <v>91</v>
      </c>
      <c r="T159" s="317" t="str">
        <f t="shared" ca="1" si="38"/>
        <v/>
      </c>
      <c r="U159" s="333">
        <f t="shared" si="39"/>
        <v>1000152</v>
      </c>
      <c r="V159" s="302">
        <f t="shared" si="40"/>
        <v>152</v>
      </c>
      <c r="W159" s="302">
        <f t="shared" si="41"/>
        <v>151</v>
      </c>
      <c r="X159" s="325" t="str">
        <f t="array" aca="1" ref="X159:AA159" ca="1">IF($L159="","",OFFSET($G$8:$J$8,$W159,0))</f>
        <v/>
      </c>
      <c r="Y159" s="326" t="str">
        <f ca="1"/>
        <v/>
      </c>
      <c r="Z159" s="327" t="str">
        <f ca="1"/>
        <v/>
      </c>
      <c r="AA159" s="328" t="str">
        <f ca="1"/>
        <v/>
      </c>
      <c r="AB159" s="328" t="str">
        <f t="shared" ca="1" si="42"/>
        <v/>
      </c>
      <c r="AC159" s="328" t="str">
        <f t="array" aca="1" ref="AC159:AE159" ca="1">IF($L159="","",OFFSET($L$8:$N$8,$W159,0))</f>
        <v/>
      </c>
      <c r="AD159" s="328" t="str">
        <f ca="1"/>
        <v/>
      </c>
      <c r="AE159" s="328" t="str">
        <f ca="1"/>
        <v/>
      </c>
      <c r="AF159" s="329" t="str">
        <f t="shared" ca="1" si="43"/>
        <v/>
      </c>
      <c r="AG159" s="330" t="str">
        <f t="shared" ca="1" si="44"/>
        <v/>
      </c>
      <c r="AI159" s="25" t="str">
        <f t="shared" ca="1" si="45"/>
        <v/>
      </c>
      <c r="AJ159" s="302">
        <f ca="1">IF($R159="",0,COUNTIF($R$8:$R159,$AI159))</f>
        <v>0</v>
      </c>
      <c r="AK159" s="302">
        <f t="shared" ca="1" si="46"/>
        <v>0</v>
      </c>
    </row>
    <row r="160" spans="5:37" ht="17.25" x14ac:dyDescent="0.2">
      <c r="E160" s="41"/>
      <c r="F160" s="47">
        <v>153</v>
      </c>
      <c r="G160" s="290" t="str">
        <f t="shared" si="35"/>
        <v/>
      </c>
      <c r="H160" s="285"/>
      <c r="I160" s="286"/>
      <c r="J160" s="284"/>
      <c r="K160" s="284"/>
      <c r="L160" s="182" t="str">
        <f ca="1"/>
        <v/>
      </c>
      <c r="M160" s="183" t="s">
        <v>2</v>
      </c>
      <c r="N160" s="184" t="str">
        <f ca="1"/>
        <v/>
      </c>
      <c r="O160" s="298" t="str">
        <f t="shared" ca="1" si="33"/>
        <v/>
      </c>
      <c r="P160" s="299" t="str">
        <f t="shared" ca="1" si="34"/>
        <v/>
      </c>
      <c r="R160" s="25" t="str">
        <f t="shared" ca="1" si="36"/>
        <v/>
      </c>
      <c r="S160" s="302">
        <f t="shared" ca="1" si="37"/>
        <v>91</v>
      </c>
      <c r="T160" s="317" t="str">
        <f t="shared" ca="1" si="38"/>
        <v/>
      </c>
      <c r="U160" s="333">
        <f t="shared" si="39"/>
        <v>1000153</v>
      </c>
      <c r="V160" s="302">
        <f t="shared" si="40"/>
        <v>153</v>
      </c>
      <c r="W160" s="302">
        <f t="shared" si="41"/>
        <v>152</v>
      </c>
      <c r="X160" s="325" t="str">
        <f t="array" aca="1" ref="X160:AA160" ca="1">IF($L160="","",OFFSET($G$8:$J$8,$W160,0))</f>
        <v/>
      </c>
      <c r="Y160" s="326" t="str">
        <f ca="1"/>
        <v/>
      </c>
      <c r="Z160" s="327" t="str">
        <f ca="1"/>
        <v/>
      </c>
      <c r="AA160" s="328" t="str">
        <f ca="1"/>
        <v/>
      </c>
      <c r="AB160" s="328" t="str">
        <f t="shared" ca="1" si="42"/>
        <v/>
      </c>
      <c r="AC160" s="328" t="str">
        <f t="array" aca="1" ref="AC160:AE160" ca="1">IF($L160="","",OFFSET($L$8:$N$8,$W160,0))</f>
        <v/>
      </c>
      <c r="AD160" s="328" t="str">
        <f ca="1"/>
        <v/>
      </c>
      <c r="AE160" s="328" t="str">
        <f ca="1"/>
        <v/>
      </c>
      <c r="AF160" s="329" t="str">
        <f t="shared" ca="1" si="43"/>
        <v/>
      </c>
      <c r="AG160" s="330" t="str">
        <f t="shared" ca="1" si="44"/>
        <v/>
      </c>
      <c r="AI160" s="25" t="str">
        <f t="shared" ca="1" si="45"/>
        <v/>
      </c>
      <c r="AJ160" s="302">
        <f ca="1">IF($R160="",0,COUNTIF($R$8:$R160,$AI160))</f>
        <v>0</v>
      </c>
      <c r="AK160" s="302">
        <f t="shared" ca="1" si="46"/>
        <v>0</v>
      </c>
    </row>
    <row r="161" spans="5:37" ht="17.25" x14ac:dyDescent="0.2">
      <c r="E161" s="41"/>
      <c r="F161" s="47">
        <v>154</v>
      </c>
      <c r="G161" s="290" t="str">
        <f t="shared" si="35"/>
        <v/>
      </c>
      <c r="H161" s="285"/>
      <c r="I161" s="286"/>
      <c r="J161" s="284"/>
      <c r="K161" s="284"/>
      <c r="L161" s="182" t="str">
        <f ca="1"/>
        <v/>
      </c>
      <c r="M161" s="183" t="s">
        <v>2</v>
      </c>
      <c r="N161" s="184" t="str">
        <f ca="1"/>
        <v/>
      </c>
      <c r="O161" s="298" t="str">
        <f t="shared" ca="1" si="33"/>
        <v/>
      </c>
      <c r="P161" s="299" t="str">
        <f t="shared" ca="1" si="34"/>
        <v/>
      </c>
      <c r="R161" s="25" t="str">
        <f t="shared" ca="1" si="36"/>
        <v/>
      </c>
      <c r="S161" s="302">
        <f t="shared" ca="1" si="37"/>
        <v>91</v>
      </c>
      <c r="T161" s="317" t="str">
        <f t="shared" ca="1" si="38"/>
        <v/>
      </c>
      <c r="U161" s="333">
        <f t="shared" si="39"/>
        <v>1000154</v>
      </c>
      <c r="V161" s="302">
        <f t="shared" si="40"/>
        <v>154</v>
      </c>
      <c r="W161" s="302">
        <f t="shared" si="41"/>
        <v>153</v>
      </c>
      <c r="X161" s="325" t="str">
        <f t="array" aca="1" ref="X161:AA161" ca="1">IF($L161="","",OFFSET($G$8:$J$8,$W161,0))</f>
        <v/>
      </c>
      <c r="Y161" s="326" t="str">
        <f ca="1"/>
        <v/>
      </c>
      <c r="Z161" s="327" t="str">
        <f ca="1"/>
        <v/>
      </c>
      <c r="AA161" s="328" t="str">
        <f ca="1"/>
        <v/>
      </c>
      <c r="AB161" s="328" t="str">
        <f t="shared" ca="1" si="42"/>
        <v/>
      </c>
      <c r="AC161" s="328" t="str">
        <f t="array" aca="1" ref="AC161:AE161" ca="1">IF($L161="","",OFFSET($L$8:$N$8,$W161,0))</f>
        <v/>
      </c>
      <c r="AD161" s="328" t="str">
        <f ca="1"/>
        <v/>
      </c>
      <c r="AE161" s="328" t="str">
        <f ca="1"/>
        <v/>
      </c>
      <c r="AF161" s="329" t="str">
        <f t="shared" ca="1" si="43"/>
        <v/>
      </c>
      <c r="AG161" s="330" t="str">
        <f t="shared" ca="1" si="44"/>
        <v/>
      </c>
      <c r="AI161" s="25" t="str">
        <f t="shared" ca="1" si="45"/>
        <v/>
      </c>
      <c r="AJ161" s="302">
        <f ca="1">IF($R161="",0,COUNTIF($R$8:$R161,$AI161))</f>
        <v>0</v>
      </c>
      <c r="AK161" s="302">
        <f t="shared" ca="1" si="46"/>
        <v>0</v>
      </c>
    </row>
    <row r="162" spans="5:37" ht="17.25" x14ac:dyDescent="0.2">
      <c r="E162" s="41"/>
      <c r="F162" s="47">
        <v>155</v>
      </c>
      <c r="G162" s="290" t="str">
        <f t="shared" si="35"/>
        <v/>
      </c>
      <c r="H162" s="285"/>
      <c r="I162" s="286"/>
      <c r="J162" s="284"/>
      <c r="K162" s="284"/>
      <c r="L162" s="182" t="str">
        <f ca="1"/>
        <v/>
      </c>
      <c r="M162" s="183" t="s">
        <v>2</v>
      </c>
      <c r="N162" s="184" t="str">
        <f ca="1"/>
        <v/>
      </c>
      <c r="O162" s="298" t="str">
        <f t="shared" ca="1" si="33"/>
        <v/>
      </c>
      <c r="P162" s="299" t="str">
        <f t="shared" ca="1" si="34"/>
        <v/>
      </c>
      <c r="R162" s="25" t="str">
        <f t="shared" ca="1" si="36"/>
        <v/>
      </c>
      <c r="S162" s="302">
        <f t="shared" ca="1" si="37"/>
        <v>91</v>
      </c>
      <c r="T162" s="317" t="str">
        <f t="shared" ca="1" si="38"/>
        <v/>
      </c>
      <c r="U162" s="333">
        <f t="shared" si="39"/>
        <v>1000155</v>
      </c>
      <c r="V162" s="302">
        <f t="shared" si="40"/>
        <v>155</v>
      </c>
      <c r="W162" s="302">
        <f t="shared" si="41"/>
        <v>154</v>
      </c>
      <c r="X162" s="325" t="str">
        <f t="array" aca="1" ref="X162:AA162" ca="1">IF($L162="","",OFFSET($G$8:$J$8,$W162,0))</f>
        <v/>
      </c>
      <c r="Y162" s="326" t="str">
        <f ca="1"/>
        <v/>
      </c>
      <c r="Z162" s="327" t="str">
        <f ca="1"/>
        <v/>
      </c>
      <c r="AA162" s="328" t="str">
        <f ca="1"/>
        <v/>
      </c>
      <c r="AB162" s="328" t="str">
        <f t="shared" ca="1" si="42"/>
        <v/>
      </c>
      <c r="AC162" s="328" t="str">
        <f t="array" aca="1" ref="AC162:AE162" ca="1">IF($L162="","",OFFSET($L$8:$N$8,$W162,0))</f>
        <v/>
      </c>
      <c r="AD162" s="328" t="str">
        <f ca="1"/>
        <v/>
      </c>
      <c r="AE162" s="328" t="str">
        <f ca="1"/>
        <v/>
      </c>
      <c r="AF162" s="329" t="str">
        <f t="shared" ca="1" si="43"/>
        <v/>
      </c>
      <c r="AG162" s="330" t="str">
        <f t="shared" ca="1" si="44"/>
        <v/>
      </c>
      <c r="AI162" s="25" t="str">
        <f t="shared" ca="1" si="45"/>
        <v/>
      </c>
      <c r="AJ162" s="302">
        <f ca="1">IF($R162="",0,COUNTIF($R$8:$R162,$AI162))</f>
        <v>0</v>
      </c>
      <c r="AK162" s="302">
        <f t="shared" ca="1" si="46"/>
        <v>0</v>
      </c>
    </row>
    <row r="163" spans="5:37" ht="17.25" x14ac:dyDescent="0.2">
      <c r="E163" s="41"/>
      <c r="F163" s="47">
        <v>156</v>
      </c>
      <c r="G163" s="290" t="str">
        <f t="shared" si="35"/>
        <v/>
      </c>
      <c r="H163" s="285"/>
      <c r="I163" s="286"/>
      <c r="J163" s="284"/>
      <c r="K163" s="284"/>
      <c r="L163" s="179" t="str">
        <f ca="1"/>
        <v/>
      </c>
      <c r="M163" s="180" t="s">
        <v>2</v>
      </c>
      <c r="N163" s="181" t="str">
        <f ca="1"/>
        <v/>
      </c>
      <c r="O163" s="296" t="str">
        <f t="shared" ca="1" si="33"/>
        <v/>
      </c>
      <c r="P163" s="297" t="str">
        <f t="shared" ca="1" si="34"/>
        <v/>
      </c>
      <c r="R163" s="25" t="str">
        <f t="shared" ca="1" si="36"/>
        <v/>
      </c>
      <c r="S163" s="302">
        <f t="shared" ca="1" si="37"/>
        <v>91</v>
      </c>
      <c r="T163" s="317" t="str">
        <f t="shared" ca="1" si="38"/>
        <v/>
      </c>
      <c r="U163" s="333">
        <f t="shared" si="39"/>
        <v>1000156</v>
      </c>
      <c r="V163" s="302">
        <f t="shared" si="40"/>
        <v>156</v>
      </c>
      <c r="W163" s="302">
        <f t="shared" si="41"/>
        <v>155</v>
      </c>
      <c r="X163" s="325" t="str">
        <f t="array" aca="1" ref="X163:AA163" ca="1">IF($L163="","",OFFSET($G$8:$J$8,$W163,0))</f>
        <v/>
      </c>
      <c r="Y163" s="326" t="str">
        <f ca="1"/>
        <v/>
      </c>
      <c r="Z163" s="327" t="str">
        <f ca="1"/>
        <v/>
      </c>
      <c r="AA163" s="328" t="str">
        <f ca="1"/>
        <v/>
      </c>
      <c r="AB163" s="328" t="str">
        <f t="shared" ca="1" si="42"/>
        <v/>
      </c>
      <c r="AC163" s="328" t="str">
        <f t="array" aca="1" ref="AC163:AE163" ca="1">IF($L163="","",OFFSET($L$8:$N$8,$W163,0))</f>
        <v/>
      </c>
      <c r="AD163" s="328" t="str">
        <f ca="1"/>
        <v/>
      </c>
      <c r="AE163" s="328" t="str">
        <f ca="1"/>
        <v/>
      </c>
      <c r="AF163" s="329" t="str">
        <f t="shared" ca="1" si="43"/>
        <v/>
      </c>
      <c r="AG163" s="330" t="str">
        <f t="shared" ca="1" si="44"/>
        <v/>
      </c>
      <c r="AI163" s="25" t="str">
        <f t="shared" ca="1" si="45"/>
        <v/>
      </c>
      <c r="AJ163" s="302">
        <f ca="1">IF($R163="",0,COUNTIF($R$8:$R163,$AI163))</f>
        <v>0</v>
      </c>
      <c r="AK163" s="302">
        <f t="shared" ca="1" si="46"/>
        <v>0</v>
      </c>
    </row>
    <row r="164" spans="5:37" ht="17.25" x14ac:dyDescent="0.2">
      <c r="E164" s="41"/>
      <c r="F164" s="47">
        <v>157</v>
      </c>
      <c r="G164" s="290" t="str">
        <f t="shared" si="35"/>
        <v/>
      </c>
      <c r="H164" s="285"/>
      <c r="I164" s="286"/>
      <c r="J164" s="284"/>
      <c r="K164" s="284"/>
      <c r="L164" s="179" t="str">
        <f ca="1"/>
        <v/>
      </c>
      <c r="M164" s="180" t="s">
        <v>2</v>
      </c>
      <c r="N164" s="181" t="str">
        <f ca="1"/>
        <v/>
      </c>
      <c r="O164" s="296" t="str">
        <f t="shared" ca="1" si="33"/>
        <v/>
      </c>
      <c r="P164" s="297" t="str">
        <f t="shared" ca="1" si="34"/>
        <v/>
      </c>
      <c r="R164" s="25" t="str">
        <f t="shared" ca="1" si="36"/>
        <v/>
      </c>
      <c r="S164" s="302">
        <f t="shared" ca="1" si="37"/>
        <v>91</v>
      </c>
      <c r="T164" s="317" t="str">
        <f t="shared" ca="1" si="38"/>
        <v/>
      </c>
      <c r="U164" s="333">
        <f t="shared" si="39"/>
        <v>1000157</v>
      </c>
      <c r="V164" s="302">
        <f t="shared" si="40"/>
        <v>157</v>
      </c>
      <c r="W164" s="302">
        <f t="shared" si="41"/>
        <v>156</v>
      </c>
      <c r="X164" s="325" t="str">
        <f t="array" aca="1" ref="X164:AA164" ca="1">IF($L164="","",OFFSET($G$8:$J$8,$W164,0))</f>
        <v/>
      </c>
      <c r="Y164" s="326" t="str">
        <f ca="1"/>
        <v/>
      </c>
      <c r="Z164" s="327" t="str">
        <f ca="1"/>
        <v/>
      </c>
      <c r="AA164" s="328" t="str">
        <f ca="1"/>
        <v/>
      </c>
      <c r="AB164" s="328" t="str">
        <f t="shared" ca="1" si="42"/>
        <v/>
      </c>
      <c r="AC164" s="328" t="str">
        <f t="array" aca="1" ref="AC164:AE164" ca="1">IF($L164="","",OFFSET($L$8:$N$8,$W164,0))</f>
        <v/>
      </c>
      <c r="AD164" s="328" t="str">
        <f ca="1"/>
        <v/>
      </c>
      <c r="AE164" s="328" t="str">
        <f ca="1"/>
        <v/>
      </c>
      <c r="AF164" s="329" t="str">
        <f t="shared" ca="1" si="43"/>
        <v/>
      </c>
      <c r="AG164" s="330" t="str">
        <f t="shared" ca="1" si="44"/>
        <v/>
      </c>
      <c r="AI164" s="25" t="str">
        <f t="shared" ca="1" si="45"/>
        <v/>
      </c>
      <c r="AJ164" s="302">
        <f ca="1">IF($R164="",0,COUNTIF($R$8:$R164,$AI164))</f>
        <v>0</v>
      </c>
      <c r="AK164" s="302">
        <f t="shared" ca="1" si="46"/>
        <v>0</v>
      </c>
    </row>
    <row r="165" spans="5:37" ht="17.25" x14ac:dyDescent="0.2">
      <c r="E165" s="41"/>
      <c r="F165" s="47">
        <v>158</v>
      </c>
      <c r="G165" s="290" t="str">
        <f t="shared" si="35"/>
        <v/>
      </c>
      <c r="H165" s="285"/>
      <c r="I165" s="286"/>
      <c r="J165" s="284"/>
      <c r="K165" s="284"/>
      <c r="L165" s="179" t="str">
        <f ca="1"/>
        <v/>
      </c>
      <c r="M165" s="180" t="s">
        <v>2</v>
      </c>
      <c r="N165" s="181" t="str">
        <f ca="1"/>
        <v/>
      </c>
      <c r="O165" s="296" t="str">
        <f t="shared" ca="1" si="33"/>
        <v/>
      </c>
      <c r="P165" s="297" t="str">
        <f t="shared" ca="1" si="34"/>
        <v/>
      </c>
      <c r="R165" s="25" t="str">
        <f t="shared" ca="1" si="36"/>
        <v/>
      </c>
      <c r="S165" s="302">
        <f t="shared" ca="1" si="37"/>
        <v>91</v>
      </c>
      <c r="T165" s="317" t="str">
        <f t="shared" ca="1" si="38"/>
        <v/>
      </c>
      <c r="U165" s="333">
        <f t="shared" si="39"/>
        <v>1000158</v>
      </c>
      <c r="V165" s="302">
        <f t="shared" si="40"/>
        <v>158</v>
      </c>
      <c r="W165" s="302">
        <f t="shared" si="41"/>
        <v>157</v>
      </c>
      <c r="X165" s="325" t="str">
        <f t="array" aca="1" ref="X165:AA165" ca="1">IF($L165="","",OFFSET($G$8:$J$8,$W165,0))</f>
        <v/>
      </c>
      <c r="Y165" s="326" t="str">
        <f ca="1"/>
        <v/>
      </c>
      <c r="Z165" s="327" t="str">
        <f ca="1"/>
        <v/>
      </c>
      <c r="AA165" s="328" t="str">
        <f ca="1"/>
        <v/>
      </c>
      <c r="AB165" s="328" t="str">
        <f t="shared" ca="1" si="42"/>
        <v/>
      </c>
      <c r="AC165" s="328" t="str">
        <f t="array" aca="1" ref="AC165:AE165" ca="1">IF($L165="","",OFFSET($L$8:$N$8,$W165,0))</f>
        <v/>
      </c>
      <c r="AD165" s="328" t="str">
        <f ca="1"/>
        <v/>
      </c>
      <c r="AE165" s="328" t="str">
        <f ca="1"/>
        <v/>
      </c>
      <c r="AF165" s="329" t="str">
        <f t="shared" ca="1" si="43"/>
        <v/>
      </c>
      <c r="AG165" s="330" t="str">
        <f t="shared" ca="1" si="44"/>
        <v/>
      </c>
      <c r="AI165" s="25" t="str">
        <f t="shared" ca="1" si="45"/>
        <v/>
      </c>
      <c r="AJ165" s="302">
        <f ca="1">IF($R165="",0,COUNTIF($R$8:$R165,$AI165))</f>
        <v>0</v>
      </c>
      <c r="AK165" s="302">
        <f t="shared" ca="1" si="46"/>
        <v>0</v>
      </c>
    </row>
    <row r="166" spans="5:37" ht="17.25" x14ac:dyDescent="0.2">
      <c r="E166" s="41"/>
      <c r="F166" s="47">
        <v>159</v>
      </c>
      <c r="G166" s="290" t="str">
        <f t="shared" si="35"/>
        <v/>
      </c>
      <c r="H166" s="285"/>
      <c r="I166" s="286"/>
      <c r="J166" s="284"/>
      <c r="K166" s="284"/>
      <c r="L166" s="179" t="str">
        <f ca="1"/>
        <v/>
      </c>
      <c r="M166" s="180" t="s">
        <v>2</v>
      </c>
      <c r="N166" s="181" t="str">
        <f ca="1"/>
        <v/>
      </c>
      <c r="O166" s="296" t="str">
        <f t="shared" ca="1" si="33"/>
        <v/>
      </c>
      <c r="P166" s="297" t="str">
        <f t="shared" ca="1" si="34"/>
        <v/>
      </c>
      <c r="R166" s="25" t="str">
        <f t="shared" ca="1" si="36"/>
        <v/>
      </c>
      <c r="S166" s="302">
        <f t="shared" ca="1" si="37"/>
        <v>91</v>
      </c>
      <c r="T166" s="317" t="str">
        <f t="shared" ca="1" si="38"/>
        <v/>
      </c>
      <c r="U166" s="333">
        <f t="shared" si="39"/>
        <v>1000159</v>
      </c>
      <c r="V166" s="302">
        <f t="shared" si="40"/>
        <v>159</v>
      </c>
      <c r="W166" s="302">
        <f t="shared" si="41"/>
        <v>158</v>
      </c>
      <c r="X166" s="325" t="str">
        <f t="array" aca="1" ref="X166:AA166" ca="1">IF($L166="","",OFFSET($G$8:$J$8,$W166,0))</f>
        <v/>
      </c>
      <c r="Y166" s="326" t="str">
        <f ca="1"/>
        <v/>
      </c>
      <c r="Z166" s="327" t="str">
        <f ca="1"/>
        <v/>
      </c>
      <c r="AA166" s="328" t="str">
        <f ca="1"/>
        <v/>
      </c>
      <c r="AB166" s="328" t="str">
        <f t="shared" ca="1" si="42"/>
        <v/>
      </c>
      <c r="AC166" s="328" t="str">
        <f t="array" aca="1" ref="AC166:AE166" ca="1">IF($L166="","",OFFSET($L$8:$N$8,$W166,0))</f>
        <v/>
      </c>
      <c r="AD166" s="328" t="str">
        <f ca="1"/>
        <v/>
      </c>
      <c r="AE166" s="328" t="str">
        <f ca="1"/>
        <v/>
      </c>
      <c r="AF166" s="329" t="str">
        <f t="shared" ca="1" si="43"/>
        <v/>
      </c>
      <c r="AG166" s="330" t="str">
        <f t="shared" ca="1" si="44"/>
        <v/>
      </c>
      <c r="AI166" s="25" t="str">
        <f t="shared" ca="1" si="45"/>
        <v/>
      </c>
      <c r="AJ166" s="302">
        <f ca="1">IF($R166="",0,COUNTIF($R$8:$R166,$AI166))</f>
        <v>0</v>
      </c>
      <c r="AK166" s="302">
        <f t="shared" ca="1" si="46"/>
        <v>0</v>
      </c>
    </row>
    <row r="167" spans="5:37" ht="17.25" x14ac:dyDescent="0.2">
      <c r="E167" s="41"/>
      <c r="F167" s="47">
        <v>160</v>
      </c>
      <c r="G167" s="290" t="str">
        <f t="shared" si="35"/>
        <v/>
      </c>
      <c r="H167" s="285"/>
      <c r="I167" s="286"/>
      <c r="J167" s="284"/>
      <c r="K167" s="284"/>
      <c r="L167" s="179" t="str">
        <f ca="1"/>
        <v/>
      </c>
      <c r="M167" s="180" t="s">
        <v>2</v>
      </c>
      <c r="N167" s="181" t="str">
        <f ca="1"/>
        <v/>
      </c>
      <c r="O167" s="296" t="str">
        <f t="shared" ca="1" si="33"/>
        <v/>
      </c>
      <c r="P167" s="297" t="str">
        <f t="shared" ca="1" si="34"/>
        <v/>
      </c>
      <c r="R167" s="25" t="str">
        <f t="shared" ca="1" si="36"/>
        <v/>
      </c>
      <c r="S167" s="302">
        <f t="shared" ca="1" si="37"/>
        <v>91</v>
      </c>
      <c r="T167" s="317" t="str">
        <f t="shared" ca="1" si="38"/>
        <v/>
      </c>
      <c r="U167" s="333">
        <f t="shared" si="39"/>
        <v>1000160</v>
      </c>
      <c r="V167" s="302">
        <f t="shared" si="40"/>
        <v>160</v>
      </c>
      <c r="W167" s="302">
        <f t="shared" si="41"/>
        <v>159</v>
      </c>
      <c r="X167" s="325" t="str">
        <f t="array" aca="1" ref="X167:AA167" ca="1">IF($L167="","",OFFSET($G$8:$J$8,$W167,0))</f>
        <v/>
      </c>
      <c r="Y167" s="326" t="str">
        <f ca="1"/>
        <v/>
      </c>
      <c r="Z167" s="327" t="str">
        <f ca="1"/>
        <v/>
      </c>
      <c r="AA167" s="328" t="str">
        <f ca="1"/>
        <v/>
      </c>
      <c r="AB167" s="328" t="str">
        <f t="shared" ca="1" si="42"/>
        <v/>
      </c>
      <c r="AC167" s="328" t="str">
        <f t="array" aca="1" ref="AC167:AE167" ca="1">IF($L167="","",OFFSET($L$8:$N$8,$W167,0))</f>
        <v/>
      </c>
      <c r="AD167" s="328" t="str">
        <f ca="1"/>
        <v/>
      </c>
      <c r="AE167" s="328" t="str">
        <f ca="1"/>
        <v/>
      </c>
      <c r="AF167" s="329" t="str">
        <f t="shared" ca="1" si="43"/>
        <v/>
      </c>
      <c r="AG167" s="330" t="str">
        <f t="shared" ca="1" si="44"/>
        <v/>
      </c>
      <c r="AI167" s="25" t="str">
        <f t="shared" ca="1" si="45"/>
        <v/>
      </c>
      <c r="AJ167" s="302">
        <f ca="1">IF($R167="",0,COUNTIF($R$8:$R167,$AI167))</f>
        <v>0</v>
      </c>
      <c r="AK167" s="302">
        <f t="shared" ca="1" si="46"/>
        <v>0</v>
      </c>
    </row>
    <row r="168" spans="5:37" ht="17.25" x14ac:dyDescent="0.2">
      <c r="E168" s="41"/>
      <c r="F168" s="47">
        <v>161</v>
      </c>
      <c r="G168" s="290" t="str">
        <f t="shared" si="35"/>
        <v/>
      </c>
      <c r="H168" s="285"/>
      <c r="I168" s="286"/>
      <c r="J168" s="284"/>
      <c r="K168" s="284"/>
      <c r="L168" s="179" t="str">
        <f ca="1"/>
        <v/>
      </c>
      <c r="M168" s="180" t="s">
        <v>2</v>
      </c>
      <c r="N168" s="181" t="str">
        <f ca="1"/>
        <v/>
      </c>
      <c r="O168" s="296" t="str">
        <f t="shared" ref="O168:O189" ca="1" si="47">IF($L168="","",IF(VLOOKUP($L168,$C$8:$D$27,2,0)="","",VLOOKUP($L168,$C$8:$D$27,2,0)))</f>
        <v/>
      </c>
      <c r="P168" s="297" t="str">
        <f t="shared" ref="P168:P189" ca="1" si="48">IF($N168="","",IF(VLOOKUP($N168,$C$8:$D$27,2,0)="","",VLOOKUP($N168,$C$8:$D$27,2,0)))</f>
        <v/>
      </c>
      <c r="R168" s="25" t="str">
        <f t="shared" ca="1" si="36"/>
        <v/>
      </c>
      <c r="S168" s="302">
        <f t="shared" ca="1" si="37"/>
        <v>91</v>
      </c>
      <c r="T168" s="317" t="str">
        <f t="shared" ca="1" si="38"/>
        <v/>
      </c>
      <c r="U168" s="333">
        <f t="shared" si="39"/>
        <v>1000161</v>
      </c>
      <c r="V168" s="302">
        <f t="shared" si="40"/>
        <v>161</v>
      </c>
      <c r="W168" s="302">
        <f t="shared" si="41"/>
        <v>160</v>
      </c>
      <c r="X168" s="325" t="str">
        <f t="array" aca="1" ref="X168:AA168" ca="1">IF($L168="","",OFFSET($G$8:$J$8,$W168,0))</f>
        <v/>
      </c>
      <c r="Y168" s="326" t="str">
        <f ca="1"/>
        <v/>
      </c>
      <c r="Z168" s="327" t="str">
        <f ca="1"/>
        <v/>
      </c>
      <c r="AA168" s="328" t="str">
        <f ca="1"/>
        <v/>
      </c>
      <c r="AB168" s="328" t="str">
        <f t="shared" ca="1" si="42"/>
        <v/>
      </c>
      <c r="AC168" s="328" t="str">
        <f t="array" aca="1" ref="AC168:AE168" ca="1">IF($L168="","",OFFSET($L$8:$N$8,$W168,0))</f>
        <v/>
      </c>
      <c r="AD168" s="328" t="str">
        <f ca="1"/>
        <v/>
      </c>
      <c r="AE168" s="328" t="str">
        <f ca="1"/>
        <v/>
      </c>
      <c r="AF168" s="329" t="str">
        <f t="shared" ca="1" si="43"/>
        <v/>
      </c>
      <c r="AG168" s="330" t="str">
        <f t="shared" ca="1" si="44"/>
        <v/>
      </c>
      <c r="AI168" s="25" t="str">
        <f t="shared" ca="1" si="45"/>
        <v/>
      </c>
      <c r="AJ168" s="302">
        <f ca="1">IF($R168="",0,COUNTIF($R$8:$R168,$AI168))</f>
        <v>0</v>
      </c>
      <c r="AK168" s="302">
        <f t="shared" ca="1" si="46"/>
        <v>0</v>
      </c>
    </row>
    <row r="169" spans="5:37" ht="17.25" x14ac:dyDescent="0.2">
      <c r="E169" s="41"/>
      <c r="F169" s="47">
        <v>162</v>
      </c>
      <c r="G169" s="290" t="str">
        <f t="shared" si="35"/>
        <v/>
      </c>
      <c r="H169" s="285"/>
      <c r="I169" s="286"/>
      <c r="J169" s="284"/>
      <c r="K169" s="284"/>
      <c r="L169" s="179" t="str">
        <f ca="1"/>
        <v/>
      </c>
      <c r="M169" s="180" t="s">
        <v>2</v>
      </c>
      <c r="N169" s="181" t="str">
        <f ca="1"/>
        <v/>
      </c>
      <c r="O169" s="296" t="str">
        <f t="shared" ca="1" si="47"/>
        <v/>
      </c>
      <c r="P169" s="297" t="str">
        <f t="shared" ca="1" si="48"/>
        <v/>
      </c>
      <c r="R169" s="25" t="str">
        <f t="shared" ca="1" si="36"/>
        <v/>
      </c>
      <c r="S169" s="302">
        <f t="shared" ca="1" si="37"/>
        <v>91</v>
      </c>
      <c r="T169" s="317" t="str">
        <f t="shared" ca="1" si="38"/>
        <v/>
      </c>
      <c r="U169" s="333">
        <f t="shared" si="39"/>
        <v>1000162</v>
      </c>
      <c r="V169" s="302">
        <f t="shared" si="40"/>
        <v>162</v>
      </c>
      <c r="W169" s="302">
        <f t="shared" si="41"/>
        <v>161</v>
      </c>
      <c r="X169" s="325" t="str">
        <f t="array" aca="1" ref="X169:AA169" ca="1">IF($L169="","",OFFSET($G$8:$J$8,$W169,0))</f>
        <v/>
      </c>
      <c r="Y169" s="326" t="str">
        <f ca="1"/>
        <v/>
      </c>
      <c r="Z169" s="327" t="str">
        <f ca="1"/>
        <v/>
      </c>
      <c r="AA169" s="328" t="str">
        <f ca="1"/>
        <v/>
      </c>
      <c r="AB169" s="328" t="str">
        <f t="shared" ca="1" si="42"/>
        <v/>
      </c>
      <c r="AC169" s="328" t="str">
        <f t="array" aca="1" ref="AC169:AE169" ca="1">IF($L169="","",OFFSET($L$8:$N$8,$W169,0))</f>
        <v/>
      </c>
      <c r="AD169" s="328" t="str">
        <f ca="1"/>
        <v/>
      </c>
      <c r="AE169" s="328" t="str">
        <f ca="1"/>
        <v/>
      </c>
      <c r="AF169" s="329" t="str">
        <f t="shared" ca="1" si="43"/>
        <v/>
      </c>
      <c r="AG169" s="330" t="str">
        <f t="shared" ca="1" si="44"/>
        <v/>
      </c>
      <c r="AI169" s="25" t="str">
        <f t="shared" ca="1" si="45"/>
        <v/>
      </c>
      <c r="AJ169" s="302">
        <f ca="1">IF($R169="",0,COUNTIF($R$8:$R169,$AI169))</f>
        <v>0</v>
      </c>
      <c r="AK169" s="302">
        <f t="shared" ca="1" si="46"/>
        <v>0</v>
      </c>
    </row>
    <row r="170" spans="5:37" ht="17.25" x14ac:dyDescent="0.2">
      <c r="E170" s="41"/>
      <c r="F170" s="47">
        <v>163</v>
      </c>
      <c r="G170" s="290" t="str">
        <f t="shared" si="35"/>
        <v/>
      </c>
      <c r="H170" s="285"/>
      <c r="I170" s="286"/>
      <c r="J170" s="284"/>
      <c r="K170" s="284"/>
      <c r="L170" s="179" t="str">
        <f ca="1"/>
        <v/>
      </c>
      <c r="M170" s="180" t="s">
        <v>2</v>
      </c>
      <c r="N170" s="181" t="str">
        <f ca="1"/>
        <v/>
      </c>
      <c r="O170" s="296" t="str">
        <f t="shared" ca="1" si="47"/>
        <v/>
      </c>
      <c r="P170" s="297" t="str">
        <f t="shared" ca="1" si="48"/>
        <v/>
      </c>
      <c r="R170" s="25" t="str">
        <f t="shared" ca="1" si="36"/>
        <v/>
      </c>
      <c r="S170" s="302">
        <f t="shared" ca="1" si="37"/>
        <v>91</v>
      </c>
      <c r="T170" s="317" t="str">
        <f t="shared" ca="1" si="38"/>
        <v/>
      </c>
      <c r="U170" s="333">
        <f t="shared" si="39"/>
        <v>1000163</v>
      </c>
      <c r="V170" s="302">
        <f t="shared" si="40"/>
        <v>163</v>
      </c>
      <c r="W170" s="302">
        <f t="shared" si="41"/>
        <v>162</v>
      </c>
      <c r="X170" s="325" t="str">
        <f t="array" aca="1" ref="X170:AA170" ca="1">IF($L170="","",OFFSET($G$8:$J$8,$W170,0))</f>
        <v/>
      </c>
      <c r="Y170" s="326" t="str">
        <f ca="1"/>
        <v/>
      </c>
      <c r="Z170" s="327" t="str">
        <f ca="1"/>
        <v/>
      </c>
      <c r="AA170" s="328" t="str">
        <f ca="1"/>
        <v/>
      </c>
      <c r="AB170" s="328" t="str">
        <f t="shared" ca="1" si="42"/>
        <v/>
      </c>
      <c r="AC170" s="328" t="str">
        <f t="array" aca="1" ref="AC170:AE170" ca="1">IF($L170="","",OFFSET($L$8:$N$8,$W170,0))</f>
        <v/>
      </c>
      <c r="AD170" s="328" t="str">
        <f ca="1"/>
        <v/>
      </c>
      <c r="AE170" s="328" t="str">
        <f ca="1"/>
        <v/>
      </c>
      <c r="AF170" s="329" t="str">
        <f t="shared" ca="1" si="43"/>
        <v/>
      </c>
      <c r="AG170" s="330" t="str">
        <f t="shared" ca="1" si="44"/>
        <v/>
      </c>
      <c r="AI170" s="25" t="str">
        <f t="shared" ca="1" si="45"/>
        <v/>
      </c>
      <c r="AJ170" s="302">
        <f ca="1">IF($R170="",0,COUNTIF($R$8:$R170,$AI170))</f>
        <v>0</v>
      </c>
      <c r="AK170" s="302">
        <f t="shared" ca="1" si="46"/>
        <v>0</v>
      </c>
    </row>
    <row r="171" spans="5:37" ht="17.25" x14ac:dyDescent="0.2">
      <c r="E171" s="41"/>
      <c r="F171" s="47">
        <v>164</v>
      </c>
      <c r="G171" s="290" t="str">
        <f t="shared" si="35"/>
        <v/>
      </c>
      <c r="H171" s="285"/>
      <c r="I171" s="286"/>
      <c r="J171" s="284"/>
      <c r="K171" s="284"/>
      <c r="L171" s="179" t="str">
        <f ca="1"/>
        <v/>
      </c>
      <c r="M171" s="180" t="s">
        <v>2</v>
      </c>
      <c r="N171" s="181" t="str">
        <f ca="1"/>
        <v/>
      </c>
      <c r="O171" s="296" t="str">
        <f t="shared" ca="1" si="47"/>
        <v/>
      </c>
      <c r="P171" s="297" t="str">
        <f t="shared" ca="1" si="48"/>
        <v/>
      </c>
      <c r="R171" s="25" t="str">
        <f t="shared" ca="1" si="36"/>
        <v/>
      </c>
      <c r="S171" s="302">
        <f t="shared" ca="1" si="37"/>
        <v>91</v>
      </c>
      <c r="T171" s="317" t="str">
        <f t="shared" ca="1" si="38"/>
        <v/>
      </c>
      <c r="U171" s="333">
        <f t="shared" si="39"/>
        <v>1000164</v>
      </c>
      <c r="V171" s="302">
        <f t="shared" si="40"/>
        <v>164</v>
      </c>
      <c r="W171" s="302">
        <f t="shared" si="41"/>
        <v>163</v>
      </c>
      <c r="X171" s="325" t="str">
        <f t="array" aca="1" ref="X171:AA171" ca="1">IF($L171="","",OFFSET($G$8:$J$8,$W171,0))</f>
        <v/>
      </c>
      <c r="Y171" s="326" t="str">
        <f ca="1"/>
        <v/>
      </c>
      <c r="Z171" s="327" t="str">
        <f ca="1"/>
        <v/>
      </c>
      <c r="AA171" s="328" t="str">
        <f ca="1"/>
        <v/>
      </c>
      <c r="AB171" s="328" t="str">
        <f t="shared" ca="1" si="42"/>
        <v/>
      </c>
      <c r="AC171" s="328" t="str">
        <f t="array" aca="1" ref="AC171:AE171" ca="1">IF($L171="","",OFFSET($L$8:$N$8,$W171,0))</f>
        <v/>
      </c>
      <c r="AD171" s="328" t="str">
        <f ca="1"/>
        <v/>
      </c>
      <c r="AE171" s="328" t="str">
        <f ca="1"/>
        <v/>
      </c>
      <c r="AF171" s="329" t="str">
        <f t="shared" ca="1" si="43"/>
        <v/>
      </c>
      <c r="AG171" s="330" t="str">
        <f t="shared" ca="1" si="44"/>
        <v/>
      </c>
      <c r="AI171" s="25" t="str">
        <f t="shared" ca="1" si="45"/>
        <v/>
      </c>
      <c r="AJ171" s="302">
        <f ca="1">IF($R171="",0,COUNTIF($R$8:$R171,$AI171))</f>
        <v>0</v>
      </c>
      <c r="AK171" s="302">
        <f t="shared" ca="1" si="46"/>
        <v>0</v>
      </c>
    </row>
    <row r="172" spans="5:37" ht="17.25" x14ac:dyDescent="0.2">
      <c r="E172" s="41"/>
      <c r="F172" s="47">
        <v>165</v>
      </c>
      <c r="G172" s="290" t="str">
        <f t="shared" si="35"/>
        <v/>
      </c>
      <c r="H172" s="285"/>
      <c r="I172" s="286"/>
      <c r="J172" s="284"/>
      <c r="K172" s="284"/>
      <c r="L172" s="179" t="str">
        <f ca="1"/>
        <v/>
      </c>
      <c r="M172" s="180" t="s">
        <v>2</v>
      </c>
      <c r="N172" s="181" t="str">
        <f ca="1"/>
        <v/>
      </c>
      <c r="O172" s="296" t="str">
        <f t="shared" ca="1" si="47"/>
        <v/>
      </c>
      <c r="P172" s="297" t="str">
        <f t="shared" ca="1" si="48"/>
        <v/>
      </c>
      <c r="R172" s="25" t="str">
        <f t="shared" ca="1" si="36"/>
        <v/>
      </c>
      <c r="S172" s="302">
        <f t="shared" ca="1" si="37"/>
        <v>91</v>
      </c>
      <c r="T172" s="317" t="str">
        <f t="shared" ca="1" si="38"/>
        <v/>
      </c>
      <c r="U172" s="333">
        <f t="shared" si="39"/>
        <v>1000165</v>
      </c>
      <c r="V172" s="302">
        <f t="shared" si="40"/>
        <v>165</v>
      </c>
      <c r="W172" s="302">
        <f t="shared" si="41"/>
        <v>164</v>
      </c>
      <c r="X172" s="325" t="str">
        <f t="array" aca="1" ref="X172:AA172" ca="1">IF($L172="","",OFFSET($G$8:$J$8,$W172,0))</f>
        <v/>
      </c>
      <c r="Y172" s="326" t="str">
        <f ca="1"/>
        <v/>
      </c>
      <c r="Z172" s="327" t="str">
        <f ca="1"/>
        <v/>
      </c>
      <c r="AA172" s="328" t="str">
        <f ca="1"/>
        <v/>
      </c>
      <c r="AB172" s="328" t="str">
        <f t="shared" ca="1" si="42"/>
        <v/>
      </c>
      <c r="AC172" s="328" t="str">
        <f t="array" aca="1" ref="AC172:AE172" ca="1">IF($L172="","",OFFSET($L$8:$N$8,$W172,0))</f>
        <v/>
      </c>
      <c r="AD172" s="328" t="str">
        <f ca="1"/>
        <v/>
      </c>
      <c r="AE172" s="328" t="str">
        <f ca="1"/>
        <v/>
      </c>
      <c r="AF172" s="329" t="str">
        <f t="shared" ca="1" si="43"/>
        <v/>
      </c>
      <c r="AG172" s="330" t="str">
        <f t="shared" ca="1" si="44"/>
        <v/>
      </c>
      <c r="AI172" s="25" t="str">
        <f t="shared" ca="1" si="45"/>
        <v/>
      </c>
      <c r="AJ172" s="302">
        <f ca="1">IF($R172="",0,COUNTIF($R$8:$R172,$AI172))</f>
        <v>0</v>
      </c>
      <c r="AK172" s="302">
        <f t="shared" ca="1" si="46"/>
        <v>0</v>
      </c>
    </row>
    <row r="173" spans="5:37" ht="17.25" x14ac:dyDescent="0.2">
      <c r="E173" s="41"/>
      <c r="F173" s="47">
        <v>166</v>
      </c>
      <c r="G173" s="290" t="str">
        <f t="shared" si="35"/>
        <v/>
      </c>
      <c r="H173" s="285"/>
      <c r="I173" s="286"/>
      <c r="J173" s="284"/>
      <c r="K173" s="284"/>
      <c r="L173" s="179" t="str">
        <f ca="1"/>
        <v/>
      </c>
      <c r="M173" s="180" t="s">
        <v>2</v>
      </c>
      <c r="N173" s="181" t="str">
        <f ca="1"/>
        <v/>
      </c>
      <c r="O173" s="296" t="str">
        <f t="shared" ca="1" si="47"/>
        <v/>
      </c>
      <c r="P173" s="297" t="str">
        <f t="shared" ca="1" si="48"/>
        <v/>
      </c>
      <c r="R173" s="25" t="str">
        <f t="shared" ca="1" si="36"/>
        <v/>
      </c>
      <c r="S173" s="302">
        <f t="shared" ca="1" si="37"/>
        <v>91</v>
      </c>
      <c r="T173" s="317" t="str">
        <f t="shared" ca="1" si="38"/>
        <v/>
      </c>
      <c r="U173" s="333">
        <f t="shared" si="39"/>
        <v>1000166</v>
      </c>
      <c r="V173" s="302">
        <f t="shared" si="40"/>
        <v>166</v>
      </c>
      <c r="W173" s="302">
        <f t="shared" si="41"/>
        <v>165</v>
      </c>
      <c r="X173" s="325" t="str">
        <f t="array" aca="1" ref="X173:AA173" ca="1">IF($L173="","",OFFSET($G$8:$J$8,$W173,0))</f>
        <v/>
      </c>
      <c r="Y173" s="326" t="str">
        <f ca="1"/>
        <v/>
      </c>
      <c r="Z173" s="327" t="str">
        <f ca="1"/>
        <v/>
      </c>
      <c r="AA173" s="328" t="str">
        <f ca="1"/>
        <v/>
      </c>
      <c r="AB173" s="328" t="str">
        <f t="shared" ca="1" si="42"/>
        <v/>
      </c>
      <c r="AC173" s="328" t="str">
        <f t="array" aca="1" ref="AC173:AE173" ca="1">IF($L173="","",OFFSET($L$8:$N$8,$W173,0))</f>
        <v/>
      </c>
      <c r="AD173" s="328" t="str">
        <f ca="1"/>
        <v/>
      </c>
      <c r="AE173" s="328" t="str">
        <f ca="1"/>
        <v/>
      </c>
      <c r="AF173" s="329" t="str">
        <f t="shared" ca="1" si="43"/>
        <v/>
      </c>
      <c r="AG173" s="330" t="str">
        <f t="shared" ca="1" si="44"/>
        <v/>
      </c>
      <c r="AI173" s="25" t="str">
        <f t="shared" ca="1" si="45"/>
        <v/>
      </c>
      <c r="AJ173" s="302">
        <f ca="1">IF($R173="",0,COUNTIF($R$8:$R173,$AI173))</f>
        <v>0</v>
      </c>
      <c r="AK173" s="302">
        <f t="shared" ca="1" si="46"/>
        <v>0</v>
      </c>
    </row>
    <row r="174" spans="5:37" ht="17.25" x14ac:dyDescent="0.2">
      <c r="E174" s="41"/>
      <c r="F174" s="47">
        <v>167</v>
      </c>
      <c r="G174" s="290" t="str">
        <f t="shared" si="35"/>
        <v/>
      </c>
      <c r="H174" s="285"/>
      <c r="I174" s="286"/>
      <c r="J174" s="284"/>
      <c r="K174" s="284"/>
      <c r="L174" s="179" t="str">
        <f ca="1"/>
        <v/>
      </c>
      <c r="M174" s="180" t="s">
        <v>2</v>
      </c>
      <c r="N174" s="181" t="str">
        <f ca="1"/>
        <v/>
      </c>
      <c r="O174" s="296" t="str">
        <f t="shared" ca="1" si="47"/>
        <v/>
      </c>
      <c r="P174" s="297" t="str">
        <f t="shared" ca="1" si="48"/>
        <v/>
      </c>
      <c r="R174" s="25" t="str">
        <f t="shared" ca="1" si="36"/>
        <v/>
      </c>
      <c r="S174" s="302">
        <f t="shared" ca="1" si="37"/>
        <v>91</v>
      </c>
      <c r="T174" s="317" t="str">
        <f t="shared" ca="1" si="38"/>
        <v/>
      </c>
      <c r="U174" s="333">
        <f t="shared" si="39"/>
        <v>1000167</v>
      </c>
      <c r="V174" s="302">
        <f t="shared" si="40"/>
        <v>167</v>
      </c>
      <c r="W174" s="302">
        <f t="shared" si="41"/>
        <v>166</v>
      </c>
      <c r="X174" s="325" t="str">
        <f t="array" aca="1" ref="X174:AA174" ca="1">IF($L174="","",OFFSET($G$8:$J$8,$W174,0))</f>
        <v/>
      </c>
      <c r="Y174" s="326" t="str">
        <f ca="1"/>
        <v/>
      </c>
      <c r="Z174" s="327" t="str">
        <f ca="1"/>
        <v/>
      </c>
      <c r="AA174" s="328" t="str">
        <f ca="1"/>
        <v/>
      </c>
      <c r="AB174" s="328" t="str">
        <f t="shared" ca="1" si="42"/>
        <v/>
      </c>
      <c r="AC174" s="328" t="str">
        <f t="array" aca="1" ref="AC174:AE174" ca="1">IF($L174="","",OFFSET($L$8:$N$8,$W174,0))</f>
        <v/>
      </c>
      <c r="AD174" s="328" t="str">
        <f ca="1"/>
        <v/>
      </c>
      <c r="AE174" s="328" t="str">
        <f ca="1"/>
        <v/>
      </c>
      <c r="AF174" s="329" t="str">
        <f t="shared" ca="1" si="43"/>
        <v/>
      </c>
      <c r="AG174" s="330" t="str">
        <f t="shared" ca="1" si="44"/>
        <v/>
      </c>
      <c r="AI174" s="25" t="str">
        <f t="shared" ca="1" si="45"/>
        <v/>
      </c>
      <c r="AJ174" s="302">
        <f ca="1">IF($R174="",0,COUNTIF($R$8:$R174,$AI174))</f>
        <v>0</v>
      </c>
      <c r="AK174" s="302">
        <f t="shared" ca="1" si="46"/>
        <v>0</v>
      </c>
    </row>
    <row r="175" spans="5:37" ht="17.25" x14ac:dyDescent="0.2">
      <c r="E175" s="41"/>
      <c r="F175" s="47">
        <v>168</v>
      </c>
      <c r="G175" s="290" t="str">
        <f t="shared" si="35"/>
        <v/>
      </c>
      <c r="H175" s="285"/>
      <c r="I175" s="286"/>
      <c r="J175" s="284"/>
      <c r="K175" s="284"/>
      <c r="L175" s="179" t="str">
        <f ca="1"/>
        <v/>
      </c>
      <c r="M175" s="180" t="s">
        <v>2</v>
      </c>
      <c r="N175" s="181" t="str">
        <f ca="1"/>
        <v/>
      </c>
      <c r="O175" s="296" t="str">
        <f t="shared" ca="1" si="47"/>
        <v/>
      </c>
      <c r="P175" s="297" t="str">
        <f t="shared" ca="1" si="48"/>
        <v/>
      </c>
      <c r="R175" s="25" t="str">
        <f t="shared" ca="1" si="36"/>
        <v/>
      </c>
      <c r="S175" s="302">
        <f t="shared" ca="1" si="37"/>
        <v>91</v>
      </c>
      <c r="T175" s="317" t="str">
        <f t="shared" ca="1" si="38"/>
        <v/>
      </c>
      <c r="U175" s="333">
        <f t="shared" si="39"/>
        <v>1000168</v>
      </c>
      <c r="V175" s="302">
        <f t="shared" si="40"/>
        <v>168</v>
      </c>
      <c r="W175" s="302">
        <f t="shared" si="41"/>
        <v>167</v>
      </c>
      <c r="X175" s="325" t="str">
        <f t="array" aca="1" ref="X175:AA175" ca="1">IF($L175="","",OFFSET($G$8:$J$8,$W175,0))</f>
        <v/>
      </c>
      <c r="Y175" s="326" t="str">
        <f ca="1"/>
        <v/>
      </c>
      <c r="Z175" s="327" t="str">
        <f ca="1"/>
        <v/>
      </c>
      <c r="AA175" s="328" t="str">
        <f ca="1"/>
        <v/>
      </c>
      <c r="AB175" s="328" t="str">
        <f t="shared" ca="1" si="42"/>
        <v/>
      </c>
      <c r="AC175" s="328" t="str">
        <f t="array" aca="1" ref="AC175:AE175" ca="1">IF($L175="","",OFFSET($L$8:$N$8,$W175,0))</f>
        <v/>
      </c>
      <c r="AD175" s="328" t="str">
        <f ca="1"/>
        <v/>
      </c>
      <c r="AE175" s="328" t="str">
        <f ca="1"/>
        <v/>
      </c>
      <c r="AF175" s="329" t="str">
        <f t="shared" ca="1" si="43"/>
        <v/>
      </c>
      <c r="AG175" s="330" t="str">
        <f t="shared" ca="1" si="44"/>
        <v/>
      </c>
      <c r="AI175" s="25" t="str">
        <f t="shared" ca="1" si="45"/>
        <v/>
      </c>
      <c r="AJ175" s="302">
        <f ca="1">IF($R175="",0,COUNTIF($R$8:$R175,$AI175))</f>
        <v>0</v>
      </c>
      <c r="AK175" s="302">
        <f t="shared" ca="1" si="46"/>
        <v>0</v>
      </c>
    </row>
    <row r="176" spans="5:37" ht="17.25" x14ac:dyDescent="0.2">
      <c r="E176" s="41"/>
      <c r="F176" s="47">
        <v>169</v>
      </c>
      <c r="G176" s="290" t="str">
        <f t="shared" si="35"/>
        <v/>
      </c>
      <c r="H176" s="285"/>
      <c r="I176" s="286"/>
      <c r="J176" s="284"/>
      <c r="K176" s="284"/>
      <c r="L176" s="179" t="str">
        <f ca="1"/>
        <v/>
      </c>
      <c r="M176" s="180" t="s">
        <v>2</v>
      </c>
      <c r="N176" s="181" t="str">
        <f ca="1"/>
        <v/>
      </c>
      <c r="O176" s="296" t="str">
        <f t="shared" ca="1" si="47"/>
        <v/>
      </c>
      <c r="P176" s="297" t="str">
        <f t="shared" ca="1" si="48"/>
        <v/>
      </c>
      <c r="R176" s="25" t="str">
        <f t="shared" ca="1" si="36"/>
        <v/>
      </c>
      <c r="S176" s="302">
        <f t="shared" ca="1" si="37"/>
        <v>91</v>
      </c>
      <c r="T176" s="317" t="str">
        <f t="shared" ca="1" si="38"/>
        <v/>
      </c>
      <c r="U176" s="333">
        <f t="shared" si="39"/>
        <v>1000169</v>
      </c>
      <c r="V176" s="302">
        <f t="shared" si="40"/>
        <v>169</v>
      </c>
      <c r="W176" s="302">
        <f t="shared" si="41"/>
        <v>168</v>
      </c>
      <c r="X176" s="325" t="str">
        <f t="array" aca="1" ref="X176:AA176" ca="1">IF($L176="","",OFFSET($G$8:$J$8,$W176,0))</f>
        <v/>
      </c>
      <c r="Y176" s="326" t="str">
        <f ca="1"/>
        <v/>
      </c>
      <c r="Z176" s="327" t="str">
        <f ca="1"/>
        <v/>
      </c>
      <c r="AA176" s="328" t="str">
        <f ca="1"/>
        <v/>
      </c>
      <c r="AB176" s="328" t="str">
        <f t="shared" ca="1" si="42"/>
        <v/>
      </c>
      <c r="AC176" s="328" t="str">
        <f t="array" aca="1" ref="AC176:AE176" ca="1">IF($L176="","",OFFSET($L$8:$N$8,$W176,0))</f>
        <v/>
      </c>
      <c r="AD176" s="328" t="str">
        <f ca="1"/>
        <v/>
      </c>
      <c r="AE176" s="328" t="str">
        <f ca="1"/>
        <v/>
      </c>
      <c r="AF176" s="329" t="str">
        <f t="shared" ca="1" si="43"/>
        <v/>
      </c>
      <c r="AG176" s="330" t="str">
        <f t="shared" ca="1" si="44"/>
        <v/>
      </c>
      <c r="AI176" s="25" t="str">
        <f t="shared" ca="1" si="45"/>
        <v/>
      </c>
      <c r="AJ176" s="302">
        <f ca="1">IF($R176="",0,COUNTIF($R$8:$R176,$AI176))</f>
        <v>0</v>
      </c>
      <c r="AK176" s="302">
        <f t="shared" ca="1" si="46"/>
        <v>0</v>
      </c>
    </row>
    <row r="177" spans="5:37" ht="17.25" x14ac:dyDescent="0.2">
      <c r="E177" s="41"/>
      <c r="F177" s="47">
        <v>170</v>
      </c>
      <c r="G177" s="290" t="str">
        <f t="shared" si="35"/>
        <v/>
      </c>
      <c r="H177" s="285"/>
      <c r="I177" s="286"/>
      <c r="J177" s="284"/>
      <c r="K177" s="284"/>
      <c r="L177" s="179" t="str">
        <f ca="1"/>
        <v/>
      </c>
      <c r="M177" s="180" t="s">
        <v>2</v>
      </c>
      <c r="N177" s="181" t="str">
        <f ca="1"/>
        <v/>
      </c>
      <c r="O177" s="296" t="str">
        <f t="shared" ca="1" si="47"/>
        <v/>
      </c>
      <c r="P177" s="297" t="str">
        <f t="shared" ca="1" si="48"/>
        <v/>
      </c>
      <c r="R177" s="25" t="str">
        <f t="shared" ca="1" si="36"/>
        <v/>
      </c>
      <c r="S177" s="302">
        <f t="shared" ca="1" si="37"/>
        <v>91</v>
      </c>
      <c r="T177" s="317" t="str">
        <f t="shared" ca="1" si="38"/>
        <v/>
      </c>
      <c r="U177" s="333">
        <f t="shared" si="39"/>
        <v>1000170</v>
      </c>
      <c r="V177" s="302">
        <f t="shared" si="40"/>
        <v>170</v>
      </c>
      <c r="W177" s="302">
        <f t="shared" si="41"/>
        <v>169</v>
      </c>
      <c r="X177" s="325" t="str">
        <f t="array" aca="1" ref="X177:AA177" ca="1">IF($L177="","",OFFSET($G$8:$J$8,$W177,0))</f>
        <v/>
      </c>
      <c r="Y177" s="326" t="str">
        <f ca="1"/>
        <v/>
      </c>
      <c r="Z177" s="327" t="str">
        <f ca="1"/>
        <v/>
      </c>
      <c r="AA177" s="328" t="str">
        <f ca="1"/>
        <v/>
      </c>
      <c r="AB177" s="328" t="str">
        <f t="shared" ca="1" si="42"/>
        <v/>
      </c>
      <c r="AC177" s="328" t="str">
        <f t="array" aca="1" ref="AC177:AE177" ca="1">IF($L177="","",OFFSET($L$8:$N$8,$W177,0))</f>
        <v/>
      </c>
      <c r="AD177" s="328" t="str">
        <f ca="1"/>
        <v/>
      </c>
      <c r="AE177" s="328" t="str">
        <f ca="1"/>
        <v/>
      </c>
      <c r="AF177" s="329" t="str">
        <f t="shared" ca="1" si="43"/>
        <v/>
      </c>
      <c r="AG177" s="330" t="str">
        <f t="shared" ca="1" si="44"/>
        <v/>
      </c>
      <c r="AI177" s="25" t="str">
        <f t="shared" ca="1" si="45"/>
        <v/>
      </c>
      <c r="AJ177" s="302">
        <f ca="1">IF($R177="",0,COUNTIF($R$8:$R177,$AI177))</f>
        <v>0</v>
      </c>
      <c r="AK177" s="302">
        <f t="shared" ca="1" si="46"/>
        <v>0</v>
      </c>
    </row>
    <row r="178" spans="5:37" ht="17.25" x14ac:dyDescent="0.2">
      <c r="E178" s="41"/>
      <c r="F178" s="47">
        <v>171</v>
      </c>
      <c r="G178" s="290" t="str">
        <f t="shared" si="35"/>
        <v/>
      </c>
      <c r="H178" s="285"/>
      <c r="I178" s="286"/>
      <c r="J178" s="284"/>
      <c r="K178" s="284"/>
      <c r="L178" s="179" t="str">
        <f ca="1"/>
        <v/>
      </c>
      <c r="M178" s="180" t="s">
        <v>2</v>
      </c>
      <c r="N178" s="181" t="str">
        <f ca="1"/>
        <v/>
      </c>
      <c r="O178" s="296" t="str">
        <f t="shared" ca="1" si="47"/>
        <v/>
      </c>
      <c r="P178" s="297" t="str">
        <f t="shared" ca="1" si="48"/>
        <v/>
      </c>
      <c r="R178" s="25" t="str">
        <f t="shared" ca="1" si="36"/>
        <v/>
      </c>
      <c r="S178" s="302">
        <f t="shared" ca="1" si="37"/>
        <v>91</v>
      </c>
      <c r="T178" s="317" t="str">
        <f t="shared" ca="1" si="38"/>
        <v/>
      </c>
      <c r="U178" s="333">
        <f t="shared" si="39"/>
        <v>1000171</v>
      </c>
      <c r="V178" s="302">
        <f t="shared" si="40"/>
        <v>171</v>
      </c>
      <c r="W178" s="302">
        <f t="shared" si="41"/>
        <v>170</v>
      </c>
      <c r="X178" s="325" t="str">
        <f t="array" aca="1" ref="X178:AA178" ca="1">IF($L178="","",OFFSET($G$8:$J$8,$W178,0))</f>
        <v/>
      </c>
      <c r="Y178" s="326" t="str">
        <f ca="1"/>
        <v/>
      </c>
      <c r="Z178" s="327" t="str">
        <f ca="1"/>
        <v/>
      </c>
      <c r="AA178" s="328" t="str">
        <f ca="1"/>
        <v/>
      </c>
      <c r="AB178" s="328" t="str">
        <f t="shared" ca="1" si="42"/>
        <v/>
      </c>
      <c r="AC178" s="328" t="str">
        <f t="array" aca="1" ref="AC178:AE178" ca="1">IF($L178="","",OFFSET($L$8:$N$8,$W178,0))</f>
        <v/>
      </c>
      <c r="AD178" s="328" t="str">
        <f ca="1"/>
        <v/>
      </c>
      <c r="AE178" s="328" t="str">
        <f ca="1"/>
        <v/>
      </c>
      <c r="AF178" s="329" t="str">
        <f t="shared" ca="1" si="43"/>
        <v/>
      </c>
      <c r="AG178" s="330" t="str">
        <f t="shared" ca="1" si="44"/>
        <v/>
      </c>
      <c r="AI178" s="25" t="str">
        <f t="shared" ca="1" si="45"/>
        <v/>
      </c>
      <c r="AJ178" s="302">
        <f ca="1">IF($R178="",0,COUNTIF($R$8:$R178,$AI178))</f>
        <v>0</v>
      </c>
      <c r="AK178" s="302">
        <f t="shared" ca="1" si="46"/>
        <v>0</v>
      </c>
    </row>
    <row r="179" spans="5:37" ht="17.25" x14ac:dyDescent="0.2">
      <c r="E179" s="41"/>
      <c r="F179" s="47">
        <v>172</v>
      </c>
      <c r="G179" s="290" t="str">
        <f t="shared" si="35"/>
        <v/>
      </c>
      <c r="H179" s="285"/>
      <c r="I179" s="286"/>
      <c r="J179" s="284"/>
      <c r="K179" s="284"/>
      <c r="L179" s="179" t="str">
        <f ca="1"/>
        <v/>
      </c>
      <c r="M179" s="180" t="s">
        <v>2</v>
      </c>
      <c r="N179" s="181" t="str">
        <f ca="1"/>
        <v/>
      </c>
      <c r="O179" s="296" t="str">
        <f t="shared" ca="1" si="47"/>
        <v/>
      </c>
      <c r="P179" s="297" t="str">
        <f t="shared" ca="1" si="48"/>
        <v/>
      </c>
      <c r="R179" s="25" t="str">
        <f t="shared" ca="1" si="36"/>
        <v/>
      </c>
      <c r="S179" s="302">
        <f t="shared" ca="1" si="37"/>
        <v>91</v>
      </c>
      <c r="T179" s="317" t="str">
        <f t="shared" ca="1" si="38"/>
        <v/>
      </c>
      <c r="U179" s="333">
        <f t="shared" si="39"/>
        <v>1000172</v>
      </c>
      <c r="V179" s="302">
        <f t="shared" si="40"/>
        <v>172</v>
      </c>
      <c r="W179" s="302">
        <f t="shared" si="41"/>
        <v>171</v>
      </c>
      <c r="X179" s="325" t="str">
        <f t="array" aca="1" ref="X179:AA179" ca="1">IF($L179="","",OFFSET($G$8:$J$8,$W179,0))</f>
        <v/>
      </c>
      <c r="Y179" s="326" t="str">
        <f ca="1"/>
        <v/>
      </c>
      <c r="Z179" s="327" t="str">
        <f ca="1"/>
        <v/>
      </c>
      <c r="AA179" s="328" t="str">
        <f ca="1"/>
        <v/>
      </c>
      <c r="AB179" s="328" t="str">
        <f t="shared" ca="1" si="42"/>
        <v/>
      </c>
      <c r="AC179" s="328" t="str">
        <f t="array" aca="1" ref="AC179:AE179" ca="1">IF($L179="","",OFFSET($L$8:$N$8,$W179,0))</f>
        <v/>
      </c>
      <c r="AD179" s="328" t="str">
        <f ca="1"/>
        <v/>
      </c>
      <c r="AE179" s="328" t="str">
        <f ca="1"/>
        <v/>
      </c>
      <c r="AF179" s="329" t="str">
        <f t="shared" ca="1" si="43"/>
        <v/>
      </c>
      <c r="AG179" s="330" t="str">
        <f t="shared" ca="1" si="44"/>
        <v/>
      </c>
      <c r="AI179" s="25" t="str">
        <f t="shared" ca="1" si="45"/>
        <v/>
      </c>
      <c r="AJ179" s="302">
        <f ca="1">IF($R179="",0,COUNTIF($R$8:$R179,$AI179))</f>
        <v>0</v>
      </c>
      <c r="AK179" s="302">
        <f t="shared" ca="1" si="46"/>
        <v>0</v>
      </c>
    </row>
    <row r="180" spans="5:37" ht="17.25" x14ac:dyDescent="0.2">
      <c r="E180" s="41"/>
      <c r="F180" s="47">
        <v>173</v>
      </c>
      <c r="G180" s="290" t="str">
        <f t="shared" si="35"/>
        <v/>
      </c>
      <c r="H180" s="285"/>
      <c r="I180" s="286"/>
      <c r="J180" s="284"/>
      <c r="K180" s="284"/>
      <c r="L180" s="179" t="str">
        <f ca="1"/>
        <v/>
      </c>
      <c r="M180" s="180" t="s">
        <v>2</v>
      </c>
      <c r="N180" s="181" t="str">
        <f ca="1"/>
        <v/>
      </c>
      <c r="O180" s="296" t="str">
        <f t="shared" ca="1" si="47"/>
        <v/>
      </c>
      <c r="P180" s="297" t="str">
        <f t="shared" ca="1" si="48"/>
        <v/>
      </c>
      <c r="R180" s="25" t="str">
        <f t="shared" ca="1" si="36"/>
        <v/>
      </c>
      <c r="S180" s="302">
        <f t="shared" ca="1" si="37"/>
        <v>91</v>
      </c>
      <c r="T180" s="317" t="str">
        <f t="shared" ca="1" si="38"/>
        <v/>
      </c>
      <c r="U180" s="333">
        <f t="shared" si="39"/>
        <v>1000173</v>
      </c>
      <c r="V180" s="302">
        <f t="shared" si="40"/>
        <v>173</v>
      </c>
      <c r="W180" s="302">
        <f t="shared" si="41"/>
        <v>172</v>
      </c>
      <c r="X180" s="325" t="str">
        <f t="array" aca="1" ref="X180:AA180" ca="1">IF($L180="","",OFFSET($G$8:$J$8,$W180,0))</f>
        <v/>
      </c>
      <c r="Y180" s="326" t="str">
        <f ca="1"/>
        <v/>
      </c>
      <c r="Z180" s="327" t="str">
        <f ca="1"/>
        <v/>
      </c>
      <c r="AA180" s="328" t="str">
        <f ca="1"/>
        <v/>
      </c>
      <c r="AB180" s="328" t="str">
        <f t="shared" ca="1" si="42"/>
        <v/>
      </c>
      <c r="AC180" s="328" t="str">
        <f t="array" aca="1" ref="AC180:AE180" ca="1">IF($L180="","",OFFSET($L$8:$N$8,$W180,0))</f>
        <v/>
      </c>
      <c r="AD180" s="328" t="str">
        <f ca="1"/>
        <v/>
      </c>
      <c r="AE180" s="328" t="str">
        <f ca="1"/>
        <v/>
      </c>
      <c r="AF180" s="329" t="str">
        <f t="shared" ca="1" si="43"/>
        <v/>
      </c>
      <c r="AG180" s="330" t="str">
        <f t="shared" ca="1" si="44"/>
        <v/>
      </c>
      <c r="AI180" s="25" t="str">
        <f t="shared" ca="1" si="45"/>
        <v/>
      </c>
      <c r="AJ180" s="302">
        <f ca="1">IF($R180="",0,COUNTIF($R$8:$R180,$AI180))</f>
        <v>0</v>
      </c>
      <c r="AK180" s="302">
        <f t="shared" ca="1" si="46"/>
        <v>0</v>
      </c>
    </row>
    <row r="181" spans="5:37" ht="17.25" x14ac:dyDescent="0.2">
      <c r="E181" s="41"/>
      <c r="F181" s="47">
        <v>174</v>
      </c>
      <c r="G181" s="290" t="str">
        <f t="shared" si="35"/>
        <v/>
      </c>
      <c r="H181" s="285"/>
      <c r="I181" s="286"/>
      <c r="J181" s="284"/>
      <c r="K181" s="284"/>
      <c r="L181" s="179" t="str">
        <f ca="1"/>
        <v/>
      </c>
      <c r="M181" s="180" t="s">
        <v>2</v>
      </c>
      <c r="N181" s="181" t="str">
        <f ca="1"/>
        <v/>
      </c>
      <c r="O181" s="296" t="str">
        <f t="shared" ca="1" si="47"/>
        <v/>
      </c>
      <c r="P181" s="297" t="str">
        <f t="shared" ca="1" si="48"/>
        <v/>
      </c>
      <c r="R181" s="25" t="str">
        <f t="shared" ca="1" si="36"/>
        <v/>
      </c>
      <c r="S181" s="302">
        <f t="shared" ca="1" si="37"/>
        <v>91</v>
      </c>
      <c r="T181" s="317" t="str">
        <f t="shared" ca="1" si="38"/>
        <v/>
      </c>
      <c r="U181" s="333">
        <f t="shared" si="39"/>
        <v>1000174</v>
      </c>
      <c r="V181" s="302">
        <f t="shared" si="40"/>
        <v>174</v>
      </c>
      <c r="W181" s="302">
        <f t="shared" si="41"/>
        <v>173</v>
      </c>
      <c r="X181" s="325" t="str">
        <f t="array" aca="1" ref="X181:AA181" ca="1">IF($L181="","",OFFSET($G$8:$J$8,$W181,0))</f>
        <v/>
      </c>
      <c r="Y181" s="326" t="str">
        <f ca="1"/>
        <v/>
      </c>
      <c r="Z181" s="327" t="str">
        <f ca="1"/>
        <v/>
      </c>
      <c r="AA181" s="328" t="str">
        <f ca="1"/>
        <v/>
      </c>
      <c r="AB181" s="328" t="str">
        <f t="shared" ca="1" si="42"/>
        <v/>
      </c>
      <c r="AC181" s="328" t="str">
        <f t="array" aca="1" ref="AC181:AE181" ca="1">IF($L181="","",OFFSET($L$8:$N$8,$W181,0))</f>
        <v/>
      </c>
      <c r="AD181" s="328" t="str">
        <f ca="1"/>
        <v/>
      </c>
      <c r="AE181" s="328" t="str">
        <f ca="1"/>
        <v/>
      </c>
      <c r="AF181" s="329" t="str">
        <f t="shared" ca="1" si="43"/>
        <v/>
      </c>
      <c r="AG181" s="330" t="str">
        <f t="shared" ca="1" si="44"/>
        <v/>
      </c>
      <c r="AI181" s="25" t="str">
        <f t="shared" ca="1" si="45"/>
        <v/>
      </c>
      <c r="AJ181" s="302">
        <f ca="1">IF($R181="",0,COUNTIF($R$8:$R181,$AI181))</f>
        <v>0</v>
      </c>
      <c r="AK181" s="302">
        <f t="shared" ca="1" si="46"/>
        <v>0</v>
      </c>
    </row>
    <row r="182" spans="5:37" ht="17.25" x14ac:dyDescent="0.2">
      <c r="E182" s="41"/>
      <c r="F182" s="47">
        <v>175</v>
      </c>
      <c r="G182" s="290" t="str">
        <f t="shared" si="35"/>
        <v/>
      </c>
      <c r="H182" s="285"/>
      <c r="I182" s="286"/>
      <c r="J182" s="284"/>
      <c r="K182" s="284"/>
      <c r="L182" s="179" t="str">
        <f ca="1"/>
        <v/>
      </c>
      <c r="M182" s="180" t="s">
        <v>2</v>
      </c>
      <c r="N182" s="181" t="str">
        <f ca="1"/>
        <v/>
      </c>
      <c r="O182" s="296" t="str">
        <f t="shared" ca="1" si="47"/>
        <v/>
      </c>
      <c r="P182" s="297" t="str">
        <f t="shared" ca="1" si="48"/>
        <v/>
      </c>
      <c r="R182" s="25" t="str">
        <f t="shared" ca="1" si="36"/>
        <v/>
      </c>
      <c r="S182" s="302">
        <f t="shared" ca="1" si="37"/>
        <v>91</v>
      </c>
      <c r="T182" s="317" t="str">
        <f t="shared" ca="1" si="38"/>
        <v/>
      </c>
      <c r="U182" s="333">
        <f t="shared" si="39"/>
        <v>1000175</v>
      </c>
      <c r="V182" s="302">
        <f t="shared" si="40"/>
        <v>175</v>
      </c>
      <c r="W182" s="302">
        <f t="shared" si="41"/>
        <v>174</v>
      </c>
      <c r="X182" s="325" t="str">
        <f t="array" aca="1" ref="X182:AA182" ca="1">IF($L182="","",OFFSET($G$8:$J$8,$W182,0))</f>
        <v/>
      </c>
      <c r="Y182" s="326" t="str">
        <f ca="1"/>
        <v/>
      </c>
      <c r="Z182" s="327" t="str">
        <f ca="1"/>
        <v/>
      </c>
      <c r="AA182" s="328" t="str">
        <f ca="1"/>
        <v/>
      </c>
      <c r="AB182" s="328" t="str">
        <f t="shared" ca="1" si="42"/>
        <v/>
      </c>
      <c r="AC182" s="328" t="str">
        <f t="array" aca="1" ref="AC182:AE182" ca="1">IF($L182="","",OFFSET($L$8:$N$8,$W182,0))</f>
        <v/>
      </c>
      <c r="AD182" s="328" t="str">
        <f ca="1"/>
        <v/>
      </c>
      <c r="AE182" s="328" t="str">
        <f ca="1"/>
        <v/>
      </c>
      <c r="AF182" s="329" t="str">
        <f t="shared" ca="1" si="43"/>
        <v/>
      </c>
      <c r="AG182" s="330" t="str">
        <f t="shared" ca="1" si="44"/>
        <v/>
      </c>
      <c r="AI182" s="25" t="str">
        <f t="shared" ca="1" si="45"/>
        <v/>
      </c>
      <c r="AJ182" s="302">
        <f ca="1">IF($R182="",0,COUNTIF($R$8:$R182,$AI182))</f>
        <v>0</v>
      </c>
      <c r="AK182" s="302">
        <f t="shared" ca="1" si="46"/>
        <v>0</v>
      </c>
    </row>
    <row r="183" spans="5:37" ht="17.25" x14ac:dyDescent="0.2">
      <c r="E183" s="41"/>
      <c r="F183" s="47">
        <v>176</v>
      </c>
      <c r="G183" s="290" t="str">
        <f t="shared" si="35"/>
        <v/>
      </c>
      <c r="H183" s="285"/>
      <c r="I183" s="286"/>
      <c r="J183" s="284"/>
      <c r="K183" s="284"/>
      <c r="L183" s="179" t="str">
        <f ca="1"/>
        <v/>
      </c>
      <c r="M183" s="180" t="s">
        <v>2</v>
      </c>
      <c r="N183" s="181" t="str">
        <f ca="1"/>
        <v/>
      </c>
      <c r="O183" s="296" t="str">
        <f t="shared" ca="1" si="47"/>
        <v/>
      </c>
      <c r="P183" s="297" t="str">
        <f t="shared" ca="1" si="48"/>
        <v/>
      </c>
      <c r="R183" s="25" t="str">
        <f t="shared" ca="1" si="36"/>
        <v/>
      </c>
      <c r="S183" s="302">
        <f t="shared" ca="1" si="37"/>
        <v>91</v>
      </c>
      <c r="T183" s="317" t="str">
        <f t="shared" ca="1" si="38"/>
        <v/>
      </c>
      <c r="U183" s="333">
        <f t="shared" si="39"/>
        <v>1000176</v>
      </c>
      <c r="V183" s="302">
        <f t="shared" si="40"/>
        <v>176</v>
      </c>
      <c r="W183" s="302">
        <f t="shared" si="41"/>
        <v>175</v>
      </c>
      <c r="X183" s="325" t="str">
        <f t="array" aca="1" ref="X183:AA183" ca="1">IF($L183="","",OFFSET($G$8:$J$8,$W183,0))</f>
        <v/>
      </c>
      <c r="Y183" s="326" t="str">
        <f ca="1"/>
        <v/>
      </c>
      <c r="Z183" s="327" t="str">
        <f ca="1"/>
        <v/>
      </c>
      <c r="AA183" s="328" t="str">
        <f ca="1"/>
        <v/>
      </c>
      <c r="AB183" s="328" t="str">
        <f t="shared" ca="1" si="42"/>
        <v/>
      </c>
      <c r="AC183" s="328" t="str">
        <f t="array" aca="1" ref="AC183:AE183" ca="1">IF($L183="","",OFFSET($L$8:$N$8,$W183,0))</f>
        <v/>
      </c>
      <c r="AD183" s="328" t="str">
        <f ca="1"/>
        <v/>
      </c>
      <c r="AE183" s="328" t="str">
        <f ca="1"/>
        <v/>
      </c>
      <c r="AF183" s="329" t="str">
        <f t="shared" ca="1" si="43"/>
        <v/>
      </c>
      <c r="AG183" s="330" t="str">
        <f t="shared" ca="1" si="44"/>
        <v/>
      </c>
      <c r="AI183" s="25" t="str">
        <f t="shared" ca="1" si="45"/>
        <v/>
      </c>
      <c r="AJ183" s="302">
        <f ca="1">IF($R183="",0,COUNTIF($R$8:$R183,$AI183))</f>
        <v>0</v>
      </c>
      <c r="AK183" s="302">
        <f t="shared" ca="1" si="46"/>
        <v>0</v>
      </c>
    </row>
    <row r="184" spans="5:37" ht="17.25" x14ac:dyDescent="0.2">
      <c r="E184" s="41"/>
      <c r="F184" s="47">
        <v>177</v>
      </c>
      <c r="G184" s="290" t="str">
        <f t="shared" si="35"/>
        <v/>
      </c>
      <c r="H184" s="285"/>
      <c r="I184" s="286"/>
      <c r="J184" s="284"/>
      <c r="K184" s="284"/>
      <c r="L184" s="179" t="str">
        <f ca="1"/>
        <v/>
      </c>
      <c r="M184" s="180" t="s">
        <v>2</v>
      </c>
      <c r="N184" s="181" t="str">
        <f ca="1"/>
        <v/>
      </c>
      <c r="O184" s="296" t="str">
        <f t="shared" ca="1" si="47"/>
        <v/>
      </c>
      <c r="P184" s="297" t="str">
        <f t="shared" ca="1" si="48"/>
        <v/>
      </c>
      <c r="R184" s="25" t="str">
        <f t="shared" ca="1" si="36"/>
        <v/>
      </c>
      <c r="S184" s="302">
        <f t="shared" ca="1" si="37"/>
        <v>91</v>
      </c>
      <c r="T184" s="317" t="str">
        <f t="shared" ca="1" si="38"/>
        <v/>
      </c>
      <c r="U184" s="333">
        <f t="shared" si="39"/>
        <v>1000177</v>
      </c>
      <c r="V184" s="302">
        <f t="shared" si="40"/>
        <v>177</v>
      </c>
      <c r="W184" s="302">
        <f t="shared" si="41"/>
        <v>176</v>
      </c>
      <c r="X184" s="325" t="str">
        <f t="array" aca="1" ref="X184:AA184" ca="1">IF($L184="","",OFFSET($G$8:$J$8,$W184,0))</f>
        <v/>
      </c>
      <c r="Y184" s="326" t="str">
        <f ca="1"/>
        <v/>
      </c>
      <c r="Z184" s="327" t="str">
        <f ca="1"/>
        <v/>
      </c>
      <c r="AA184" s="328" t="str">
        <f ca="1"/>
        <v/>
      </c>
      <c r="AB184" s="328" t="str">
        <f t="shared" ca="1" si="42"/>
        <v/>
      </c>
      <c r="AC184" s="328" t="str">
        <f t="array" aca="1" ref="AC184:AE184" ca="1">IF($L184="","",OFFSET($L$8:$N$8,$W184,0))</f>
        <v/>
      </c>
      <c r="AD184" s="328" t="str">
        <f ca="1"/>
        <v/>
      </c>
      <c r="AE184" s="328" t="str">
        <f ca="1"/>
        <v/>
      </c>
      <c r="AF184" s="329" t="str">
        <f t="shared" ca="1" si="43"/>
        <v/>
      </c>
      <c r="AG184" s="330" t="str">
        <f t="shared" ca="1" si="44"/>
        <v/>
      </c>
      <c r="AI184" s="25" t="str">
        <f t="shared" ca="1" si="45"/>
        <v/>
      </c>
      <c r="AJ184" s="302">
        <f ca="1">IF($R184="",0,COUNTIF($R$8:$R184,$AI184))</f>
        <v>0</v>
      </c>
      <c r="AK184" s="302">
        <f t="shared" ca="1" si="46"/>
        <v>0</v>
      </c>
    </row>
    <row r="185" spans="5:37" ht="17.25" x14ac:dyDescent="0.2">
      <c r="E185" s="41"/>
      <c r="F185" s="47">
        <v>178</v>
      </c>
      <c r="G185" s="290" t="str">
        <f t="shared" si="35"/>
        <v/>
      </c>
      <c r="H185" s="285"/>
      <c r="I185" s="286"/>
      <c r="J185" s="284"/>
      <c r="K185" s="284"/>
      <c r="L185" s="182" t="str">
        <f ca="1"/>
        <v/>
      </c>
      <c r="M185" s="183" t="s">
        <v>2</v>
      </c>
      <c r="N185" s="184" t="str">
        <f ca="1"/>
        <v/>
      </c>
      <c r="O185" s="298" t="str">
        <f t="shared" ca="1" si="47"/>
        <v/>
      </c>
      <c r="P185" s="299" t="str">
        <f t="shared" ca="1" si="48"/>
        <v/>
      </c>
      <c r="R185" s="25" t="str">
        <f t="shared" ca="1" si="36"/>
        <v/>
      </c>
      <c r="S185" s="302">
        <f t="shared" ca="1" si="37"/>
        <v>91</v>
      </c>
      <c r="T185" s="317" t="str">
        <f t="shared" ca="1" si="38"/>
        <v/>
      </c>
      <c r="U185" s="333">
        <f t="shared" si="39"/>
        <v>1000178</v>
      </c>
      <c r="V185" s="302">
        <f t="shared" si="40"/>
        <v>178</v>
      </c>
      <c r="W185" s="302">
        <f t="shared" si="41"/>
        <v>177</v>
      </c>
      <c r="X185" s="325" t="str">
        <f t="array" aca="1" ref="X185:AA185" ca="1">IF($L185="","",OFFSET($G$8:$J$8,$W185,0))</f>
        <v/>
      </c>
      <c r="Y185" s="326" t="str">
        <f ca="1"/>
        <v/>
      </c>
      <c r="Z185" s="327" t="str">
        <f ca="1"/>
        <v/>
      </c>
      <c r="AA185" s="328" t="str">
        <f ca="1"/>
        <v/>
      </c>
      <c r="AB185" s="328" t="str">
        <f t="shared" ca="1" si="42"/>
        <v/>
      </c>
      <c r="AC185" s="328" t="str">
        <f t="array" aca="1" ref="AC185:AE185" ca="1">IF($L185="","",OFFSET($L$8:$N$8,$W185,0))</f>
        <v/>
      </c>
      <c r="AD185" s="328" t="str">
        <f ca="1"/>
        <v/>
      </c>
      <c r="AE185" s="328" t="str">
        <f ca="1"/>
        <v/>
      </c>
      <c r="AF185" s="329" t="str">
        <f t="shared" ca="1" si="43"/>
        <v/>
      </c>
      <c r="AG185" s="330" t="str">
        <f t="shared" ca="1" si="44"/>
        <v/>
      </c>
      <c r="AI185" s="25" t="str">
        <f t="shared" ca="1" si="45"/>
        <v/>
      </c>
      <c r="AJ185" s="302">
        <f ca="1">IF($R185="",0,COUNTIF($R$8:$R185,$AI185))</f>
        <v>0</v>
      </c>
      <c r="AK185" s="302">
        <f t="shared" ca="1" si="46"/>
        <v>0</v>
      </c>
    </row>
    <row r="186" spans="5:37" ht="17.25" x14ac:dyDescent="0.2">
      <c r="E186" s="41"/>
      <c r="F186" s="47">
        <v>179</v>
      </c>
      <c r="G186" s="290" t="str">
        <f t="shared" si="35"/>
        <v/>
      </c>
      <c r="H186" s="285"/>
      <c r="I186" s="286"/>
      <c r="J186" s="284"/>
      <c r="K186" s="284"/>
      <c r="L186" s="179" t="str">
        <f ca="1"/>
        <v/>
      </c>
      <c r="M186" s="180" t="s">
        <v>2</v>
      </c>
      <c r="N186" s="181" t="str">
        <f ca="1"/>
        <v/>
      </c>
      <c r="O186" s="296" t="str">
        <f t="shared" ca="1" si="47"/>
        <v/>
      </c>
      <c r="P186" s="297" t="str">
        <f t="shared" ca="1" si="48"/>
        <v/>
      </c>
      <c r="R186" s="25" t="str">
        <f t="shared" ca="1" si="36"/>
        <v/>
      </c>
      <c r="S186" s="302">
        <f t="shared" ca="1" si="37"/>
        <v>91</v>
      </c>
      <c r="T186" s="317" t="str">
        <f t="shared" ca="1" si="38"/>
        <v/>
      </c>
      <c r="U186" s="333">
        <f t="shared" si="39"/>
        <v>1000179</v>
      </c>
      <c r="V186" s="302">
        <f t="shared" si="40"/>
        <v>179</v>
      </c>
      <c r="W186" s="302">
        <f t="shared" si="41"/>
        <v>178</v>
      </c>
      <c r="X186" s="325" t="str">
        <f t="array" aca="1" ref="X186:AA186" ca="1">IF($L186="","",OFFSET($G$8:$J$8,$W186,0))</f>
        <v/>
      </c>
      <c r="Y186" s="326" t="str">
        <f ca="1"/>
        <v/>
      </c>
      <c r="Z186" s="327" t="str">
        <f ca="1"/>
        <v/>
      </c>
      <c r="AA186" s="328" t="str">
        <f ca="1"/>
        <v/>
      </c>
      <c r="AB186" s="328" t="str">
        <f t="shared" ca="1" si="42"/>
        <v/>
      </c>
      <c r="AC186" s="328" t="str">
        <f t="array" aca="1" ref="AC186:AE186" ca="1">IF($L186="","",OFFSET($L$8:$N$8,$W186,0))</f>
        <v/>
      </c>
      <c r="AD186" s="328" t="str">
        <f ca="1"/>
        <v/>
      </c>
      <c r="AE186" s="328" t="str">
        <f ca="1"/>
        <v/>
      </c>
      <c r="AF186" s="329" t="str">
        <f t="shared" ca="1" si="43"/>
        <v/>
      </c>
      <c r="AG186" s="330" t="str">
        <f t="shared" ca="1" si="44"/>
        <v/>
      </c>
      <c r="AI186" s="25" t="str">
        <f t="shared" ca="1" si="45"/>
        <v/>
      </c>
      <c r="AJ186" s="302">
        <f ca="1">IF($R186="",0,COUNTIF($R$8:$R186,$AI186))</f>
        <v>0</v>
      </c>
      <c r="AK186" s="302">
        <f t="shared" ca="1" si="46"/>
        <v>0</v>
      </c>
    </row>
    <row r="187" spans="5:37" ht="17.25" x14ac:dyDescent="0.2">
      <c r="E187" s="41"/>
      <c r="F187" s="47">
        <v>180</v>
      </c>
      <c r="G187" s="290" t="str">
        <f t="shared" si="35"/>
        <v/>
      </c>
      <c r="H187" s="285"/>
      <c r="I187" s="286"/>
      <c r="J187" s="284"/>
      <c r="K187" s="284"/>
      <c r="L187" s="179" t="str">
        <f ca="1"/>
        <v/>
      </c>
      <c r="M187" s="180" t="s">
        <v>2</v>
      </c>
      <c r="N187" s="181" t="str">
        <f ca="1"/>
        <v/>
      </c>
      <c r="O187" s="296" t="str">
        <f t="shared" ca="1" si="47"/>
        <v/>
      </c>
      <c r="P187" s="297" t="str">
        <f t="shared" ca="1" si="48"/>
        <v/>
      </c>
      <c r="R187" s="25" t="str">
        <f t="shared" ca="1" si="36"/>
        <v/>
      </c>
      <c r="S187" s="302">
        <f t="shared" ca="1" si="37"/>
        <v>91</v>
      </c>
      <c r="T187" s="317" t="str">
        <f t="shared" ca="1" si="38"/>
        <v/>
      </c>
      <c r="U187" s="333">
        <f t="shared" si="39"/>
        <v>1000180</v>
      </c>
      <c r="V187" s="302">
        <f t="shared" si="40"/>
        <v>180</v>
      </c>
      <c r="W187" s="302">
        <f t="shared" si="41"/>
        <v>179</v>
      </c>
      <c r="X187" s="325" t="str">
        <f t="array" aca="1" ref="X187:AA187" ca="1">IF($L187="","",OFFSET($G$8:$J$8,$W187,0))</f>
        <v/>
      </c>
      <c r="Y187" s="326" t="str">
        <f ca="1"/>
        <v/>
      </c>
      <c r="Z187" s="327" t="str">
        <f ca="1"/>
        <v/>
      </c>
      <c r="AA187" s="328" t="str">
        <f ca="1"/>
        <v/>
      </c>
      <c r="AB187" s="328" t="str">
        <f t="shared" ca="1" si="42"/>
        <v/>
      </c>
      <c r="AC187" s="328" t="str">
        <f t="array" aca="1" ref="AC187:AE187" ca="1">IF($L187="","",OFFSET($L$8:$N$8,$W187,0))</f>
        <v/>
      </c>
      <c r="AD187" s="328" t="str">
        <f ca="1"/>
        <v/>
      </c>
      <c r="AE187" s="328" t="str">
        <f ca="1"/>
        <v/>
      </c>
      <c r="AF187" s="329" t="str">
        <f t="shared" ca="1" si="43"/>
        <v/>
      </c>
      <c r="AG187" s="330" t="str">
        <f t="shared" ca="1" si="44"/>
        <v/>
      </c>
      <c r="AI187" s="25" t="str">
        <f t="shared" ca="1" si="45"/>
        <v/>
      </c>
      <c r="AJ187" s="302">
        <f ca="1">IF($R187="",0,COUNTIF($R$8:$R187,$AI187))</f>
        <v>0</v>
      </c>
      <c r="AK187" s="302">
        <f t="shared" ca="1" si="46"/>
        <v>0</v>
      </c>
    </row>
    <row r="188" spans="5:37" ht="17.25" x14ac:dyDescent="0.2">
      <c r="E188" s="41"/>
      <c r="F188" s="47">
        <v>181</v>
      </c>
      <c r="G188" s="290" t="str">
        <f t="shared" si="35"/>
        <v/>
      </c>
      <c r="H188" s="285"/>
      <c r="I188" s="286"/>
      <c r="J188" s="284"/>
      <c r="K188" s="284"/>
      <c r="L188" s="179" t="str">
        <f ca="1"/>
        <v/>
      </c>
      <c r="M188" s="180" t="s">
        <v>2</v>
      </c>
      <c r="N188" s="181" t="str">
        <f ca="1"/>
        <v/>
      </c>
      <c r="O188" s="296" t="str">
        <f t="shared" ca="1" si="47"/>
        <v/>
      </c>
      <c r="P188" s="297" t="str">
        <f t="shared" ca="1" si="48"/>
        <v/>
      </c>
      <c r="R188" s="25" t="str">
        <f t="shared" ca="1" si="36"/>
        <v/>
      </c>
      <c r="S188" s="302">
        <f t="shared" ca="1" si="37"/>
        <v>91</v>
      </c>
      <c r="T188" s="317" t="str">
        <f t="shared" ca="1" si="38"/>
        <v/>
      </c>
      <c r="U188" s="333">
        <f t="shared" si="39"/>
        <v>1000181</v>
      </c>
      <c r="V188" s="302">
        <f t="shared" si="40"/>
        <v>181</v>
      </c>
      <c r="W188" s="302">
        <f t="shared" si="41"/>
        <v>180</v>
      </c>
      <c r="X188" s="325" t="str">
        <f t="array" aca="1" ref="X188:AA188" ca="1">IF($L188="","",OFFSET($G$8:$J$8,$W188,0))</f>
        <v/>
      </c>
      <c r="Y188" s="326" t="str">
        <f ca="1"/>
        <v/>
      </c>
      <c r="Z188" s="327" t="str">
        <f ca="1"/>
        <v/>
      </c>
      <c r="AA188" s="328" t="str">
        <f ca="1"/>
        <v/>
      </c>
      <c r="AB188" s="328" t="str">
        <f t="shared" ca="1" si="42"/>
        <v/>
      </c>
      <c r="AC188" s="328" t="str">
        <f t="array" aca="1" ref="AC188:AE188" ca="1">IF($L188="","",OFFSET($L$8:$N$8,$W188,0))</f>
        <v/>
      </c>
      <c r="AD188" s="328" t="str">
        <f ca="1"/>
        <v/>
      </c>
      <c r="AE188" s="328" t="str">
        <f ca="1"/>
        <v/>
      </c>
      <c r="AF188" s="329" t="str">
        <f t="shared" ca="1" si="43"/>
        <v/>
      </c>
      <c r="AG188" s="330" t="str">
        <f t="shared" ca="1" si="44"/>
        <v/>
      </c>
      <c r="AI188" s="25" t="str">
        <f t="shared" ca="1" si="45"/>
        <v/>
      </c>
      <c r="AJ188" s="302">
        <f ca="1">IF($R188="",0,COUNTIF($R$8:$R188,$AI188))</f>
        <v>0</v>
      </c>
      <c r="AK188" s="302">
        <f t="shared" ca="1" si="46"/>
        <v>0</v>
      </c>
    </row>
    <row r="189" spans="5:37" ht="18" thickBot="1" x14ac:dyDescent="0.25">
      <c r="E189" s="41"/>
      <c r="F189" s="48">
        <v>182</v>
      </c>
      <c r="G189" s="291" t="str">
        <f t="shared" si="35"/>
        <v/>
      </c>
      <c r="H189" s="287"/>
      <c r="I189" s="288"/>
      <c r="J189" s="289"/>
      <c r="K189" s="289"/>
      <c r="L189" s="185" t="str">
        <f ca="1"/>
        <v/>
      </c>
      <c r="M189" s="186" t="s">
        <v>2</v>
      </c>
      <c r="N189" s="187" t="str">
        <f ca="1"/>
        <v/>
      </c>
      <c r="O189" s="300" t="str">
        <f t="shared" ca="1" si="47"/>
        <v/>
      </c>
      <c r="P189" s="301" t="str">
        <f t="shared" ca="1" si="48"/>
        <v/>
      </c>
      <c r="R189" s="309" t="str">
        <f t="shared" ca="1" si="36"/>
        <v/>
      </c>
      <c r="S189" s="305">
        <f t="shared" ca="1" si="37"/>
        <v>91</v>
      </c>
      <c r="T189" s="318" t="str">
        <f t="shared" ca="1" si="38"/>
        <v/>
      </c>
      <c r="U189" s="334">
        <f t="shared" si="39"/>
        <v>1000182</v>
      </c>
      <c r="V189" s="305">
        <f t="shared" si="40"/>
        <v>182</v>
      </c>
      <c r="W189" s="305">
        <f>MATCH(ROW(A182),$V$8:$V$189,0)-1</f>
        <v>181</v>
      </c>
      <c r="X189" s="331" t="str">
        <f t="array" aca="1" ref="X189:AA189" ca="1">IF($L189="","",OFFSET($G$8:$J$8,$W189,0))</f>
        <v/>
      </c>
      <c r="Y189" s="306" t="str">
        <f ca="1"/>
        <v/>
      </c>
      <c r="Z189" s="307" t="str">
        <f ca="1"/>
        <v/>
      </c>
      <c r="AA189" s="308" t="str">
        <f ca="1"/>
        <v/>
      </c>
      <c r="AB189" s="308" t="str">
        <f t="shared" ca="1" si="42"/>
        <v/>
      </c>
      <c r="AC189" s="308" t="str">
        <f t="array" aca="1" ref="AC189:AE189" ca="1">IF($L189="","",OFFSET($L$8:$N$8,$W189,0))</f>
        <v/>
      </c>
      <c r="AD189" s="308" t="str">
        <f ca="1"/>
        <v/>
      </c>
      <c r="AE189" s="308" t="str">
        <f ca="1"/>
        <v/>
      </c>
      <c r="AF189" s="309" t="str">
        <f t="shared" ca="1" si="43"/>
        <v/>
      </c>
      <c r="AG189" s="332" t="str">
        <f t="shared" ca="1" si="44"/>
        <v/>
      </c>
      <c r="AI189" s="25" t="str">
        <f t="shared" ca="1" si="45"/>
        <v/>
      </c>
      <c r="AJ189" s="302">
        <f ca="1">IF($R189="",0,COUNTIF($R$8:$R189,$AI189))</f>
        <v>0</v>
      </c>
      <c r="AK189" s="302">
        <f t="shared" ca="1" si="46"/>
        <v>0</v>
      </c>
    </row>
    <row r="190" spans="5:37" ht="18" thickTop="1" x14ac:dyDescent="0.2">
      <c r="E190" s="162"/>
      <c r="F190" s="167"/>
      <c r="G190" s="167"/>
      <c r="H190" s="167"/>
      <c r="I190" s="167"/>
      <c r="J190" s="167"/>
      <c r="K190" s="167"/>
      <c r="L190" s="188"/>
      <c r="M190" s="163"/>
      <c r="N190" s="190"/>
      <c r="O190" s="164"/>
      <c r="P190" s="166"/>
    </row>
    <row r="191" spans="5:37" ht="17.25" x14ac:dyDescent="0.2">
      <c r="E191" s="162"/>
      <c r="F191" s="167"/>
      <c r="G191" s="167"/>
      <c r="H191" s="167"/>
      <c r="I191" s="167"/>
      <c r="J191" s="167"/>
      <c r="K191" s="167"/>
      <c r="L191" s="188"/>
      <c r="M191" s="163"/>
      <c r="N191" s="190"/>
      <c r="O191" s="164"/>
      <c r="P191" s="166"/>
    </row>
    <row r="192" spans="5:37" ht="17.25" x14ac:dyDescent="0.2">
      <c r="E192" s="162"/>
      <c r="F192" s="167"/>
      <c r="G192" s="167"/>
      <c r="H192" s="167"/>
      <c r="I192" s="167"/>
      <c r="J192" s="167"/>
      <c r="K192" s="167"/>
      <c r="L192" s="188"/>
      <c r="M192" s="163"/>
      <c r="N192" s="190"/>
      <c r="O192" s="164"/>
      <c r="P192" s="166"/>
    </row>
    <row r="193" spans="5:16" ht="17.25" hidden="1" x14ac:dyDescent="0.2">
      <c r="E193" s="162"/>
      <c r="F193" s="167"/>
      <c r="G193" s="167"/>
      <c r="H193" s="167"/>
      <c r="I193" s="167"/>
      <c r="J193" s="167"/>
      <c r="K193" s="167"/>
      <c r="L193" s="188"/>
      <c r="M193" s="163"/>
      <c r="N193" s="190"/>
      <c r="O193" s="164"/>
      <c r="P193" s="166"/>
    </row>
    <row r="194" spans="5:16" ht="17.25" hidden="1" x14ac:dyDescent="0.2">
      <c r="E194" s="162"/>
      <c r="F194" s="167"/>
      <c r="G194" s="167"/>
      <c r="H194" s="167"/>
      <c r="I194" s="167"/>
      <c r="J194" s="167"/>
      <c r="K194" s="167"/>
      <c r="L194" s="188"/>
      <c r="M194" s="163"/>
      <c r="N194" s="190"/>
      <c r="O194" s="164"/>
      <c r="P194" s="166"/>
    </row>
    <row r="195" spans="5:16" ht="17.25" hidden="1" x14ac:dyDescent="0.2">
      <c r="E195" s="162"/>
      <c r="F195" s="167"/>
      <c r="G195" s="167"/>
      <c r="H195" s="167"/>
      <c r="I195" s="167"/>
      <c r="J195" s="167"/>
      <c r="K195" s="167"/>
      <c r="L195" s="188"/>
      <c r="M195" s="163"/>
      <c r="N195" s="190"/>
      <c r="O195" s="164"/>
      <c r="P195" s="166"/>
    </row>
    <row r="196" spans="5:16" ht="17.25" hidden="1" x14ac:dyDescent="0.2">
      <c r="E196" s="162"/>
      <c r="F196" s="167"/>
      <c r="G196" s="167"/>
      <c r="H196" s="167"/>
      <c r="I196" s="167"/>
      <c r="J196" s="167"/>
      <c r="K196" s="167"/>
      <c r="L196" s="188"/>
      <c r="M196" s="163"/>
      <c r="N196" s="190"/>
      <c r="O196" s="164"/>
      <c r="P196" s="166"/>
    </row>
    <row r="197" spans="5:16" ht="17.25" hidden="1" x14ac:dyDescent="0.2">
      <c r="E197" s="162"/>
      <c r="F197" s="167"/>
      <c r="G197" s="167"/>
      <c r="H197" s="167"/>
      <c r="I197" s="167"/>
      <c r="J197" s="167"/>
      <c r="K197" s="167"/>
      <c r="L197" s="188"/>
      <c r="M197" s="163"/>
      <c r="N197" s="190"/>
      <c r="O197" s="164"/>
      <c r="P197" s="166"/>
    </row>
    <row r="198" spans="5:16" ht="17.25" hidden="1" x14ac:dyDescent="0.2">
      <c r="E198" s="162"/>
      <c r="F198" s="167"/>
      <c r="G198" s="167"/>
      <c r="H198" s="167"/>
      <c r="I198" s="167"/>
      <c r="J198" s="167"/>
      <c r="K198" s="167"/>
      <c r="L198" s="188"/>
      <c r="M198" s="163"/>
      <c r="N198" s="190"/>
      <c r="O198" s="164"/>
      <c r="P198" s="166"/>
    </row>
    <row r="199" spans="5:16" ht="17.25" hidden="1" x14ac:dyDescent="0.2">
      <c r="E199" s="162"/>
      <c r="F199" s="167"/>
      <c r="G199" s="167"/>
      <c r="H199" s="167"/>
      <c r="I199" s="167"/>
      <c r="J199" s="167"/>
      <c r="K199" s="167"/>
      <c r="L199" s="188"/>
      <c r="M199" s="163"/>
      <c r="N199" s="190"/>
      <c r="O199" s="164"/>
      <c r="P199" s="166"/>
    </row>
    <row r="200" spans="5:16" ht="17.25" hidden="1" x14ac:dyDescent="0.2">
      <c r="E200" s="162"/>
      <c r="F200" s="167"/>
      <c r="G200" s="167"/>
      <c r="H200" s="167"/>
      <c r="I200" s="167"/>
      <c r="J200" s="167"/>
      <c r="K200" s="167"/>
      <c r="L200" s="188"/>
      <c r="M200" s="163"/>
      <c r="N200" s="190"/>
      <c r="O200" s="164"/>
      <c r="P200" s="166"/>
    </row>
    <row r="201" spans="5:16" ht="17.25" hidden="1" x14ac:dyDescent="0.2">
      <c r="E201" s="162"/>
      <c r="F201" s="167"/>
      <c r="G201" s="167"/>
      <c r="H201" s="167"/>
      <c r="I201" s="167"/>
      <c r="J201" s="167"/>
      <c r="K201" s="167"/>
      <c r="L201" s="188"/>
      <c r="M201" s="163"/>
      <c r="N201" s="190"/>
      <c r="O201" s="164"/>
      <c r="P201" s="166"/>
    </row>
    <row r="202" spans="5:16" ht="17.25" hidden="1" x14ac:dyDescent="0.2">
      <c r="E202" s="162"/>
      <c r="F202" s="167"/>
      <c r="G202" s="167"/>
      <c r="H202" s="167"/>
      <c r="I202" s="167"/>
      <c r="J202" s="167"/>
      <c r="K202" s="167"/>
      <c r="L202" s="188"/>
      <c r="M202" s="163"/>
      <c r="N202" s="190"/>
      <c r="O202" s="164"/>
      <c r="P202" s="166"/>
    </row>
    <row r="203" spans="5:16" ht="17.25" hidden="1" x14ac:dyDescent="0.2">
      <c r="E203" s="162"/>
      <c r="F203" s="167"/>
      <c r="G203" s="167"/>
      <c r="H203" s="167"/>
      <c r="I203" s="167"/>
      <c r="J203" s="167"/>
      <c r="K203" s="167"/>
      <c r="L203" s="188"/>
      <c r="M203" s="163"/>
      <c r="N203" s="190"/>
      <c r="O203" s="164"/>
      <c r="P203" s="166"/>
    </row>
    <row r="204" spans="5:16" ht="17.25" hidden="1" x14ac:dyDescent="0.2">
      <c r="E204" s="162"/>
      <c r="F204" s="167"/>
      <c r="G204" s="167"/>
      <c r="H204" s="167"/>
      <c r="I204" s="167"/>
      <c r="J204" s="167"/>
      <c r="K204" s="167"/>
      <c r="L204" s="188"/>
      <c r="M204" s="163"/>
      <c r="N204" s="190"/>
      <c r="O204" s="164"/>
      <c r="P204" s="166"/>
    </row>
    <row r="205" spans="5:16" ht="17.25" hidden="1" x14ac:dyDescent="0.2">
      <c r="E205" s="162"/>
      <c r="F205" s="167"/>
      <c r="G205" s="167"/>
      <c r="H205" s="167"/>
      <c r="I205" s="167"/>
      <c r="J205" s="167"/>
      <c r="K205" s="167"/>
      <c r="L205" s="188"/>
      <c r="M205" s="163"/>
      <c r="N205" s="190"/>
      <c r="O205" s="164"/>
      <c r="P205" s="166"/>
    </row>
    <row r="206" spans="5:16" ht="17.25" hidden="1" x14ac:dyDescent="0.2">
      <c r="E206" s="162"/>
      <c r="F206" s="167"/>
      <c r="G206" s="167"/>
      <c r="H206" s="167"/>
      <c r="I206" s="167"/>
      <c r="J206" s="167"/>
      <c r="K206" s="167"/>
      <c r="L206" s="188"/>
      <c r="M206" s="163"/>
      <c r="N206" s="190"/>
      <c r="O206" s="164"/>
      <c r="P206" s="166"/>
    </row>
    <row r="207" spans="5:16" ht="17.25" hidden="1" x14ac:dyDescent="0.2">
      <c r="E207" s="162"/>
      <c r="F207" s="167"/>
      <c r="G207" s="167"/>
      <c r="H207" s="167"/>
      <c r="I207" s="167"/>
      <c r="J207" s="167"/>
      <c r="K207" s="167"/>
      <c r="L207" s="188"/>
      <c r="M207" s="163"/>
      <c r="N207" s="190"/>
      <c r="O207" s="164"/>
      <c r="P207" s="166"/>
    </row>
    <row r="208" spans="5:16" ht="17.25" hidden="1" x14ac:dyDescent="0.2">
      <c r="E208" s="162"/>
      <c r="F208" s="167"/>
      <c r="G208" s="167"/>
      <c r="H208" s="167"/>
      <c r="I208" s="167"/>
      <c r="J208" s="167"/>
      <c r="K208" s="167"/>
      <c r="L208" s="188"/>
      <c r="M208" s="163"/>
      <c r="N208" s="190"/>
      <c r="O208" s="164"/>
      <c r="P208" s="166"/>
    </row>
    <row r="209" spans="5:16" ht="17.25" hidden="1" x14ac:dyDescent="0.2">
      <c r="E209" s="162"/>
      <c r="F209" s="167"/>
      <c r="G209" s="167"/>
      <c r="H209" s="167"/>
      <c r="I209" s="167"/>
      <c r="J209" s="167"/>
      <c r="K209" s="167"/>
      <c r="L209" s="188"/>
      <c r="M209" s="163"/>
      <c r="N209" s="190"/>
      <c r="O209" s="164"/>
      <c r="P209" s="166"/>
    </row>
    <row r="210" spans="5:16" ht="17.25" hidden="1" x14ac:dyDescent="0.2">
      <c r="E210" s="162"/>
      <c r="F210" s="167"/>
      <c r="G210" s="167"/>
      <c r="H210" s="167"/>
      <c r="I210" s="167"/>
      <c r="J210" s="167"/>
      <c r="K210" s="167"/>
      <c r="L210" s="188"/>
      <c r="M210" s="163"/>
      <c r="N210" s="190"/>
      <c r="O210" s="164"/>
      <c r="P210" s="166"/>
    </row>
    <row r="211" spans="5:16" ht="17.25" hidden="1" x14ac:dyDescent="0.2">
      <c r="E211" s="162"/>
      <c r="F211" s="167"/>
      <c r="G211" s="167"/>
      <c r="H211" s="167"/>
      <c r="I211" s="167"/>
      <c r="J211" s="167"/>
      <c r="K211" s="167"/>
      <c r="L211" s="188"/>
      <c r="M211" s="163"/>
      <c r="N211" s="190"/>
      <c r="O211" s="164"/>
      <c r="P211" s="166"/>
    </row>
    <row r="212" spans="5:16" ht="17.25" hidden="1" x14ac:dyDescent="0.2">
      <c r="E212" s="162"/>
      <c r="F212" s="167"/>
      <c r="G212" s="167"/>
      <c r="H212" s="167"/>
      <c r="I212" s="167"/>
      <c r="J212" s="167"/>
      <c r="K212" s="167"/>
      <c r="L212" s="188"/>
      <c r="M212" s="163"/>
      <c r="N212" s="190"/>
      <c r="O212" s="164"/>
      <c r="P212" s="166"/>
    </row>
    <row r="213" spans="5:16" ht="17.25" hidden="1" x14ac:dyDescent="0.2">
      <c r="E213" s="162"/>
      <c r="F213" s="167"/>
      <c r="G213" s="167"/>
      <c r="H213" s="167"/>
      <c r="I213" s="167"/>
      <c r="J213" s="167"/>
      <c r="K213" s="167"/>
      <c r="L213" s="188"/>
      <c r="M213" s="163"/>
      <c r="N213" s="190"/>
      <c r="O213" s="164"/>
      <c r="P213" s="166"/>
    </row>
    <row r="214" spans="5:16" ht="17.25" hidden="1" x14ac:dyDescent="0.2">
      <c r="E214" s="162"/>
      <c r="F214" s="167"/>
      <c r="G214" s="167"/>
      <c r="H214" s="167"/>
      <c r="I214" s="167"/>
      <c r="J214" s="167"/>
      <c r="K214" s="167"/>
      <c r="L214" s="188"/>
      <c r="M214" s="163"/>
      <c r="N214" s="190"/>
      <c r="O214" s="164"/>
      <c r="P214" s="166"/>
    </row>
    <row r="215" spans="5:16" ht="17.25" hidden="1" x14ac:dyDescent="0.2">
      <c r="E215" s="162"/>
      <c r="F215" s="167"/>
      <c r="G215" s="167"/>
      <c r="H215" s="167"/>
      <c r="I215" s="167"/>
      <c r="J215" s="167"/>
      <c r="K215" s="167"/>
      <c r="L215" s="188"/>
      <c r="M215" s="163"/>
      <c r="N215" s="190"/>
      <c r="O215" s="164"/>
      <c r="P215" s="166"/>
    </row>
    <row r="216" spans="5:16" ht="17.25" hidden="1" x14ac:dyDescent="0.2">
      <c r="E216" s="162"/>
      <c r="F216" s="167"/>
      <c r="G216" s="167"/>
      <c r="H216" s="167"/>
      <c r="I216" s="167"/>
      <c r="J216" s="167"/>
      <c r="K216" s="167"/>
      <c r="L216" s="188"/>
      <c r="M216" s="163"/>
      <c r="N216" s="190"/>
      <c r="O216" s="164"/>
      <c r="P216" s="166"/>
    </row>
    <row r="217" spans="5:16" ht="17.25" hidden="1" x14ac:dyDescent="0.2">
      <c r="E217" s="162"/>
      <c r="F217" s="167"/>
      <c r="G217" s="167"/>
      <c r="H217" s="167"/>
      <c r="I217" s="167"/>
      <c r="J217" s="167"/>
      <c r="K217" s="167"/>
      <c r="L217" s="188"/>
      <c r="M217" s="163"/>
      <c r="N217" s="190"/>
      <c r="O217" s="164"/>
      <c r="P217" s="166"/>
    </row>
    <row r="218" spans="5:16" ht="17.25" hidden="1" x14ac:dyDescent="0.2">
      <c r="E218" s="162"/>
      <c r="F218" s="167"/>
      <c r="G218" s="167"/>
      <c r="H218" s="167"/>
      <c r="I218" s="167"/>
      <c r="J218" s="167"/>
      <c r="K218" s="167"/>
      <c r="L218" s="188"/>
      <c r="M218" s="163"/>
      <c r="N218" s="190"/>
      <c r="O218" s="164"/>
      <c r="P218" s="166"/>
    </row>
    <row r="219" spans="5:16" ht="17.25" hidden="1" x14ac:dyDescent="0.2">
      <c r="E219" s="162"/>
      <c r="F219" s="167"/>
      <c r="G219" s="167"/>
      <c r="H219" s="167"/>
      <c r="I219" s="167"/>
      <c r="J219" s="167"/>
      <c r="K219" s="167"/>
      <c r="L219" s="188"/>
      <c r="M219" s="163"/>
      <c r="N219" s="190"/>
      <c r="O219" s="164"/>
      <c r="P219" s="166"/>
    </row>
    <row r="220" spans="5:16" ht="17.25" hidden="1" x14ac:dyDescent="0.2">
      <c r="E220" s="162"/>
      <c r="F220" s="167"/>
      <c r="G220" s="167"/>
      <c r="H220" s="167"/>
      <c r="I220" s="167"/>
      <c r="J220" s="167"/>
      <c r="K220" s="167"/>
      <c r="L220" s="188"/>
      <c r="M220" s="163"/>
      <c r="N220" s="190"/>
      <c r="O220" s="164"/>
      <c r="P220" s="166"/>
    </row>
    <row r="221" spans="5:16" ht="17.25" hidden="1" x14ac:dyDescent="0.2">
      <c r="E221" s="162"/>
      <c r="F221" s="167"/>
      <c r="G221" s="167"/>
      <c r="H221" s="167"/>
      <c r="I221" s="167"/>
      <c r="J221" s="167"/>
      <c r="K221" s="167"/>
      <c r="L221" s="188"/>
      <c r="M221" s="163"/>
      <c r="N221" s="190"/>
      <c r="O221" s="164"/>
      <c r="P221" s="166"/>
    </row>
    <row r="222" spans="5:16" ht="17.25" hidden="1" x14ac:dyDescent="0.2">
      <c r="E222" s="162"/>
      <c r="F222" s="167"/>
      <c r="G222" s="167"/>
      <c r="H222" s="167"/>
      <c r="I222" s="167"/>
      <c r="J222" s="167"/>
      <c r="K222" s="167"/>
      <c r="L222" s="188"/>
      <c r="M222" s="163"/>
      <c r="N222" s="190"/>
      <c r="O222" s="164"/>
      <c r="P222" s="166"/>
    </row>
    <row r="223" spans="5:16" ht="17.25" hidden="1" x14ac:dyDescent="0.2">
      <c r="E223" s="162"/>
      <c r="F223" s="167"/>
      <c r="G223" s="167"/>
      <c r="H223" s="167"/>
      <c r="I223" s="167"/>
      <c r="J223" s="167"/>
      <c r="K223" s="167"/>
      <c r="L223" s="188"/>
      <c r="M223" s="163"/>
      <c r="N223" s="190"/>
      <c r="O223" s="164"/>
      <c r="P223" s="166"/>
    </row>
    <row r="224" spans="5:16" ht="17.25" hidden="1" x14ac:dyDescent="0.2">
      <c r="E224" s="162"/>
      <c r="F224" s="167"/>
      <c r="G224" s="167"/>
      <c r="H224" s="167"/>
      <c r="I224" s="167"/>
      <c r="J224" s="167"/>
      <c r="K224" s="167"/>
      <c r="L224" s="188"/>
      <c r="M224" s="163"/>
      <c r="N224" s="190"/>
      <c r="O224" s="164"/>
      <c r="P224" s="166"/>
    </row>
    <row r="225" spans="5:16" ht="17.25" hidden="1" x14ac:dyDescent="0.2">
      <c r="E225" s="162"/>
      <c r="F225" s="167"/>
      <c r="G225" s="167"/>
      <c r="H225" s="167"/>
      <c r="I225" s="167"/>
      <c r="J225" s="167"/>
      <c r="K225" s="167"/>
      <c r="L225" s="188"/>
      <c r="M225" s="163"/>
      <c r="N225" s="190"/>
      <c r="O225" s="164"/>
      <c r="P225" s="166"/>
    </row>
    <row r="226" spans="5:16" ht="17.25" hidden="1" x14ac:dyDescent="0.2">
      <c r="E226" s="162"/>
      <c r="F226" s="167"/>
      <c r="G226" s="167"/>
      <c r="H226" s="167"/>
      <c r="I226" s="167"/>
      <c r="J226" s="167"/>
      <c r="K226" s="167"/>
      <c r="L226" s="188"/>
      <c r="M226" s="163"/>
      <c r="N226" s="190"/>
      <c r="O226" s="164"/>
      <c r="P226" s="166"/>
    </row>
    <row r="227" spans="5:16" ht="17.25" hidden="1" x14ac:dyDescent="0.2">
      <c r="E227" s="162"/>
      <c r="F227" s="167"/>
      <c r="G227" s="167"/>
      <c r="H227" s="167"/>
      <c r="I227" s="167"/>
      <c r="J227" s="167"/>
      <c r="K227" s="167"/>
      <c r="L227" s="188"/>
      <c r="M227" s="163"/>
      <c r="N227" s="190"/>
      <c r="O227" s="164"/>
      <c r="P227" s="166"/>
    </row>
    <row r="228" spans="5:16" ht="17.25" hidden="1" x14ac:dyDescent="0.2">
      <c r="E228" s="162"/>
      <c r="F228" s="167"/>
      <c r="G228" s="167"/>
      <c r="H228" s="167"/>
      <c r="I228" s="167"/>
      <c r="J228" s="167"/>
      <c r="K228" s="167"/>
      <c r="L228" s="188"/>
      <c r="M228" s="163"/>
      <c r="N228" s="190"/>
      <c r="O228" s="164"/>
      <c r="P228" s="166"/>
    </row>
    <row r="229" spans="5:16" ht="17.25" hidden="1" x14ac:dyDescent="0.2">
      <c r="E229" s="162"/>
      <c r="F229" s="167"/>
      <c r="G229" s="167"/>
      <c r="H229" s="167"/>
      <c r="I229" s="167"/>
      <c r="J229" s="167"/>
      <c r="K229" s="167"/>
      <c r="L229" s="188"/>
      <c r="M229" s="163"/>
      <c r="N229" s="190"/>
      <c r="O229" s="164"/>
      <c r="P229" s="166"/>
    </row>
    <row r="230" spans="5:16" ht="17.25" hidden="1" x14ac:dyDescent="0.2">
      <c r="E230" s="162"/>
      <c r="F230" s="167"/>
      <c r="G230" s="167"/>
      <c r="H230" s="167"/>
      <c r="I230" s="167"/>
      <c r="J230" s="167"/>
      <c r="K230" s="167"/>
      <c r="L230" s="188"/>
      <c r="M230" s="163"/>
      <c r="N230" s="190"/>
      <c r="O230" s="164"/>
      <c r="P230" s="166"/>
    </row>
    <row r="231" spans="5:16" ht="17.25" hidden="1" x14ac:dyDescent="0.2">
      <c r="E231" s="162"/>
      <c r="F231" s="167"/>
      <c r="G231" s="167"/>
      <c r="H231" s="167"/>
      <c r="I231" s="167"/>
      <c r="J231" s="167"/>
      <c r="K231" s="167"/>
      <c r="L231" s="188"/>
      <c r="M231" s="163"/>
      <c r="N231" s="190"/>
      <c r="O231" s="164"/>
      <c r="P231" s="166"/>
    </row>
    <row r="232" spans="5:16" ht="17.25" hidden="1" x14ac:dyDescent="0.2">
      <c r="E232" s="162"/>
      <c r="F232" s="167"/>
      <c r="G232" s="167"/>
      <c r="H232" s="167"/>
      <c r="I232" s="167"/>
      <c r="J232" s="167"/>
      <c r="K232" s="167"/>
      <c r="L232" s="188"/>
      <c r="M232" s="163"/>
      <c r="N232" s="190"/>
      <c r="O232" s="164"/>
      <c r="P232" s="166"/>
    </row>
    <row r="233" spans="5:16" ht="17.25" hidden="1" x14ac:dyDescent="0.2">
      <c r="E233" s="162"/>
      <c r="F233" s="167"/>
      <c r="G233" s="167"/>
      <c r="H233" s="167"/>
      <c r="I233" s="167"/>
      <c r="J233" s="167"/>
      <c r="K233" s="167"/>
      <c r="L233" s="188"/>
      <c r="M233" s="163"/>
      <c r="N233" s="190"/>
      <c r="O233" s="164"/>
      <c r="P233" s="166"/>
    </row>
    <row r="234" spans="5:16" ht="17.25" hidden="1" x14ac:dyDescent="0.2">
      <c r="E234" s="162"/>
      <c r="F234" s="167"/>
      <c r="G234" s="167"/>
      <c r="H234" s="167"/>
      <c r="I234" s="167"/>
      <c r="J234" s="167"/>
      <c r="K234" s="167"/>
      <c r="L234" s="188"/>
      <c r="M234" s="163"/>
      <c r="N234" s="190"/>
      <c r="O234" s="164"/>
      <c r="P234" s="166"/>
    </row>
    <row r="235" spans="5:16" ht="17.25" hidden="1" x14ac:dyDescent="0.2">
      <c r="E235" s="162"/>
      <c r="F235" s="167"/>
      <c r="G235" s="167"/>
      <c r="H235" s="167"/>
      <c r="I235" s="167"/>
      <c r="J235" s="167"/>
      <c r="K235" s="167"/>
      <c r="L235" s="188"/>
      <c r="M235" s="163"/>
      <c r="N235" s="190"/>
      <c r="O235" s="164"/>
      <c r="P235" s="166"/>
    </row>
    <row r="236" spans="5:16" ht="17.25" hidden="1" x14ac:dyDescent="0.2">
      <c r="E236" s="162"/>
      <c r="F236" s="167"/>
      <c r="G236" s="167"/>
      <c r="H236" s="167"/>
      <c r="I236" s="167"/>
      <c r="J236" s="167"/>
      <c r="K236" s="167"/>
      <c r="L236" s="188"/>
      <c r="M236" s="163"/>
      <c r="N236" s="190"/>
      <c r="O236" s="164"/>
      <c r="P236" s="166"/>
    </row>
    <row r="237" spans="5:16" ht="17.25" hidden="1" x14ac:dyDescent="0.2">
      <c r="E237" s="162"/>
      <c r="F237" s="167"/>
      <c r="G237" s="167"/>
      <c r="H237" s="167"/>
      <c r="I237" s="167"/>
      <c r="J237" s="167"/>
      <c r="K237" s="167"/>
      <c r="L237" s="188"/>
      <c r="M237" s="163"/>
      <c r="N237" s="190"/>
      <c r="O237" s="164"/>
      <c r="P237" s="166"/>
    </row>
    <row r="238" spans="5:16" ht="17.25" hidden="1" x14ac:dyDescent="0.2">
      <c r="E238" s="162"/>
      <c r="F238" s="167"/>
      <c r="G238" s="167"/>
      <c r="H238" s="167"/>
      <c r="I238" s="167"/>
      <c r="J238" s="167"/>
      <c r="K238" s="167"/>
      <c r="L238" s="188"/>
      <c r="M238" s="163"/>
      <c r="N238" s="190"/>
      <c r="O238" s="164"/>
      <c r="P238" s="166"/>
    </row>
    <row r="239" spans="5:16" ht="17.25" hidden="1" x14ac:dyDescent="0.2">
      <c r="E239" s="162"/>
      <c r="F239" s="167"/>
      <c r="G239" s="167"/>
      <c r="H239" s="167"/>
      <c r="I239" s="167"/>
      <c r="J239" s="167"/>
      <c r="K239" s="167"/>
      <c r="L239" s="188"/>
      <c r="M239" s="163"/>
      <c r="N239" s="190"/>
      <c r="O239" s="164"/>
      <c r="P239" s="166"/>
    </row>
    <row r="240" spans="5:16" ht="17.25" hidden="1" x14ac:dyDescent="0.2">
      <c r="E240" s="162"/>
      <c r="F240" s="167"/>
      <c r="G240" s="167"/>
      <c r="H240" s="167"/>
      <c r="I240" s="167"/>
      <c r="J240" s="167"/>
      <c r="K240" s="167"/>
      <c r="L240" s="188"/>
      <c r="M240" s="163"/>
      <c r="N240" s="190"/>
      <c r="O240" s="164"/>
      <c r="P240" s="166"/>
    </row>
    <row r="241" spans="5:16" ht="17.25" hidden="1" x14ac:dyDescent="0.2">
      <c r="E241" s="162"/>
      <c r="F241" s="167"/>
      <c r="G241" s="167"/>
      <c r="H241" s="167"/>
      <c r="I241" s="167"/>
      <c r="J241" s="167"/>
      <c r="K241" s="167"/>
      <c r="L241" s="188"/>
      <c r="M241" s="163"/>
      <c r="N241" s="190"/>
      <c r="O241" s="164"/>
      <c r="P241" s="166"/>
    </row>
    <row r="242" spans="5:16" ht="17.25" hidden="1" x14ac:dyDescent="0.2">
      <c r="E242" s="162"/>
      <c r="F242" s="167"/>
      <c r="G242" s="167"/>
      <c r="H242" s="167"/>
      <c r="I242" s="167"/>
      <c r="J242" s="167"/>
      <c r="K242" s="167"/>
      <c r="L242" s="188"/>
      <c r="M242" s="163"/>
      <c r="N242" s="190"/>
      <c r="O242" s="164"/>
      <c r="P242" s="166"/>
    </row>
    <row r="243" spans="5:16" ht="17.25" hidden="1" x14ac:dyDescent="0.2">
      <c r="E243" s="162"/>
      <c r="F243" s="167"/>
      <c r="G243" s="167"/>
      <c r="H243" s="167"/>
      <c r="I243" s="167"/>
      <c r="J243" s="167"/>
      <c r="K243" s="167"/>
      <c r="L243" s="188"/>
      <c r="M243" s="163"/>
      <c r="N243" s="190"/>
      <c r="O243" s="164"/>
      <c r="P243" s="166"/>
    </row>
    <row r="244" spans="5:16" ht="17.25" hidden="1" x14ac:dyDescent="0.2">
      <c r="E244" s="162"/>
      <c r="F244" s="167"/>
      <c r="G244" s="167"/>
      <c r="H244" s="167"/>
      <c r="I244" s="167"/>
      <c r="J244" s="167"/>
      <c r="K244" s="167"/>
      <c r="L244" s="188"/>
      <c r="M244" s="163"/>
      <c r="N244" s="190"/>
      <c r="O244" s="164"/>
      <c r="P244" s="166"/>
    </row>
    <row r="245" spans="5:16" ht="17.25" hidden="1" x14ac:dyDescent="0.2">
      <c r="E245" s="162"/>
      <c r="F245" s="167"/>
      <c r="G245" s="167"/>
      <c r="H245" s="167"/>
      <c r="I245" s="167"/>
      <c r="J245" s="167"/>
      <c r="K245" s="167"/>
      <c r="L245" s="188"/>
      <c r="M245" s="163"/>
      <c r="N245" s="190"/>
      <c r="O245" s="164"/>
      <c r="P245" s="166"/>
    </row>
    <row r="246" spans="5:16" ht="17.25" hidden="1" x14ac:dyDescent="0.2">
      <c r="E246" s="162"/>
      <c r="F246" s="167"/>
      <c r="G246" s="167"/>
      <c r="H246" s="167"/>
      <c r="I246" s="167"/>
      <c r="J246" s="167"/>
      <c r="K246" s="167"/>
      <c r="L246" s="188"/>
      <c r="M246" s="163"/>
      <c r="N246" s="190"/>
      <c r="O246" s="164"/>
      <c r="P246" s="166"/>
    </row>
    <row r="247" spans="5:16" ht="17.25" hidden="1" x14ac:dyDescent="0.2">
      <c r="E247" s="162"/>
      <c r="F247" s="167"/>
      <c r="G247" s="167"/>
      <c r="H247" s="167"/>
      <c r="I247" s="167"/>
      <c r="J247" s="167"/>
      <c r="K247" s="167"/>
      <c r="L247" s="188"/>
      <c r="M247" s="163"/>
      <c r="N247" s="190"/>
      <c r="O247" s="164"/>
      <c r="P247" s="166"/>
    </row>
    <row r="248" spans="5:16" ht="17.25" hidden="1" x14ac:dyDescent="0.2">
      <c r="E248" s="162"/>
      <c r="F248" s="167"/>
      <c r="G248" s="167"/>
      <c r="H248" s="167"/>
      <c r="I248" s="167"/>
      <c r="J248" s="167"/>
      <c r="K248" s="167"/>
      <c r="L248" s="188"/>
      <c r="M248" s="163"/>
      <c r="N248" s="190"/>
      <c r="O248" s="164"/>
      <c r="P248" s="166"/>
    </row>
    <row r="249" spans="5:16" ht="17.25" hidden="1" x14ac:dyDescent="0.2">
      <c r="E249" s="162"/>
      <c r="F249" s="167"/>
      <c r="G249" s="167"/>
      <c r="H249" s="167"/>
      <c r="I249" s="167"/>
      <c r="J249" s="167"/>
      <c r="K249" s="167"/>
      <c r="L249" s="188"/>
      <c r="M249" s="163"/>
      <c r="N249" s="190"/>
      <c r="O249" s="164"/>
      <c r="P249" s="166"/>
    </row>
    <row r="250" spans="5:16" ht="17.25" hidden="1" x14ac:dyDescent="0.2">
      <c r="E250" s="162"/>
      <c r="F250" s="167"/>
      <c r="G250" s="167"/>
      <c r="H250" s="167"/>
      <c r="I250" s="167"/>
      <c r="J250" s="167"/>
      <c r="K250" s="167"/>
      <c r="L250" s="188"/>
      <c r="M250" s="163"/>
      <c r="N250" s="190"/>
      <c r="O250" s="164"/>
      <c r="P250" s="166"/>
    </row>
    <row r="251" spans="5:16" ht="17.25" hidden="1" x14ac:dyDescent="0.2">
      <c r="E251" s="162"/>
      <c r="F251" s="167"/>
      <c r="G251" s="167"/>
      <c r="H251" s="167"/>
      <c r="I251" s="167"/>
      <c r="J251" s="167"/>
      <c r="K251" s="167"/>
      <c r="L251" s="188"/>
      <c r="M251" s="163"/>
      <c r="N251" s="190"/>
      <c r="O251" s="164"/>
      <c r="P251" s="166"/>
    </row>
    <row r="252" spans="5:16" ht="17.25" hidden="1" x14ac:dyDescent="0.2">
      <c r="E252" s="162"/>
      <c r="F252" s="167"/>
      <c r="G252" s="167"/>
      <c r="H252" s="167"/>
      <c r="I252" s="167"/>
      <c r="J252" s="167"/>
      <c r="K252" s="167"/>
      <c r="L252" s="188"/>
      <c r="M252" s="163"/>
      <c r="N252" s="190"/>
      <c r="O252" s="164"/>
      <c r="P252" s="166"/>
    </row>
    <row r="253" spans="5:16" ht="17.25" hidden="1" x14ac:dyDescent="0.2">
      <c r="E253" s="162"/>
      <c r="F253" s="167"/>
      <c r="G253" s="167"/>
      <c r="H253" s="167"/>
      <c r="I253" s="167"/>
      <c r="J253" s="167"/>
      <c r="K253" s="167"/>
      <c r="L253" s="188"/>
      <c r="M253" s="163"/>
      <c r="N253" s="190"/>
      <c r="O253" s="164"/>
      <c r="P253" s="166"/>
    </row>
    <row r="254" spans="5:16" ht="17.25" hidden="1" x14ac:dyDescent="0.2">
      <c r="E254" s="162"/>
      <c r="F254" s="167"/>
      <c r="G254" s="167"/>
      <c r="H254" s="167"/>
      <c r="I254" s="167"/>
      <c r="J254" s="167"/>
      <c r="K254" s="167"/>
      <c r="L254" s="188"/>
      <c r="M254" s="163"/>
      <c r="N254" s="190"/>
      <c r="O254" s="164"/>
      <c r="P254" s="166"/>
    </row>
    <row r="255" spans="5:16" ht="17.25" hidden="1" x14ac:dyDescent="0.2">
      <c r="E255" s="162"/>
      <c r="F255" s="167"/>
      <c r="G255" s="167"/>
      <c r="H255" s="167"/>
      <c r="I255" s="167"/>
      <c r="J255" s="167"/>
      <c r="K255" s="167"/>
      <c r="L255" s="188"/>
      <c r="M255" s="163"/>
      <c r="N255" s="190"/>
      <c r="O255" s="164"/>
      <c r="P255" s="166"/>
    </row>
    <row r="256" spans="5:16" ht="17.25" hidden="1" x14ac:dyDescent="0.2">
      <c r="E256" s="162"/>
      <c r="F256" s="167"/>
      <c r="G256" s="167"/>
      <c r="H256" s="167"/>
      <c r="I256" s="167"/>
      <c r="J256" s="167"/>
      <c r="K256" s="167"/>
      <c r="L256" s="188"/>
      <c r="M256" s="163"/>
      <c r="N256" s="190"/>
      <c r="O256" s="164"/>
      <c r="P256" s="166"/>
    </row>
    <row r="257" spans="5:16" ht="17.25" hidden="1" x14ac:dyDescent="0.2">
      <c r="E257" s="162"/>
      <c r="F257" s="167"/>
      <c r="G257" s="167"/>
      <c r="H257" s="167"/>
      <c r="I257" s="167"/>
      <c r="J257" s="167"/>
      <c r="K257" s="167"/>
      <c r="L257" s="188"/>
      <c r="M257" s="163"/>
      <c r="N257" s="190"/>
      <c r="O257" s="164"/>
      <c r="P257" s="166"/>
    </row>
    <row r="258" spans="5:16" ht="17.25" hidden="1" x14ac:dyDescent="0.2">
      <c r="E258" s="162"/>
      <c r="F258" s="167"/>
      <c r="G258" s="167"/>
      <c r="H258" s="167"/>
      <c r="I258" s="167"/>
      <c r="J258" s="167"/>
      <c r="K258" s="167"/>
      <c r="L258" s="188"/>
      <c r="M258" s="163"/>
      <c r="N258" s="190"/>
      <c r="O258" s="164"/>
      <c r="P258" s="166"/>
    </row>
    <row r="259" spans="5:16" ht="17.25" hidden="1" x14ac:dyDescent="0.2">
      <c r="E259" s="162"/>
      <c r="F259" s="167"/>
      <c r="G259" s="167"/>
      <c r="H259" s="167"/>
      <c r="I259" s="167"/>
      <c r="J259" s="167"/>
      <c r="K259" s="167"/>
      <c r="L259" s="188"/>
      <c r="M259" s="163"/>
      <c r="N259" s="190"/>
      <c r="O259" s="164"/>
      <c r="P259" s="166"/>
    </row>
    <row r="260" spans="5:16" ht="17.25" hidden="1" x14ac:dyDescent="0.2">
      <c r="E260" s="162"/>
      <c r="F260" s="167"/>
      <c r="G260" s="167"/>
      <c r="H260" s="167"/>
      <c r="I260" s="167"/>
      <c r="J260" s="167"/>
      <c r="K260" s="167"/>
      <c r="L260" s="188"/>
      <c r="M260" s="163"/>
      <c r="N260" s="190"/>
      <c r="O260" s="164"/>
      <c r="P260" s="166"/>
    </row>
    <row r="261" spans="5:16" ht="17.25" hidden="1" x14ac:dyDescent="0.2">
      <c r="E261" s="162"/>
      <c r="F261" s="167"/>
      <c r="G261" s="167"/>
      <c r="H261" s="167"/>
      <c r="I261" s="167"/>
      <c r="J261" s="167"/>
      <c r="K261" s="167"/>
      <c r="L261" s="188"/>
      <c r="M261" s="163"/>
      <c r="N261" s="190"/>
      <c r="O261" s="164"/>
      <c r="P261" s="166"/>
    </row>
    <row r="262" spans="5:16" ht="17.25" hidden="1" x14ac:dyDescent="0.2">
      <c r="E262" s="162"/>
      <c r="F262" s="167"/>
      <c r="G262" s="167"/>
      <c r="H262" s="167"/>
      <c r="I262" s="167"/>
      <c r="J262" s="167"/>
      <c r="K262" s="167"/>
      <c r="L262" s="188"/>
      <c r="M262" s="163"/>
      <c r="N262" s="190"/>
      <c r="O262" s="164"/>
      <c r="P262" s="166"/>
    </row>
    <row r="263" spans="5:16" ht="17.25" hidden="1" x14ac:dyDescent="0.2">
      <c r="E263" s="162"/>
      <c r="F263" s="167"/>
      <c r="G263" s="167"/>
      <c r="H263" s="167"/>
      <c r="I263" s="167"/>
      <c r="J263" s="167"/>
      <c r="K263" s="167"/>
      <c r="L263" s="188"/>
      <c r="M263" s="163"/>
      <c r="N263" s="190"/>
      <c r="O263" s="164"/>
      <c r="P263" s="166"/>
    </row>
    <row r="264" spans="5:16" ht="17.25" hidden="1" x14ac:dyDescent="0.2">
      <c r="E264" s="162"/>
      <c r="F264" s="167"/>
      <c r="G264" s="167"/>
      <c r="H264" s="167"/>
      <c r="I264" s="167"/>
      <c r="J264" s="167"/>
      <c r="K264" s="167"/>
      <c r="L264" s="188"/>
      <c r="M264" s="163"/>
      <c r="N264" s="190"/>
      <c r="O264" s="164"/>
      <c r="P264" s="166"/>
    </row>
    <row r="265" spans="5:16" ht="17.25" hidden="1" x14ac:dyDescent="0.2">
      <c r="E265" s="162"/>
      <c r="F265" s="167"/>
      <c r="G265" s="167"/>
      <c r="H265" s="167"/>
      <c r="I265" s="167"/>
      <c r="J265" s="167"/>
      <c r="K265" s="167"/>
      <c r="L265" s="188"/>
      <c r="M265" s="163"/>
      <c r="N265" s="190"/>
      <c r="O265" s="164"/>
      <c r="P265" s="166"/>
    </row>
    <row r="266" spans="5:16" ht="17.25" hidden="1" x14ac:dyDescent="0.2">
      <c r="E266" s="162"/>
      <c r="F266" s="167"/>
      <c r="G266" s="167"/>
      <c r="H266" s="167"/>
      <c r="I266" s="167"/>
      <c r="J266" s="167"/>
      <c r="K266" s="167"/>
      <c r="L266" s="188"/>
      <c r="M266" s="163"/>
      <c r="N266" s="190"/>
      <c r="O266" s="164"/>
      <c r="P266" s="166"/>
    </row>
    <row r="267" spans="5:16" ht="17.25" hidden="1" x14ac:dyDescent="0.2">
      <c r="E267" s="162"/>
      <c r="F267" s="167"/>
      <c r="G267" s="167"/>
      <c r="H267" s="167"/>
      <c r="I267" s="167"/>
      <c r="J267" s="167"/>
      <c r="K267" s="167"/>
      <c r="L267" s="188"/>
      <c r="M267" s="163"/>
      <c r="N267" s="190"/>
      <c r="O267" s="164"/>
      <c r="P267" s="166"/>
    </row>
    <row r="268" spans="5:16" ht="17.25" hidden="1" x14ac:dyDescent="0.2">
      <c r="E268" s="162"/>
      <c r="F268" s="167"/>
      <c r="G268" s="167"/>
      <c r="H268" s="167"/>
      <c r="I268" s="167"/>
      <c r="J268" s="167"/>
      <c r="K268" s="167"/>
      <c r="L268" s="188"/>
      <c r="M268" s="163"/>
      <c r="N268" s="190"/>
      <c r="O268" s="164"/>
      <c r="P268" s="166"/>
    </row>
    <row r="269" spans="5:16" ht="17.25" hidden="1" x14ac:dyDescent="0.2">
      <c r="E269" s="162"/>
      <c r="F269" s="167"/>
      <c r="G269" s="167"/>
      <c r="H269" s="167"/>
      <c r="I269" s="167"/>
      <c r="J269" s="167"/>
      <c r="K269" s="167"/>
      <c r="L269" s="188"/>
      <c r="M269" s="163"/>
      <c r="N269" s="190"/>
      <c r="O269" s="164"/>
      <c r="P269" s="166"/>
    </row>
    <row r="270" spans="5:16" ht="17.25" hidden="1" x14ac:dyDescent="0.2">
      <c r="E270" s="162"/>
      <c r="F270" s="167"/>
      <c r="G270" s="167"/>
      <c r="H270" s="167"/>
      <c r="I270" s="167"/>
      <c r="J270" s="167"/>
      <c r="K270" s="167"/>
      <c r="L270" s="188"/>
      <c r="M270" s="163"/>
      <c r="N270" s="190"/>
      <c r="O270" s="164"/>
      <c r="P270" s="166"/>
    </row>
    <row r="271" spans="5:16" ht="17.25" hidden="1" x14ac:dyDescent="0.2">
      <c r="E271" s="162"/>
      <c r="F271" s="167"/>
      <c r="G271" s="167"/>
      <c r="H271" s="167"/>
      <c r="I271" s="167"/>
      <c r="J271" s="167"/>
      <c r="K271" s="167"/>
      <c r="L271" s="188"/>
      <c r="M271" s="163"/>
      <c r="N271" s="190"/>
      <c r="O271" s="164"/>
      <c r="P271" s="166"/>
    </row>
    <row r="272" spans="5:16" ht="17.25" hidden="1" x14ac:dyDescent="0.2">
      <c r="E272" s="162"/>
      <c r="F272" s="167"/>
      <c r="G272" s="167"/>
      <c r="H272" s="167"/>
      <c r="I272" s="167"/>
      <c r="J272" s="167"/>
      <c r="K272" s="167"/>
      <c r="L272" s="188"/>
      <c r="M272" s="163"/>
      <c r="N272" s="190"/>
      <c r="O272" s="164"/>
      <c r="P272" s="166"/>
    </row>
    <row r="273" spans="5:16" ht="17.25" hidden="1" x14ac:dyDescent="0.2">
      <c r="E273" s="162"/>
      <c r="F273" s="167"/>
      <c r="G273" s="167"/>
      <c r="H273" s="167"/>
      <c r="I273" s="167"/>
      <c r="J273" s="167"/>
      <c r="K273" s="167"/>
      <c r="L273" s="188"/>
      <c r="M273" s="163"/>
      <c r="N273" s="190"/>
      <c r="O273" s="164"/>
      <c r="P273" s="166"/>
    </row>
    <row r="274" spans="5:16" ht="17.25" hidden="1" x14ac:dyDescent="0.2">
      <c r="E274" s="162"/>
      <c r="F274" s="167"/>
      <c r="G274" s="167"/>
      <c r="H274" s="167"/>
      <c r="I274" s="167"/>
      <c r="J274" s="167"/>
      <c r="K274" s="167"/>
      <c r="L274" s="188"/>
      <c r="M274" s="163"/>
      <c r="N274" s="190"/>
      <c r="O274" s="164"/>
      <c r="P274" s="166"/>
    </row>
    <row r="275" spans="5:16" ht="17.25" hidden="1" x14ac:dyDescent="0.2">
      <c r="E275" s="162"/>
      <c r="F275" s="167"/>
      <c r="G275" s="167"/>
      <c r="H275" s="167"/>
      <c r="I275" s="167"/>
      <c r="J275" s="167"/>
      <c r="K275" s="167"/>
      <c r="L275" s="188"/>
      <c r="M275" s="163"/>
      <c r="N275" s="190"/>
      <c r="O275" s="164"/>
      <c r="P275" s="166"/>
    </row>
    <row r="276" spans="5:16" ht="17.25" hidden="1" x14ac:dyDescent="0.2">
      <c r="E276" s="162"/>
      <c r="F276" s="167"/>
      <c r="G276" s="167"/>
      <c r="H276" s="167"/>
      <c r="I276" s="167"/>
      <c r="J276" s="167"/>
      <c r="K276" s="167"/>
      <c r="L276" s="188"/>
      <c r="M276" s="163"/>
      <c r="N276" s="190"/>
      <c r="O276" s="164"/>
      <c r="P276" s="166"/>
    </row>
    <row r="277" spans="5:16" ht="17.25" hidden="1" x14ac:dyDescent="0.2">
      <c r="E277" s="162"/>
      <c r="F277" s="167"/>
      <c r="G277" s="167"/>
      <c r="H277" s="167"/>
      <c r="I277" s="167"/>
      <c r="J277" s="167"/>
      <c r="K277" s="167"/>
      <c r="L277" s="188"/>
      <c r="M277" s="163"/>
      <c r="N277" s="190"/>
      <c r="O277" s="164"/>
      <c r="P277" s="166"/>
    </row>
    <row r="278" spans="5:16" ht="17.25" hidden="1" x14ac:dyDescent="0.2">
      <c r="E278" s="162"/>
      <c r="F278" s="167"/>
      <c r="G278" s="167"/>
      <c r="H278" s="167"/>
      <c r="I278" s="167"/>
      <c r="J278" s="167"/>
      <c r="K278" s="167"/>
      <c r="L278" s="188"/>
      <c r="M278" s="163"/>
      <c r="N278" s="190"/>
      <c r="O278" s="164"/>
      <c r="P278" s="166"/>
    </row>
    <row r="279" spans="5:16" ht="17.25" hidden="1" x14ac:dyDescent="0.2">
      <c r="E279" s="162"/>
      <c r="F279" s="167"/>
      <c r="G279" s="167"/>
      <c r="H279" s="167"/>
      <c r="I279" s="167"/>
      <c r="J279" s="167"/>
      <c r="K279" s="167"/>
      <c r="L279" s="188"/>
      <c r="M279" s="163"/>
      <c r="N279" s="190"/>
      <c r="O279" s="164"/>
      <c r="P279" s="166"/>
    </row>
    <row r="280" spans="5:16" ht="17.25" hidden="1" x14ac:dyDescent="0.2">
      <c r="E280" s="162"/>
      <c r="F280" s="167"/>
      <c r="G280" s="167"/>
      <c r="H280" s="167"/>
      <c r="I280" s="167"/>
      <c r="J280" s="167"/>
      <c r="K280" s="167"/>
      <c r="L280" s="188"/>
      <c r="M280" s="163"/>
      <c r="N280" s="190"/>
      <c r="O280" s="164"/>
      <c r="P280" s="166"/>
    </row>
    <row r="281" spans="5:16" ht="17.25" hidden="1" x14ac:dyDescent="0.2">
      <c r="E281" s="162"/>
      <c r="F281" s="167"/>
      <c r="G281" s="167"/>
      <c r="H281" s="167"/>
      <c r="I281" s="167"/>
      <c r="J281" s="167"/>
      <c r="K281" s="167"/>
      <c r="L281" s="188"/>
      <c r="M281" s="163"/>
      <c r="N281" s="190"/>
      <c r="O281" s="164"/>
      <c r="P281" s="166"/>
    </row>
    <row r="282" spans="5:16" ht="17.25" hidden="1" x14ac:dyDescent="0.2">
      <c r="E282" s="162"/>
      <c r="F282" s="167"/>
      <c r="G282" s="167"/>
      <c r="H282" s="167"/>
      <c r="I282" s="167"/>
      <c r="J282" s="167"/>
      <c r="K282" s="167"/>
      <c r="L282" s="188"/>
      <c r="M282" s="163"/>
      <c r="N282" s="190"/>
      <c r="O282" s="164"/>
      <c r="P282" s="166"/>
    </row>
    <row r="283" spans="5:16" ht="17.25" hidden="1" x14ac:dyDescent="0.2">
      <c r="E283" s="162"/>
      <c r="F283" s="167"/>
      <c r="G283" s="167"/>
      <c r="H283" s="167"/>
      <c r="I283" s="167"/>
      <c r="J283" s="167"/>
      <c r="K283" s="167"/>
      <c r="L283" s="188"/>
      <c r="M283" s="163"/>
      <c r="N283" s="190"/>
      <c r="O283" s="164"/>
      <c r="P283" s="166"/>
    </row>
    <row r="284" spans="5:16" ht="17.25" hidden="1" x14ac:dyDescent="0.2">
      <c r="E284" s="162"/>
      <c r="F284" s="167"/>
      <c r="G284" s="167"/>
      <c r="H284" s="167"/>
      <c r="I284" s="167"/>
      <c r="J284" s="167"/>
      <c r="K284" s="167"/>
      <c r="L284" s="188"/>
      <c r="M284" s="163"/>
      <c r="N284" s="190"/>
      <c r="O284" s="164"/>
      <c r="P284" s="166"/>
    </row>
    <row r="285" spans="5:16" ht="17.25" hidden="1" x14ac:dyDescent="0.2">
      <c r="E285" s="162"/>
      <c r="F285" s="167"/>
      <c r="G285" s="167"/>
      <c r="H285" s="167"/>
      <c r="I285" s="167"/>
      <c r="J285" s="167"/>
      <c r="K285" s="167"/>
      <c r="L285" s="188"/>
      <c r="M285" s="163"/>
      <c r="N285" s="190"/>
      <c r="O285" s="164"/>
      <c r="P285" s="166"/>
    </row>
    <row r="286" spans="5:16" ht="17.25" hidden="1" x14ac:dyDescent="0.2">
      <c r="E286" s="162"/>
      <c r="F286" s="167"/>
      <c r="G286" s="167"/>
      <c r="H286" s="167"/>
      <c r="I286" s="167"/>
      <c r="J286" s="167"/>
      <c r="K286" s="167"/>
      <c r="L286" s="188"/>
      <c r="M286" s="163"/>
      <c r="N286" s="190"/>
      <c r="O286" s="164"/>
      <c r="P286" s="166"/>
    </row>
    <row r="287" spans="5:16" ht="17.25" hidden="1" x14ac:dyDescent="0.2">
      <c r="E287" s="162"/>
      <c r="F287" s="167"/>
      <c r="G287" s="167"/>
      <c r="H287" s="167"/>
      <c r="I287" s="167"/>
      <c r="J287" s="167"/>
      <c r="K287" s="167"/>
      <c r="L287" s="188"/>
      <c r="M287" s="163"/>
      <c r="N287" s="190"/>
      <c r="O287" s="164"/>
      <c r="P287" s="166"/>
    </row>
    <row r="288" spans="5:16" ht="17.25" hidden="1" x14ac:dyDescent="0.2">
      <c r="E288" s="162"/>
      <c r="F288" s="167"/>
      <c r="G288" s="167"/>
      <c r="H288" s="167"/>
      <c r="I288" s="167"/>
      <c r="J288" s="167"/>
      <c r="K288" s="167"/>
      <c r="L288" s="188"/>
      <c r="M288" s="163"/>
      <c r="N288" s="190"/>
      <c r="O288" s="164"/>
      <c r="P288" s="166"/>
    </row>
    <row r="289" spans="5:16" ht="17.25" hidden="1" x14ac:dyDescent="0.2">
      <c r="E289" s="162"/>
      <c r="F289" s="167"/>
      <c r="G289" s="167"/>
      <c r="H289" s="167"/>
      <c r="I289" s="167"/>
      <c r="J289" s="167"/>
      <c r="K289" s="167"/>
      <c r="L289" s="188"/>
      <c r="M289" s="163"/>
      <c r="N289" s="190"/>
      <c r="O289" s="164"/>
      <c r="P289" s="166"/>
    </row>
    <row r="290" spans="5:16" ht="17.25" hidden="1" x14ac:dyDescent="0.2">
      <c r="E290" s="162"/>
      <c r="F290" s="167"/>
      <c r="G290" s="167"/>
      <c r="H290" s="167"/>
      <c r="I290" s="167"/>
      <c r="J290" s="167"/>
      <c r="K290" s="167"/>
      <c r="L290" s="188"/>
      <c r="M290" s="163"/>
      <c r="N290" s="190"/>
      <c r="O290" s="164"/>
      <c r="P290" s="166"/>
    </row>
    <row r="291" spans="5:16" ht="17.25" hidden="1" x14ac:dyDescent="0.2">
      <c r="E291" s="162"/>
      <c r="F291" s="167"/>
      <c r="G291" s="167"/>
      <c r="H291" s="167"/>
      <c r="I291" s="167"/>
      <c r="J291" s="167"/>
      <c r="K291" s="167"/>
      <c r="L291" s="188"/>
      <c r="M291" s="163"/>
      <c r="N291" s="190"/>
      <c r="O291" s="164"/>
      <c r="P291" s="166"/>
    </row>
    <row r="292" spans="5:16" ht="17.25" hidden="1" x14ac:dyDescent="0.2">
      <c r="E292" s="162"/>
      <c r="F292" s="167"/>
      <c r="G292" s="167"/>
      <c r="H292" s="167"/>
      <c r="I292" s="167"/>
      <c r="J292" s="167"/>
      <c r="K292" s="167"/>
      <c r="L292" s="188"/>
      <c r="M292" s="163"/>
      <c r="N292" s="190"/>
      <c r="O292" s="164"/>
      <c r="P292" s="166"/>
    </row>
    <row r="293" spans="5:16" ht="17.25" hidden="1" x14ac:dyDescent="0.2">
      <c r="E293" s="162"/>
      <c r="F293" s="167"/>
      <c r="G293" s="167"/>
      <c r="H293" s="167"/>
      <c r="I293" s="167"/>
      <c r="J293" s="167"/>
      <c r="K293" s="167"/>
      <c r="L293" s="188"/>
      <c r="M293" s="163"/>
      <c r="N293" s="190"/>
      <c r="O293" s="164"/>
      <c r="P293" s="166"/>
    </row>
    <row r="294" spans="5:16" ht="17.25" hidden="1" x14ac:dyDescent="0.2">
      <c r="E294" s="162"/>
      <c r="F294" s="167"/>
      <c r="G294" s="167"/>
      <c r="H294" s="167"/>
      <c r="I294" s="167"/>
      <c r="J294" s="167"/>
      <c r="K294" s="167"/>
      <c r="L294" s="188"/>
      <c r="M294" s="163"/>
      <c r="N294" s="190"/>
      <c r="O294" s="164"/>
      <c r="P294" s="166"/>
    </row>
    <row r="295" spans="5:16" ht="17.25" hidden="1" x14ac:dyDescent="0.2">
      <c r="E295" s="162"/>
      <c r="F295" s="167"/>
      <c r="G295" s="167"/>
      <c r="H295" s="167"/>
      <c r="I295" s="167"/>
      <c r="J295" s="167"/>
      <c r="K295" s="167"/>
      <c r="L295" s="188"/>
      <c r="M295" s="163"/>
      <c r="N295" s="190"/>
      <c r="O295" s="164"/>
      <c r="P295" s="166"/>
    </row>
    <row r="296" spans="5:16" ht="17.25" hidden="1" x14ac:dyDescent="0.2">
      <c r="E296" s="162"/>
      <c r="F296" s="167"/>
      <c r="G296" s="167"/>
      <c r="H296" s="167"/>
      <c r="I296" s="167"/>
      <c r="J296" s="167"/>
      <c r="K296" s="167"/>
      <c r="L296" s="188"/>
      <c r="M296" s="163"/>
      <c r="N296" s="190"/>
      <c r="O296" s="164"/>
      <c r="P296" s="166"/>
    </row>
    <row r="297" spans="5:16" ht="17.25" hidden="1" x14ac:dyDescent="0.2">
      <c r="E297" s="162"/>
      <c r="F297" s="167"/>
      <c r="G297" s="167"/>
      <c r="H297" s="167"/>
      <c r="I297" s="167"/>
      <c r="J297" s="167"/>
      <c r="K297" s="167"/>
      <c r="L297" s="188"/>
      <c r="M297" s="163"/>
      <c r="N297" s="190"/>
      <c r="O297" s="164"/>
      <c r="P297" s="166"/>
    </row>
    <row r="298" spans="5:16" ht="17.25" hidden="1" x14ac:dyDescent="0.2">
      <c r="E298" s="162"/>
      <c r="F298" s="167"/>
      <c r="G298" s="167"/>
      <c r="H298" s="167"/>
      <c r="I298" s="167"/>
      <c r="J298" s="167"/>
      <c r="K298" s="167"/>
      <c r="L298" s="188"/>
      <c r="M298" s="163"/>
      <c r="N298" s="190"/>
      <c r="O298" s="164"/>
      <c r="P298" s="166"/>
    </row>
    <row r="299" spans="5:16" ht="17.25" hidden="1" x14ac:dyDescent="0.2">
      <c r="E299" s="162"/>
      <c r="F299" s="167"/>
      <c r="G299" s="167"/>
      <c r="H299" s="167"/>
      <c r="I299" s="167"/>
      <c r="J299" s="167"/>
      <c r="K299" s="167"/>
      <c r="L299" s="188"/>
      <c r="M299" s="163"/>
      <c r="N299" s="190"/>
      <c r="O299" s="164"/>
      <c r="P299" s="166"/>
    </row>
    <row r="300" spans="5:16" ht="17.25" hidden="1" x14ac:dyDescent="0.2">
      <c r="E300" s="162"/>
      <c r="F300" s="167"/>
      <c r="G300" s="167"/>
      <c r="H300" s="167"/>
      <c r="I300" s="167"/>
      <c r="J300" s="167"/>
      <c r="K300" s="167"/>
      <c r="L300" s="188"/>
      <c r="M300" s="163"/>
      <c r="N300" s="190"/>
      <c r="O300" s="164"/>
      <c r="P300" s="166"/>
    </row>
    <row r="301" spans="5:16" ht="17.25" hidden="1" x14ac:dyDescent="0.2">
      <c r="E301" s="162"/>
      <c r="F301" s="167"/>
      <c r="G301" s="167"/>
      <c r="H301" s="167"/>
      <c r="I301" s="167"/>
      <c r="J301" s="167"/>
      <c r="K301" s="167"/>
      <c r="L301" s="188"/>
      <c r="M301" s="163"/>
      <c r="N301" s="190"/>
      <c r="O301" s="164"/>
      <c r="P301" s="166"/>
    </row>
    <row r="302" spans="5:16" ht="17.25" hidden="1" x14ac:dyDescent="0.2">
      <c r="E302" s="162"/>
      <c r="F302" s="167"/>
      <c r="G302" s="167"/>
      <c r="H302" s="167"/>
      <c r="I302" s="167"/>
      <c r="J302" s="167"/>
      <c r="K302" s="167"/>
      <c r="L302" s="188"/>
      <c r="M302" s="163"/>
      <c r="N302" s="190"/>
      <c r="O302" s="164"/>
      <c r="P302" s="166"/>
    </row>
    <row r="303" spans="5:16" ht="17.25" hidden="1" x14ac:dyDescent="0.2">
      <c r="E303" s="162"/>
      <c r="F303" s="167"/>
      <c r="G303" s="167"/>
      <c r="H303" s="167"/>
      <c r="I303" s="167"/>
      <c r="J303" s="167"/>
      <c r="K303" s="167"/>
      <c r="L303" s="188"/>
      <c r="M303" s="163"/>
      <c r="N303" s="190"/>
      <c r="O303" s="164"/>
      <c r="P303" s="166"/>
    </row>
    <row r="304" spans="5:16" ht="17.25" hidden="1" x14ac:dyDescent="0.2">
      <c r="E304" s="162"/>
      <c r="F304" s="167"/>
      <c r="G304" s="167"/>
      <c r="H304" s="167"/>
      <c r="I304" s="167"/>
      <c r="J304" s="167"/>
      <c r="K304" s="167"/>
      <c r="L304" s="188"/>
      <c r="M304" s="163"/>
      <c r="N304" s="190"/>
      <c r="O304" s="164"/>
      <c r="P304" s="166"/>
    </row>
    <row r="305" spans="5:16" ht="17.25" hidden="1" x14ac:dyDescent="0.2">
      <c r="E305" s="162"/>
      <c r="F305" s="167"/>
      <c r="G305" s="167"/>
      <c r="H305" s="167"/>
      <c r="I305" s="167"/>
      <c r="J305" s="167"/>
      <c r="K305" s="167"/>
      <c r="L305" s="188"/>
      <c r="M305" s="163"/>
      <c r="N305" s="190"/>
      <c r="O305" s="164"/>
      <c r="P305" s="166"/>
    </row>
    <row r="306" spans="5:16" ht="17.25" hidden="1" x14ac:dyDescent="0.2">
      <c r="E306" s="162"/>
      <c r="F306" s="167"/>
      <c r="G306" s="167"/>
      <c r="H306" s="167"/>
      <c r="I306" s="167"/>
      <c r="J306" s="167"/>
      <c r="K306" s="167"/>
      <c r="L306" s="188"/>
      <c r="M306" s="163"/>
      <c r="N306" s="190"/>
      <c r="O306" s="164"/>
      <c r="P306" s="166"/>
    </row>
    <row r="307" spans="5:16" ht="17.25" hidden="1" x14ac:dyDescent="0.2">
      <c r="E307" s="162"/>
      <c r="F307" s="167"/>
      <c r="G307" s="167"/>
      <c r="H307" s="167"/>
      <c r="I307" s="167"/>
      <c r="J307" s="167"/>
      <c r="K307" s="167"/>
      <c r="L307" s="188"/>
      <c r="M307" s="163"/>
      <c r="N307" s="190"/>
      <c r="O307" s="164"/>
      <c r="P307" s="166"/>
    </row>
    <row r="308" spans="5:16" ht="17.25" hidden="1" x14ac:dyDescent="0.2">
      <c r="E308" s="162"/>
      <c r="F308" s="167"/>
      <c r="G308" s="167"/>
      <c r="H308" s="167"/>
      <c r="I308" s="167"/>
      <c r="J308" s="167"/>
      <c r="K308" s="167"/>
      <c r="L308" s="188"/>
      <c r="M308" s="163"/>
      <c r="N308" s="190"/>
      <c r="O308" s="164"/>
      <c r="P308" s="166"/>
    </row>
    <row r="309" spans="5:16" ht="17.25" hidden="1" x14ac:dyDescent="0.2">
      <c r="E309" s="162"/>
      <c r="F309" s="167"/>
      <c r="G309" s="167"/>
      <c r="H309" s="167"/>
      <c r="I309" s="167"/>
      <c r="J309" s="167"/>
      <c r="K309" s="167"/>
      <c r="L309" s="188"/>
      <c r="M309" s="163"/>
      <c r="N309" s="190"/>
      <c r="O309" s="164"/>
      <c r="P309" s="166"/>
    </row>
    <row r="310" spans="5:16" ht="17.25" hidden="1" x14ac:dyDescent="0.2">
      <c r="E310" s="162"/>
      <c r="F310" s="167"/>
      <c r="G310" s="167"/>
      <c r="H310" s="167"/>
      <c r="I310" s="167"/>
      <c r="J310" s="167"/>
      <c r="K310" s="167"/>
      <c r="L310" s="188"/>
      <c r="M310" s="163"/>
      <c r="N310" s="190"/>
      <c r="O310" s="164"/>
      <c r="P310" s="166"/>
    </row>
    <row r="311" spans="5:16" ht="17.25" hidden="1" x14ac:dyDescent="0.2">
      <c r="E311" s="162"/>
      <c r="F311" s="167"/>
      <c r="G311" s="167"/>
      <c r="H311" s="167"/>
      <c r="I311" s="167"/>
      <c r="J311" s="167"/>
      <c r="K311" s="167"/>
      <c r="L311" s="188"/>
      <c r="M311" s="163"/>
      <c r="N311" s="190"/>
      <c r="O311" s="164"/>
      <c r="P311" s="166"/>
    </row>
    <row r="312" spans="5:16" ht="17.25" hidden="1" x14ac:dyDescent="0.2">
      <c r="E312" s="162"/>
      <c r="F312" s="167"/>
      <c r="G312" s="167"/>
      <c r="H312" s="167"/>
      <c r="I312" s="167"/>
      <c r="J312" s="167"/>
      <c r="K312" s="167"/>
      <c r="L312" s="188"/>
      <c r="M312" s="163"/>
      <c r="N312" s="190"/>
      <c r="O312" s="164"/>
      <c r="P312" s="166"/>
    </row>
    <row r="313" spans="5:16" ht="17.25" hidden="1" x14ac:dyDescent="0.2">
      <c r="E313" s="162"/>
      <c r="F313" s="167"/>
      <c r="G313" s="167"/>
      <c r="H313" s="167"/>
      <c r="I313" s="167"/>
      <c r="J313" s="167"/>
      <c r="K313" s="167"/>
      <c r="L313" s="188"/>
      <c r="M313" s="163"/>
      <c r="N313" s="190"/>
      <c r="O313" s="164"/>
      <c r="P313" s="166"/>
    </row>
    <row r="314" spans="5:16" ht="17.25" hidden="1" x14ac:dyDescent="0.2">
      <c r="E314" s="162"/>
      <c r="F314" s="167"/>
      <c r="G314" s="167"/>
      <c r="H314" s="167"/>
      <c r="I314" s="167"/>
      <c r="J314" s="167"/>
      <c r="K314" s="167"/>
      <c r="L314" s="188"/>
      <c r="M314" s="163"/>
      <c r="N314" s="190"/>
      <c r="O314" s="164"/>
      <c r="P314" s="166"/>
    </row>
    <row r="315" spans="5:16" ht="17.25" hidden="1" x14ac:dyDescent="0.2">
      <c r="E315" s="162"/>
      <c r="F315" s="167"/>
      <c r="G315" s="167"/>
      <c r="H315" s="167"/>
      <c r="I315" s="167"/>
      <c r="J315" s="167"/>
      <c r="K315" s="167"/>
      <c r="L315" s="188"/>
      <c r="M315" s="163"/>
      <c r="N315" s="190"/>
      <c r="O315" s="164"/>
      <c r="P315" s="166"/>
    </row>
    <row r="316" spans="5:16" ht="17.25" hidden="1" x14ac:dyDescent="0.2">
      <c r="E316" s="162"/>
      <c r="F316" s="167"/>
      <c r="G316" s="167"/>
      <c r="H316" s="167"/>
      <c r="I316" s="167"/>
      <c r="J316" s="167"/>
      <c r="K316" s="167"/>
      <c r="L316" s="188"/>
      <c r="M316" s="163"/>
      <c r="N316" s="190"/>
      <c r="O316" s="164"/>
      <c r="P316" s="166"/>
    </row>
    <row r="317" spans="5:16" ht="17.25" hidden="1" x14ac:dyDescent="0.2">
      <c r="E317" s="162"/>
      <c r="F317" s="167"/>
      <c r="G317" s="167"/>
      <c r="H317" s="167"/>
      <c r="I317" s="167"/>
      <c r="J317" s="167"/>
      <c r="K317" s="167"/>
      <c r="L317" s="188"/>
      <c r="M317" s="163"/>
      <c r="N317" s="190"/>
      <c r="O317" s="164"/>
      <c r="P317" s="166"/>
    </row>
    <row r="318" spans="5:16" ht="17.25" hidden="1" x14ac:dyDescent="0.2">
      <c r="E318" s="162"/>
      <c r="F318" s="167"/>
      <c r="G318" s="167"/>
      <c r="H318" s="167"/>
      <c r="I318" s="167"/>
      <c r="J318" s="167"/>
      <c r="K318" s="167"/>
      <c r="L318" s="188"/>
      <c r="M318" s="163"/>
      <c r="N318" s="190"/>
      <c r="O318" s="164"/>
      <c r="P318" s="166"/>
    </row>
    <row r="319" spans="5:16" ht="17.25" hidden="1" x14ac:dyDescent="0.2">
      <c r="E319" s="162"/>
      <c r="F319" s="167"/>
      <c r="G319" s="167"/>
      <c r="H319" s="167"/>
      <c r="I319" s="167"/>
      <c r="J319" s="167"/>
      <c r="K319" s="167"/>
      <c r="L319" s="188"/>
      <c r="M319" s="163"/>
      <c r="N319" s="190"/>
      <c r="O319" s="164"/>
      <c r="P319" s="166"/>
    </row>
    <row r="320" spans="5:16" ht="17.25" hidden="1" x14ac:dyDescent="0.2">
      <c r="E320" s="162"/>
      <c r="F320" s="167"/>
      <c r="G320" s="167"/>
      <c r="H320" s="167"/>
      <c r="I320" s="167"/>
      <c r="J320" s="167"/>
      <c r="K320" s="167"/>
      <c r="L320" s="188"/>
      <c r="M320" s="163"/>
      <c r="N320" s="190"/>
      <c r="O320" s="164"/>
      <c r="P320" s="166"/>
    </row>
    <row r="321" spans="5:16" ht="17.25" hidden="1" x14ac:dyDescent="0.2">
      <c r="E321" s="162"/>
      <c r="F321" s="167"/>
      <c r="G321" s="167"/>
      <c r="H321" s="167"/>
      <c r="I321" s="167"/>
      <c r="J321" s="167"/>
      <c r="K321" s="167"/>
      <c r="L321" s="188"/>
      <c r="M321" s="163"/>
      <c r="N321" s="190"/>
      <c r="O321" s="164"/>
      <c r="P321" s="166"/>
    </row>
    <row r="322" spans="5:16" ht="17.25" hidden="1" x14ac:dyDescent="0.2">
      <c r="E322" s="162"/>
      <c r="F322" s="167"/>
      <c r="G322" s="167"/>
      <c r="H322" s="167"/>
      <c r="I322" s="167"/>
      <c r="J322" s="167"/>
      <c r="K322" s="167"/>
      <c r="L322" s="188"/>
      <c r="M322" s="163"/>
      <c r="N322" s="190"/>
      <c r="O322" s="164"/>
      <c r="P322" s="166"/>
    </row>
    <row r="323" spans="5:16" ht="17.25" hidden="1" x14ac:dyDescent="0.2">
      <c r="E323" s="162"/>
      <c r="F323" s="167"/>
      <c r="G323" s="167"/>
      <c r="H323" s="167"/>
      <c r="I323" s="167"/>
      <c r="J323" s="167"/>
      <c r="K323" s="167"/>
      <c r="L323" s="188"/>
      <c r="M323" s="163"/>
      <c r="N323" s="190"/>
      <c r="O323" s="164"/>
      <c r="P323" s="166"/>
    </row>
    <row r="324" spans="5:16" ht="17.25" hidden="1" x14ac:dyDescent="0.2">
      <c r="E324" s="162"/>
      <c r="F324" s="167"/>
      <c r="G324" s="167"/>
      <c r="H324" s="167"/>
      <c r="I324" s="167"/>
      <c r="J324" s="167"/>
      <c r="K324" s="167"/>
      <c r="L324" s="188"/>
      <c r="M324" s="163"/>
      <c r="N324" s="190"/>
      <c r="O324" s="164"/>
      <c r="P324" s="166"/>
    </row>
    <row r="325" spans="5:16" ht="17.25" hidden="1" x14ac:dyDescent="0.2">
      <c r="E325" s="162"/>
      <c r="F325" s="167"/>
      <c r="G325" s="167"/>
      <c r="H325" s="167"/>
      <c r="I325" s="167"/>
      <c r="J325" s="167"/>
      <c r="K325" s="167"/>
      <c r="L325" s="188"/>
      <c r="M325" s="163"/>
      <c r="N325" s="190"/>
      <c r="O325" s="164"/>
      <c r="P325" s="166"/>
    </row>
    <row r="326" spans="5:16" ht="17.25" hidden="1" x14ac:dyDescent="0.2">
      <c r="E326" s="162"/>
      <c r="F326" s="167"/>
      <c r="G326" s="167"/>
      <c r="H326" s="167"/>
      <c r="I326" s="167"/>
      <c r="J326" s="167"/>
      <c r="K326" s="167"/>
      <c r="L326" s="188"/>
      <c r="M326" s="163"/>
      <c r="N326" s="190"/>
      <c r="O326" s="164"/>
      <c r="P326" s="166"/>
    </row>
    <row r="327" spans="5:16" ht="17.25" hidden="1" x14ac:dyDescent="0.2">
      <c r="E327" s="162"/>
      <c r="F327" s="167"/>
      <c r="G327" s="167"/>
      <c r="H327" s="167"/>
      <c r="I327" s="167"/>
      <c r="J327" s="167"/>
      <c r="K327" s="167"/>
      <c r="L327" s="188"/>
      <c r="M327" s="163"/>
      <c r="N327" s="190"/>
      <c r="O327" s="164"/>
      <c r="P327" s="166"/>
    </row>
    <row r="328" spans="5:16" ht="17.25" hidden="1" x14ac:dyDescent="0.2">
      <c r="E328" s="162"/>
      <c r="F328" s="167"/>
      <c r="G328" s="167"/>
      <c r="H328" s="167"/>
      <c r="I328" s="167"/>
      <c r="J328" s="167"/>
      <c r="K328" s="167"/>
      <c r="L328" s="188"/>
      <c r="M328" s="163"/>
      <c r="N328" s="190"/>
      <c r="O328" s="164"/>
      <c r="P328" s="166"/>
    </row>
    <row r="329" spans="5:16" ht="17.25" hidden="1" x14ac:dyDescent="0.2">
      <c r="E329" s="162"/>
      <c r="F329" s="167"/>
      <c r="G329" s="167"/>
      <c r="H329" s="167"/>
      <c r="I329" s="167"/>
      <c r="J329" s="167"/>
      <c r="K329" s="167"/>
      <c r="L329" s="188"/>
      <c r="M329" s="163"/>
      <c r="N329" s="190"/>
      <c r="O329" s="164"/>
      <c r="P329" s="166"/>
    </row>
    <row r="330" spans="5:16" ht="17.25" hidden="1" x14ac:dyDescent="0.2">
      <c r="E330" s="162"/>
      <c r="F330" s="167"/>
      <c r="G330" s="167"/>
      <c r="H330" s="167"/>
      <c r="I330" s="167"/>
      <c r="J330" s="167"/>
      <c r="K330" s="167"/>
      <c r="L330" s="188"/>
      <c r="M330" s="163"/>
      <c r="N330" s="190"/>
      <c r="O330" s="164"/>
      <c r="P330" s="166"/>
    </row>
    <row r="331" spans="5:16" ht="17.25" hidden="1" x14ac:dyDescent="0.2">
      <c r="E331" s="162"/>
      <c r="F331" s="167"/>
      <c r="G331" s="167"/>
      <c r="H331" s="167"/>
      <c r="I331" s="167"/>
      <c r="J331" s="167"/>
      <c r="K331" s="167"/>
      <c r="L331" s="188"/>
      <c r="M331" s="163"/>
      <c r="N331" s="190"/>
      <c r="O331" s="164"/>
      <c r="P331" s="166"/>
    </row>
    <row r="332" spans="5:16" ht="17.25" hidden="1" x14ac:dyDescent="0.2">
      <c r="E332" s="162"/>
      <c r="F332" s="167"/>
      <c r="G332" s="167"/>
      <c r="H332" s="167"/>
      <c r="I332" s="167"/>
      <c r="J332" s="167"/>
      <c r="K332" s="167"/>
      <c r="L332" s="188"/>
      <c r="M332" s="163"/>
      <c r="N332" s="190"/>
      <c r="O332" s="164"/>
      <c r="P332" s="166"/>
    </row>
    <row r="333" spans="5:16" ht="17.25" hidden="1" x14ac:dyDescent="0.2">
      <c r="E333" s="162"/>
      <c r="F333" s="167"/>
      <c r="G333" s="167"/>
      <c r="H333" s="167"/>
      <c r="I333" s="167"/>
      <c r="J333" s="167"/>
      <c r="K333" s="167"/>
      <c r="L333" s="188"/>
      <c r="M333" s="163"/>
      <c r="N333" s="190"/>
      <c r="O333" s="164"/>
      <c r="P333" s="166"/>
    </row>
    <row r="334" spans="5:16" ht="17.25" hidden="1" x14ac:dyDescent="0.2">
      <c r="E334" s="162"/>
      <c r="F334" s="167"/>
      <c r="G334" s="167"/>
      <c r="H334" s="167"/>
      <c r="I334" s="167"/>
      <c r="J334" s="167"/>
      <c r="K334" s="167"/>
      <c r="L334" s="188"/>
      <c r="M334" s="163"/>
      <c r="N334" s="190"/>
      <c r="O334" s="164"/>
      <c r="P334" s="166"/>
    </row>
    <row r="335" spans="5:16" ht="17.25" hidden="1" x14ac:dyDescent="0.2">
      <c r="E335" s="162"/>
      <c r="F335" s="167"/>
      <c r="G335" s="167"/>
      <c r="H335" s="167"/>
      <c r="I335" s="167"/>
      <c r="J335" s="167"/>
      <c r="K335" s="167"/>
      <c r="L335" s="188"/>
      <c r="M335" s="163"/>
      <c r="N335" s="190"/>
      <c r="O335" s="164"/>
      <c r="P335" s="166"/>
    </row>
    <row r="336" spans="5:16" ht="17.25" hidden="1" x14ac:dyDescent="0.2">
      <c r="E336" s="162"/>
      <c r="F336" s="167"/>
      <c r="G336" s="167"/>
      <c r="H336" s="167"/>
      <c r="I336" s="167"/>
      <c r="J336" s="167"/>
      <c r="K336" s="167"/>
      <c r="L336" s="188"/>
      <c r="M336" s="163"/>
      <c r="N336" s="190"/>
      <c r="O336" s="164"/>
      <c r="P336" s="166"/>
    </row>
    <row r="337" spans="5:16" ht="17.25" hidden="1" x14ac:dyDescent="0.2">
      <c r="E337" s="162"/>
      <c r="F337" s="167"/>
      <c r="G337" s="167"/>
      <c r="H337" s="167"/>
      <c r="I337" s="167"/>
      <c r="J337" s="167"/>
      <c r="K337" s="167"/>
      <c r="L337" s="188"/>
      <c r="M337" s="163"/>
      <c r="N337" s="190"/>
      <c r="O337" s="164"/>
      <c r="P337" s="166"/>
    </row>
    <row r="338" spans="5:16" ht="17.25" hidden="1" x14ac:dyDescent="0.2">
      <c r="E338" s="162"/>
      <c r="F338" s="167"/>
      <c r="G338" s="167"/>
      <c r="H338" s="167"/>
      <c r="I338" s="167"/>
      <c r="J338" s="167"/>
      <c r="K338" s="167"/>
      <c r="L338" s="188"/>
      <c r="M338" s="163"/>
      <c r="N338" s="190"/>
      <c r="O338" s="164"/>
      <c r="P338" s="166"/>
    </row>
    <row r="339" spans="5:16" ht="17.25" hidden="1" x14ac:dyDescent="0.2">
      <c r="E339" s="162"/>
      <c r="F339" s="167"/>
      <c r="G339" s="167"/>
      <c r="H339" s="167"/>
      <c r="I339" s="167"/>
      <c r="J339" s="167"/>
      <c r="K339" s="167"/>
      <c r="L339" s="188"/>
      <c r="M339" s="163"/>
      <c r="N339" s="190"/>
      <c r="O339" s="164"/>
      <c r="P339" s="166"/>
    </row>
    <row r="340" spans="5:16" ht="17.25" hidden="1" x14ac:dyDescent="0.2">
      <c r="E340" s="162"/>
      <c r="F340" s="167"/>
      <c r="G340" s="167"/>
      <c r="H340" s="167"/>
      <c r="I340" s="167"/>
      <c r="J340" s="167"/>
      <c r="K340" s="167"/>
      <c r="L340" s="188"/>
      <c r="M340" s="163"/>
      <c r="N340" s="190"/>
      <c r="O340" s="164"/>
      <c r="P340" s="166"/>
    </row>
    <row r="341" spans="5:16" ht="17.25" hidden="1" x14ac:dyDescent="0.2">
      <c r="E341" s="162"/>
      <c r="F341" s="167"/>
      <c r="G341" s="167"/>
      <c r="H341" s="167"/>
      <c r="I341" s="167"/>
      <c r="J341" s="167"/>
      <c r="K341" s="167"/>
      <c r="L341" s="188"/>
      <c r="M341" s="163"/>
      <c r="N341" s="190"/>
      <c r="O341" s="164"/>
      <c r="P341" s="166"/>
    </row>
    <row r="342" spans="5:16" ht="17.25" hidden="1" x14ac:dyDescent="0.2">
      <c r="E342" s="162"/>
      <c r="F342" s="167"/>
      <c r="G342" s="167"/>
      <c r="H342" s="167"/>
      <c r="I342" s="167"/>
      <c r="J342" s="167"/>
      <c r="K342" s="167"/>
      <c r="L342" s="188"/>
      <c r="M342" s="163"/>
      <c r="N342" s="190"/>
      <c r="O342" s="164"/>
      <c r="P342" s="166"/>
    </row>
    <row r="343" spans="5:16" ht="17.25" hidden="1" x14ac:dyDescent="0.2">
      <c r="E343" s="162"/>
      <c r="F343" s="167"/>
      <c r="G343" s="167"/>
      <c r="H343" s="167"/>
      <c r="I343" s="167"/>
      <c r="J343" s="167"/>
      <c r="K343" s="167"/>
      <c r="L343" s="188"/>
      <c r="M343" s="163"/>
      <c r="N343" s="190"/>
      <c r="O343" s="164"/>
      <c r="P343" s="166"/>
    </row>
    <row r="344" spans="5:16" ht="17.25" hidden="1" x14ac:dyDescent="0.2">
      <c r="E344" s="162"/>
      <c r="F344" s="167"/>
      <c r="G344" s="167"/>
      <c r="H344" s="167"/>
      <c r="I344" s="167"/>
      <c r="J344" s="167"/>
      <c r="K344" s="167"/>
      <c r="L344" s="188"/>
      <c r="M344" s="163"/>
      <c r="N344" s="190"/>
      <c r="O344" s="164"/>
      <c r="P344" s="166"/>
    </row>
    <row r="345" spans="5:16" ht="17.25" hidden="1" x14ac:dyDescent="0.2">
      <c r="E345" s="162"/>
      <c r="F345" s="167"/>
      <c r="G345" s="167"/>
      <c r="H345" s="167"/>
      <c r="I345" s="167"/>
      <c r="J345" s="167"/>
      <c r="K345" s="167"/>
      <c r="L345" s="188"/>
      <c r="M345" s="163"/>
      <c r="N345" s="190"/>
      <c r="O345" s="164"/>
      <c r="P345" s="166"/>
    </row>
    <row r="346" spans="5:16" ht="17.25" hidden="1" x14ac:dyDescent="0.2">
      <c r="E346" s="162"/>
      <c r="F346" s="167"/>
      <c r="G346" s="167"/>
      <c r="H346" s="167"/>
      <c r="I346" s="167"/>
      <c r="J346" s="167"/>
      <c r="K346" s="167"/>
      <c r="L346" s="188"/>
      <c r="M346" s="163"/>
      <c r="N346" s="190"/>
      <c r="O346" s="164"/>
      <c r="P346" s="166"/>
    </row>
    <row r="347" spans="5:16" ht="17.25" hidden="1" x14ac:dyDescent="0.2">
      <c r="E347" s="162"/>
      <c r="F347" s="167"/>
      <c r="G347" s="167"/>
      <c r="H347" s="167"/>
      <c r="I347" s="167"/>
      <c r="J347" s="167"/>
      <c r="K347" s="167"/>
      <c r="L347" s="188"/>
      <c r="M347" s="163"/>
      <c r="N347" s="190"/>
      <c r="O347" s="164"/>
      <c r="P347" s="166"/>
    </row>
    <row r="348" spans="5:16" ht="17.25" hidden="1" x14ac:dyDescent="0.2">
      <c r="E348" s="162"/>
      <c r="F348" s="167"/>
      <c r="G348" s="167"/>
      <c r="H348" s="167"/>
      <c r="I348" s="167"/>
      <c r="J348" s="167"/>
      <c r="K348" s="167"/>
      <c r="L348" s="188"/>
      <c r="M348" s="163"/>
      <c r="N348" s="190"/>
      <c r="O348" s="164"/>
      <c r="P348" s="166"/>
    </row>
    <row r="349" spans="5:16" ht="17.25" hidden="1" x14ac:dyDescent="0.2">
      <c r="E349" s="162"/>
      <c r="F349" s="167"/>
      <c r="G349" s="167"/>
      <c r="H349" s="167"/>
      <c r="I349" s="167"/>
      <c r="J349" s="167"/>
      <c r="K349" s="167"/>
      <c r="L349" s="188"/>
      <c r="M349" s="163"/>
      <c r="N349" s="190"/>
      <c r="O349" s="164"/>
      <c r="P349" s="166"/>
    </row>
    <row r="350" spans="5:16" ht="17.25" hidden="1" x14ac:dyDescent="0.2">
      <c r="E350" s="162"/>
      <c r="F350" s="167"/>
      <c r="G350" s="167"/>
      <c r="H350" s="167"/>
      <c r="I350" s="167"/>
      <c r="J350" s="167"/>
      <c r="K350" s="167"/>
      <c r="L350" s="188"/>
      <c r="M350" s="163"/>
      <c r="N350" s="190"/>
      <c r="O350" s="164"/>
      <c r="P350" s="166"/>
    </row>
    <row r="351" spans="5:16" ht="17.25" hidden="1" x14ac:dyDescent="0.2">
      <c r="E351" s="162"/>
      <c r="F351" s="167"/>
      <c r="G351" s="167"/>
      <c r="H351" s="167"/>
      <c r="I351" s="167"/>
      <c r="J351" s="167"/>
      <c r="K351" s="167"/>
      <c r="L351" s="188"/>
      <c r="M351" s="163"/>
      <c r="N351" s="190"/>
      <c r="O351" s="164"/>
      <c r="P351" s="166"/>
    </row>
    <row r="352" spans="5:16" ht="17.25" hidden="1" x14ac:dyDescent="0.2">
      <c r="E352" s="162"/>
      <c r="F352" s="167"/>
      <c r="G352" s="167"/>
      <c r="H352" s="167"/>
      <c r="I352" s="167"/>
      <c r="J352" s="167"/>
      <c r="K352" s="167"/>
      <c r="L352" s="188"/>
      <c r="M352" s="163"/>
      <c r="N352" s="190"/>
      <c r="O352" s="164"/>
      <c r="P352" s="166"/>
    </row>
    <row r="353" spans="5:16" ht="17.25" hidden="1" x14ac:dyDescent="0.2">
      <c r="E353" s="162"/>
      <c r="F353" s="167"/>
      <c r="G353" s="167"/>
      <c r="H353" s="167"/>
      <c r="I353" s="167"/>
      <c r="J353" s="167"/>
      <c r="K353" s="167"/>
      <c r="L353" s="188"/>
      <c r="M353" s="163"/>
      <c r="N353" s="190"/>
      <c r="O353" s="164"/>
      <c r="P353" s="166"/>
    </row>
    <row r="354" spans="5:16" ht="17.25" hidden="1" x14ac:dyDescent="0.2">
      <c r="E354" s="162"/>
      <c r="F354" s="167"/>
      <c r="G354" s="167"/>
      <c r="H354" s="167"/>
      <c r="I354" s="167"/>
      <c r="J354" s="167"/>
      <c r="K354" s="167"/>
      <c r="L354" s="188"/>
      <c r="M354" s="163"/>
      <c r="N354" s="190"/>
      <c r="O354" s="164"/>
      <c r="P354" s="166"/>
    </row>
    <row r="355" spans="5:16" ht="17.25" hidden="1" x14ac:dyDescent="0.2">
      <c r="E355" s="162"/>
      <c r="F355" s="167"/>
      <c r="G355" s="167"/>
      <c r="H355" s="167"/>
      <c r="I355" s="167"/>
      <c r="J355" s="167"/>
      <c r="K355" s="167"/>
      <c r="L355" s="188"/>
      <c r="M355" s="163"/>
      <c r="N355" s="190"/>
      <c r="O355" s="164"/>
      <c r="P355" s="166"/>
    </row>
    <row r="356" spans="5:16" ht="17.25" hidden="1" x14ac:dyDescent="0.2">
      <c r="E356" s="162"/>
      <c r="F356" s="167"/>
      <c r="G356" s="167"/>
      <c r="H356" s="167"/>
      <c r="I356" s="167"/>
      <c r="J356" s="167"/>
      <c r="K356" s="167"/>
      <c r="L356" s="188"/>
      <c r="M356" s="163"/>
      <c r="N356" s="190"/>
      <c r="O356" s="164"/>
      <c r="P356" s="166"/>
    </row>
    <row r="357" spans="5:16" ht="17.25" hidden="1" x14ac:dyDescent="0.2">
      <c r="E357" s="162"/>
      <c r="F357" s="167"/>
      <c r="G357" s="167"/>
      <c r="H357" s="167"/>
      <c r="I357" s="167"/>
      <c r="J357" s="167"/>
      <c r="K357" s="167"/>
      <c r="L357" s="188"/>
      <c r="M357" s="163"/>
      <c r="N357" s="190"/>
      <c r="O357" s="164"/>
      <c r="P357" s="166"/>
    </row>
    <row r="358" spans="5:16" ht="17.25" hidden="1" x14ac:dyDescent="0.2">
      <c r="E358" s="162"/>
      <c r="F358" s="167"/>
      <c r="G358" s="167"/>
      <c r="H358" s="167"/>
      <c r="I358" s="167"/>
      <c r="J358" s="167"/>
      <c r="K358" s="167"/>
      <c r="L358" s="188"/>
      <c r="M358" s="163"/>
      <c r="N358" s="190"/>
      <c r="O358" s="164"/>
      <c r="P358" s="166"/>
    </row>
    <row r="359" spans="5:16" ht="17.25" hidden="1" x14ac:dyDescent="0.2">
      <c r="E359" s="162"/>
      <c r="F359" s="167"/>
      <c r="G359" s="167"/>
      <c r="H359" s="167"/>
      <c r="I359" s="167"/>
      <c r="J359" s="167"/>
      <c r="K359" s="167"/>
      <c r="L359" s="188"/>
      <c r="M359" s="163"/>
      <c r="N359" s="190"/>
      <c r="O359" s="164"/>
      <c r="P359" s="166"/>
    </row>
    <row r="360" spans="5:16" ht="17.25" hidden="1" x14ac:dyDescent="0.2">
      <c r="E360" s="162"/>
      <c r="F360" s="167"/>
      <c r="G360" s="167"/>
      <c r="H360" s="167"/>
      <c r="I360" s="167"/>
      <c r="J360" s="167"/>
      <c r="K360" s="167"/>
      <c r="L360" s="188"/>
      <c r="M360" s="163"/>
      <c r="N360" s="190"/>
      <c r="O360" s="164"/>
      <c r="P360" s="166"/>
    </row>
    <row r="361" spans="5:16" ht="17.25" hidden="1" x14ac:dyDescent="0.2">
      <c r="E361" s="162"/>
      <c r="F361" s="167"/>
      <c r="G361" s="167"/>
      <c r="H361" s="167"/>
      <c r="I361" s="167"/>
      <c r="J361" s="167"/>
      <c r="K361" s="167"/>
      <c r="L361" s="188"/>
      <c r="M361" s="163"/>
      <c r="N361" s="190"/>
      <c r="O361" s="164"/>
      <c r="P361" s="166"/>
    </row>
    <row r="362" spans="5:16" ht="17.25" hidden="1" x14ac:dyDescent="0.2">
      <c r="E362" s="162"/>
      <c r="F362" s="167"/>
      <c r="G362" s="167"/>
      <c r="H362" s="167"/>
      <c r="I362" s="167"/>
      <c r="J362" s="167"/>
      <c r="K362" s="167"/>
      <c r="L362" s="188"/>
      <c r="M362" s="163"/>
      <c r="N362" s="190"/>
      <c r="O362" s="164"/>
      <c r="P362" s="166"/>
    </row>
    <row r="363" spans="5:16" ht="17.25" hidden="1" x14ac:dyDescent="0.2">
      <c r="E363" s="162"/>
      <c r="F363" s="167"/>
      <c r="G363" s="167"/>
      <c r="H363" s="167"/>
      <c r="I363" s="167"/>
      <c r="J363" s="167"/>
      <c r="K363" s="167"/>
      <c r="L363" s="188"/>
      <c r="M363" s="163"/>
      <c r="N363" s="190"/>
      <c r="O363" s="164"/>
      <c r="P363" s="166"/>
    </row>
    <row r="364" spans="5:16" ht="17.25" hidden="1" x14ac:dyDescent="0.2">
      <c r="E364" s="162"/>
      <c r="F364" s="167"/>
      <c r="G364" s="167"/>
      <c r="H364" s="167"/>
      <c r="I364" s="167"/>
      <c r="J364" s="167"/>
      <c r="K364" s="167"/>
      <c r="L364" s="188"/>
      <c r="M364" s="163"/>
      <c r="N364" s="190"/>
      <c r="O364" s="164"/>
      <c r="P364" s="166"/>
    </row>
    <row r="365" spans="5:16" ht="17.25" hidden="1" x14ac:dyDescent="0.2">
      <c r="E365" s="162"/>
      <c r="F365" s="167"/>
      <c r="G365" s="167"/>
      <c r="H365" s="167"/>
      <c r="I365" s="167"/>
      <c r="J365" s="167"/>
      <c r="K365" s="167"/>
      <c r="L365" s="188"/>
      <c r="M365" s="163"/>
      <c r="N365" s="190"/>
      <c r="O365" s="164"/>
      <c r="P365" s="166"/>
    </row>
    <row r="366" spans="5:16" ht="17.25" hidden="1" x14ac:dyDescent="0.2">
      <c r="E366" s="162"/>
      <c r="F366" s="167"/>
      <c r="G366" s="167"/>
      <c r="H366" s="167"/>
      <c r="I366" s="167"/>
      <c r="J366" s="167"/>
      <c r="K366" s="167"/>
      <c r="L366" s="188"/>
      <c r="M366" s="163"/>
      <c r="N366" s="190"/>
      <c r="O366" s="164"/>
      <c r="P366" s="166"/>
    </row>
    <row r="367" spans="5:16" ht="17.25" hidden="1" x14ac:dyDescent="0.2">
      <c r="E367" s="162"/>
      <c r="F367" s="167"/>
      <c r="G367" s="167"/>
      <c r="H367" s="167"/>
      <c r="I367" s="167"/>
      <c r="J367" s="167"/>
      <c r="K367" s="167"/>
      <c r="L367" s="188"/>
      <c r="M367" s="163"/>
      <c r="N367" s="190"/>
      <c r="O367" s="164"/>
      <c r="P367" s="166"/>
    </row>
    <row r="368" spans="5:16" ht="17.25" hidden="1" x14ac:dyDescent="0.2">
      <c r="E368" s="162"/>
      <c r="F368" s="167"/>
      <c r="G368" s="167"/>
      <c r="H368" s="167"/>
      <c r="I368" s="167"/>
      <c r="J368" s="167"/>
      <c r="K368" s="167"/>
      <c r="L368" s="188"/>
      <c r="M368" s="163"/>
      <c r="N368" s="190"/>
      <c r="O368" s="164"/>
      <c r="P368" s="166"/>
    </row>
    <row r="369" spans="5:16" ht="17.25" hidden="1" x14ac:dyDescent="0.2">
      <c r="E369" s="162"/>
      <c r="F369" s="167"/>
      <c r="G369" s="167"/>
      <c r="H369" s="167"/>
      <c r="I369" s="167"/>
      <c r="J369" s="167"/>
      <c r="K369" s="167"/>
      <c r="L369" s="188"/>
      <c r="M369" s="163"/>
      <c r="N369" s="190"/>
      <c r="O369" s="164"/>
      <c r="P369" s="166"/>
    </row>
    <row r="370" spans="5:16" ht="17.25" hidden="1" x14ac:dyDescent="0.2">
      <c r="E370" s="162"/>
      <c r="F370" s="167"/>
      <c r="G370" s="167"/>
      <c r="H370" s="167"/>
      <c r="I370" s="167"/>
      <c r="J370" s="167"/>
      <c r="K370" s="167"/>
      <c r="L370" s="188"/>
      <c r="M370" s="163"/>
      <c r="N370" s="190"/>
      <c r="O370" s="164"/>
      <c r="P370" s="166"/>
    </row>
    <row r="371" spans="5:16" ht="17.25" hidden="1" x14ac:dyDescent="0.2">
      <c r="E371" s="162"/>
      <c r="F371" s="167"/>
      <c r="G371" s="167"/>
      <c r="H371" s="167"/>
      <c r="I371" s="167"/>
      <c r="J371" s="167"/>
      <c r="K371" s="167"/>
      <c r="L371" s="188"/>
      <c r="M371" s="163"/>
      <c r="N371" s="190"/>
      <c r="O371" s="164"/>
      <c r="P371" s="166"/>
    </row>
    <row r="372" spans="5:16" ht="17.25" hidden="1" x14ac:dyDescent="0.2">
      <c r="E372" s="162"/>
      <c r="F372" s="167"/>
      <c r="G372" s="167"/>
      <c r="H372" s="167"/>
      <c r="I372" s="167"/>
      <c r="J372" s="167"/>
      <c r="K372" s="167"/>
      <c r="L372" s="188"/>
      <c r="M372" s="163"/>
      <c r="N372" s="190"/>
      <c r="O372" s="164"/>
      <c r="P372" s="166"/>
    </row>
    <row r="373" spans="5:16" ht="17.25" hidden="1" x14ac:dyDescent="0.2">
      <c r="E373" s="162"/>
      <c r="F373" s="167"/>
      <c r="G373" s="167"/>
      <c r="H373" s="167"/>
      <c r="I373" s="167"/>
      <c r="J373" s="167"/>
      <c r="K373" s="167"/>
      <c r="L373" s="188"/>
      <c r="M373" s="163"/>
      <c r="N373" s="190"/>
      <c r="O373" s="164"/>
      <c r="P373" s="166"/>
    </row>
    <row r="374" spans="5:16" ht="17.25" hidden="1" x14ac:dyDescent="0.2">
      <c r="E374" s="162"/>
      <c r="F374" s="167"/>
      <c r="G374" s="167"/>
      <c r="H374" s="167"/>
      <c r="I374" s="167"/>
      <c r="J374" s="167"/>
      <c r="K374" s="167"/>
      <c r="L374" s="188"/>
      <c r="M374" s="163"/>
      <c r="N374" s="190"/>
      <c r="O374" s="164"/>
      <c r="P374" s="166"/>
    </row>
    <row r="375" spans="5:16" ht="17.25" hidden="1" x14ac:dyDescent="0.2">
      <c r="E375" s="162"/>
      <c r="F375" s="167"/>
      <c r="G375" s="167"/>
      <c r="H375" s="167"/>
      <c r="I375" s="167"/>
      <c r="J375" s="167"/>
      <c r="K375" s="167"/>
      <c r="L375" s="188"/>
      <c r="M375" s="163"/>
      <c r="N375" s="190"/>
      <c r="O375" s="164"/>
      <c r="P375" s="166"/>
    </row>
    <row r="376" spans="5:16" ht="17.25" hidden="1" x14ac:dyDescent="0.2">
      <c r="E376" s="162"/>
      <c r="F376" s="167"/>
      <c r="G376" s="167"/>
      <c r="H376" s="167"/>
      <c r="I376" s="167"/>
      <c r="J376" s="167"/>
      <c r="K376" s="167"/>
      <c r="L376" s="188"/>
      <c r="M376" s="163"/>
      <c r="N376" s="190"/>
      <c r="O376" s="164"/>
      <c r="P376" s="166"/>
    </row>
    <row r="377" spans="5:16" ht="17.25" hidden="1" x14ac:dyDescent="0.2">
      <c r="E377" s="162"/>
      <c r="F377" s="167"/>
      <c r="G377" s="167"/>
      <c r="H377" s="167"/>
      <c r="I377" s="167"/>
      <c r="J377" s="167"/>
      <c r="K377" s="167"/>
      <c r="L377" s="188"/>
      <c r="M377" s="163"/>
      <c r="N377" s="190"/>
      <c r="O377" s="164"/>
      <c r="P377" s="166"/>
    </row>
    <row r="378" spans="5:16" ht="17.25" hidden="1" x14ac:dyDescent="0.2">
      <c r="E378" s="162"/>
      <c r="F378" s="167"/>
      <c r="G378" s="167"/>
      <c r="H378" s="167"/>
      <c r="I378" s="167"/>
      <c r="J378" s="167"/>
      <c r="K378" s="167"/>
      <c r="L378" s="188"/>
      <c r="M378" s="163"/>
      <c r="N378" s="190"/>
      <c r="O378" s="164"/>
      <c r="P378" s="166"/>
    </row>
    <row r="379" spans="5:16" ht="17.25" hidden="1" x14ac:dyDescent="0.2">
      <c r="E379" s="162"/>
      <c r="F379" s="167"/>
      <c r="G379" s="167"/>
      <c r="H379" s="167"/>
      <c r="I379" s="167"/>
      <c r="J379" s="167"/>
      <c r="K379" s="167"/>
      <c r="L379" s="188"/>
      <c r="M379" s="163"/>
      <c r="N379" s="190"/>
      <c r="O379" s="164"/>
      <c r="P379" s="166"/>
    </row>
    <row r="380" spans="5:16" ht="17.25" hidden="1" x14ac:dyDescent="0.2">
      <c r="E380" s="162"/>
      <c r="F380" s="167"/>
      <c r="G380" s="167"/>
      <c r="H380" s="167"/>
      <c r="I380" s="167"/>
      <c r="J380" s="167"/>
      <c r="K380" s="167"/>
      <c r="L380" s="188"/>
      <c r="M380" s="163"/>
      <c r="N380" s="190"/>
      <c r="O380" s="164"/>
      <c r="P380" s="166"/>
    </row>
    <row r="381" spans="5:16" ht="17.25" hidden="1" x14ac:dyDescent="0.2">
      <c r="E381" s="162"/>
      <c r="F381" s="167"/>
      <c r="G381" s="167"/>
      <c r="H381" s="167"/>
      <c r="I381" s="167"/>
      <c r="J381" s="167"/>
      <c r="K381" s="167"/>
      <c r="L381" s="188"/>
      <c r="M381" s="163"/>
      <c r="N381" s="190"/>
      <c r="O381" s="164"/>
      <c r="P381" s="166"/>
    </row>
    <row r="382" spans="5:16" ht="17.25" hidden="1" x14ac:dyDescent="0.2">
      <c r="E382" s="162"/>
      <c r="F382" s="167"/>
      <c r="G382" s="167"/>
      <c r="H382" s="167"/>
      <c r="I382" s="167"/>
      <c r="J382" s="167"/>
      <c r="K382" s="167"/>
      <c r="L382" s="188"/>
      <c r="M382" s="163"/>
      <c r="N382" s="190"/>
      <c r="O382" s="164"/>
      <c r="P382" s="166"/>
    </row>
    <row r="383" spans="5:16" ht="17.25" hidden="1" x14ac:dyDescent="0.2">
      <c r="E383" s="162"/>
      <c r="F383" s="167"/>
      <c r="G383" s="167"/>
      <c r="H383" s="167"/>
      <c r="I383" s="167"/>
      <c r="J383" s="167"/>
      <c r="K383" s="167"/>
      <c r="L383" s="188"/>
      <c r="M383" s="163"/>
      <c r="N383" s="190"/>
      <c r="O383" s="164"/>
      <c r="P383" s="166"/>
    </row>
    <row r="384" spans="5:16" ht="17.25" hidden="1" x14ac:dyDescent="0.2">
      <c r="E384" s="162"/>
      <c r="F384" s="167"/>
      <c r="G384" s="167"/>
      <c r="H384" s="167"/>
      <c r="I384" s="167"/>
      <c r="J384" s="167"/>
      <c r="K384" s="167"/>
      <c r="L384" s="188"/>
      <c r="M384" s="163"/>
      <c r="N384" s="190"/>
      <c r="O384" s="164"/>
      <c r="P384" s="166"/>
    </row>
    <row r="385" spans="5:16" ht="17.25" hidden="1" x14ac:dyDescent="0.2">
      <c r="E385" s="162"/>
      <c r="F385" s="167"/>
      <c r="G385" s="167"/>
      <c r="H385" s="167"/>
      <c r="I385" s="167"/>
      <c r="J385" s="167"/>
      <c r="K385" s="167"/>
      <c r="L385" s="188"/>
      <c r="M385" s="163"/>
      <c r="N385" s="190"/>
      <c r="O385" s="164"/>
      <c r="P385" s="166"/>
    </row>
    <row r="386" spans="5:16" ht="17.25" hidden="1" x14ac:dyDescent="0.2">
      <c r="E386" s="162"/>
      <c r="F386" s="167"/>
      <c r="G386" s="167"/>
      <c r="H386" s="167"/>
      <c r="I386" s="167"/>
      <c r="J386" s="167"/>
      <c r="K386" s="167"/>
      <c r="L386" s="188"/>
      <c r="M386" s="163"/>
      <c r="N386" s="190"/>
      <c r="O386" s="164"/>
      <c r="P386" s="166"/>
    </row>
    <row r="387" spans="5:16" ht="17.25" hidden="1" x14ac:dyDescent="0.2">
      <c r="E387" s="162"/>
      <c r="F387" s="167"/>
      <c r="G387" s="167"/>
      <c r="H387" s="167"/>
      <c r="I387" s="167"/>
      <c r="J387" s="167"/>
      <c r="K387" s="167"/>
      <c r="L387" s="188"/>
      <c r="M387" s="163"/>
      <c r="N387" s="190"/>
      <c r="O387" s="164"/>
      <c r="P387" s="166"/>
    </row>
    <row r="388" spans="5:16" x14ac:dyDescent="0.2"/>
  </sheetData>
  <sheetProtection sheet="1" objects="1" scenarios="1" selectLockedCells="1"/>
  <mergeCells count="5">
    <mergeCell ref="F2:P2"/>
    <mergeCell ref="F3:P3"/>
    <mergeCell ref="F4:P4"/>
    <mergeCell ref="L7:N7"/>
    <mergeCell ref="AC7:AE7"/>
  </mergeCells>
  <phoneticPr fontId="34" type="noConversion"/>
  <conditionalFormatting sqref="O5 Q5:U5">
    <cfRule type="expression" dxfId="63" priority="68">
      <formula>#REF!&gt;2</formula>
    </cfRule>
  </conditionalFormatting>
  <conditionalFormatting sqref="O7:P7">
    <cfRule type="expression" dxfId="62" priority="67">
      <formula>#REF!=2</formula>
    </cfRule>
  </conditionalFormatting>
  <conditionalFormatting sqref="D9">
    <cfRule type="expression" dxfId="61" priority="34">
      <formula>$B9&gt;1</formula>
    </cfRule>
  </conditionalFormatting>
  <conditionalFormatting sqref="D10 D12 D14 D16 D18 D20">
    <cfRule type="expression" dxfId="60" priority="33">
      <formula>$B10&gt;1</formula>
    </cfRule>
  </conditionalFormatting>
  <conditionalFormatting sqref="D11 D13 D15 D17 D19 D21">
    <cfRule type="expression" dxfId="59" priority="32">
      <formula>$B11&gt;1</formula>
    </cfRule>
  </conditionalFormatting>
  <conditionalFormatting sqref="H8:H189">
    <cfRule type="expression" dxfId="58" priority="1">
      <formula>$AK8&gt;0</formula>
    </cfRule>
  </conditionalFormatting>
  <dataValidations disablePrompts="1" count="1">
    <dataValidation type="whole" allowBlank="1" showInputMessage="1" showErrorMessage="1" sqref="L11:L388 M9:M388 N11:N388" xr:uid="{152523AC-22D4-44F7-B6F4-056F2CC1194A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BC03DFC-1D4B-497A-8E53-C3005B904C0C}">
            <xm:f>$F9=Calc!$B$24/2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14:cfRule type="expression" priority="3" id="{C6FCFF94-A9B8-4009-ABD0-F255A261E883}">
            <xm:f>$F9=Calc!$B$24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F9:P189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F392"/>
  <sheetViews>
    <sheetView showGridLines="0" showRowColHeaders="0" zoomScaleNormal="100" workbookViewId="0">
      <selection activeCell="K18" sqref="K18"/>
    </sheetView>
  </sheetViews>
  <sheetFormatPr baseColWidth="10" defaultColWidth="0" defaultRowHeight="15" zeroHeight="1" x14ac:dyDescent="0.25"/>
  <cols>
    <col min="1" max="1" width="10.85546875" style="21" customWidth="1"/>
    <col min="2" max="2" width="5" style="21" customWidth="1"/>
    <col min="3" max="3" width="4.42578125" style="21" customWidth="1"/>
    <col min="4" max="4" width="11.85546875" style="21" customWidth="1"/>
    <col min="5" max="5" width="6.5703125" style="21" customWidth="1"/>
    <col min="6" max="7" width="4.7109375" style="21" customWidth="1"/>
    <col min="8" max="9" width="30.7109375" style="21" customWidth="1"/>
    <col min="10" max="10" width="9" style="271" customWidth="1"/>
    <col min="11" max="11" width="4.42578125" style="21" customWidth="1"/>
    <col min="12" max="12" width="2" style="21" customWidth="1"/>
    <col min="13" max="14" width="4.42578125" style="21" customWidth="1"/>
    <col min="15" max="15" width="2" style="21" customWidth="1"/>
    <col min="16" max="16" width="4.42578125" style="21" customWidth="1"/>
    <col min="17" max="17" width="4.85546875" style="21" customWidth="1"/>
    <col min="18" max="18" width="14.28515625" style="21" customWidth="1"/>
    <col min="19" max="58" width="0" style="21" hidden="1" customWidth="1"/>
    <col min="59" max="16384" width="11.42578125" style="21" hidden="1"/>
  </cols>
  <sheetData>
    <row r="1" spans="1:18" ht="8.25" customHeight="1" thickBot="1" x14ac:dyDescent="0.3">
      <c r="B1" s="145"/>
      <c r="C1" s="145"/>
      <c r="D1" s="145"/>
    </row>
    <row r="2" spans="1:18" ht="24" customHeight="1" x14ac:dyDescent="0.2">
      <c r="B2" s="380" t="str">
        <f>Planung!$F$2</f>
        <v>Verband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2"/>
    </row>
    <row r="3" spans="1:18" ht="24" customHeight="1" x14ac:dyDescent="0.2">
      <c r="B3" s="383" t="str">
        <f>Planung!$F$3</f>
        <v>Gruppe</v>
      </c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5"/>
    </row>
    <row r="4" spans="1:18" ht="24" customHeight="1" thickBot="1" x14ac:dyDescent="0.25">
      <c r="B4" s="386" t="str">
        <f>Planung!$F$4</f>
        <v>Spielzeit</v>
      </c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8"/>
    </row>
    <row r="5" spans="1:18" ht="11.25" customHeight="1" x14ac:dyDescent="0.3">
      <c r="D5" s="123"/>
      <c r="E5" s="123"/>
      <c r="F5" s="123"/>
      <c r="G5" s="123"/>
      <c r="H5" s="123"/>
      <c r="K5" s="123"/>
      <c r="L5" s="123"/>
      <c r="M5" s="123"/>
      <c r="N5" s="123"/>
      <c r="O5" s="123"/>
      <c r="P5" s="123"/>
      <c r="R5" s="61"/>
    </row>
    <row r="6" spans="1:18" ht="7.5" customHeight="1" thickBot="1" x14ac:dyDescent="0.3">
      <c r="A6" s="121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139"/>
      <c r="O6" s="139"/>
      <c r="P6" s="139"/>
      <c r="Q6" s="57"/>
      <c r="R6" s="63"/>
    </row>
    <row r="7" spans="1:18" ht="19.5" customHeight="1" thickTop="1" x14ac:dyDescent="0.2">
      <c r="B7" s="128" t="s">
        <v>0</v>
      </c>
      <c r="C7" s="147" t="s">
        <v>437</v>
      </c>
      <c r="D7" s="129" t="s">
        <v>98</v>
      </c>
      <c r="E7" s="129" t="s">
        <v>97</v>
      </c>
      <c r="F7" s="129" t="s">
        <v>438</v>
      </c>
      <c r="G7" s="129" t="s">
        <v>439</v>
      </c>
      <c r="H7" s="247" t="s">
        <v>431</v>
      </c>
      <c r="I7" s="248" t="s">
        <v>432</v>
      </c>
      <c r="J7" s="260" t="s">
        <v>440</v>
      </c>
      <c r="K7" s="389" t="s">
        <v>436</v>
      </c>
      <c r="L7" s="389"/>
      <c r="M7" s="389"/>
      <c r="N7" s="389" t="s">
        <v>1</v>
      </c>
      <c r="O7" s="389"/>
      <c r="P7" s="390"/>
      <c r="Q7" s="64"/>
      <c r="R7" s="63"/>
    </row>
    <row r="8" spans="1:18" ht="15.95" customHeight="1" x14ac:dyDescent="0.2">
      <c r="B8" s="127">
        <v>1</v>
      </c>
      <c r="C8" s="251" t="str">
        <f t="array" aca="1" ref="C8:G189" ca="1">Planung!$X$8:$AB$189</f>
        <v/>
      </c>
      <c r="D8" s="310">
        <f ca="1"/>
        <v>0</v>
      </c>
      <c r="E8" s="311">
        <f ca="1"/>
        <v>0</v>
      </c>
      <c r="F8" s="314">
        <f ca="1"/>
        <v>0</v>
      </c>
      <c r="G8" s="314" t="str">
        <f ca="1"/>
        <v/>
      </c>
      <c r="H8" s="249" t="str">
        <f t="array" aca="1" ref="H8:I189" ca="1">Planung!$AF$8:$AG$189</f>
        <v>TTC Mellen</v>
      </c>
      <c r="I8" s="249" t="str">
        <f ca="1"/>
        <v>TSV Starnen II</v>
      </c>
      <c r="J8" s="272" t="str">
        <f ca="1">IF(Calc2!$Y4="","","( "&amp;Calc2!$Y4&amp;" )")</f>
        <v/>
      </c>
      <c r="K8" s="83">
        <v>28</v>
      </c>
      <c r="L8" s="84" t="s">
        <v>435</v>
      </c>
      <c r="M8" s="157">
        <v>15</v>
      </c>
      <c r="N8" s="83">
        <v>9</v>
      </c>
      <c r="O8" s="84" t="s">
        <v>435</v>
      </c>
      <c r="P8" s="85">
        <v>3</v>
      </c>
      <c r="Q8" s="124"/>
      <c r="R8" s="106"/>
    </row>
    <row r="9" spans="1:18" ht="15.95" customHeight="1" x14ac:dyDescent="0.2">
      <c r="B9" s="127">
        <v>2</v>
      </c>
      <c r="C9" s="251" t="str">
        <f ca="1"/>
        <v/>
      </c>
      <c r="D9" s="310">
        <f ca="1"/>
        <v>0</v>
      </c>
      <c r="E9" s="311">
        <f ca="1"/>
        <v>0</v>
      </c>
      <c r="F9" s="314">
        <f ca="1"/>
        <v>0</v>
      </c>
      <c r="G9" s="314" t="str">
        <f ca="1"/>
        <v/>
      </c>
      <c r="H9" s="249" t="str">
        <f ca="1"/>
        <v>SV Baldorf</v>
      </c>
      <c r="I9" s="249" t="str">
        <f ca="1"/>
        <v>TTC Rot-Weiß Essen II</v>
      </c>
      <c r="J9" s="272" t="str">
        <f ca="1">IF(Calc2!$Y5="","","( "&amp;Calc2!$Y5&amp;" )")</f>
        <v/>
      </c>
      <c r="K9" s="83">
        <v>21</v>
      </c>
      <c r="L9" s="84" t="s">
        <v>435</v>
      </c>
      <c r="M9" s="157">
        <v>29</v>
      </c>
      <c r="N9" s="83">
        <v>5</v>
      </c>
      <c r="O9" s="84" t="s">
        <v>435</v>
      </c>
      <c r="P9" s="85">
        <v>9</v>
      </c>
      <c r="Q9" s="124"/>
      <c r="R9" s="106"/>
    </row>
    <row r="10" spans="1:18" ht="15.95" customHeight="1" x14ac:dyDescent="0.2">
      <c r="B10" s="127">
        <v>3</v>
      </c>
      <c r="C10" s="251" t="str">
        <f ca="1"/>
        <v/>
      </c>
      <c r="D10" s="310">
        <f ca="1"/>
        <v>0</v>
      </c>
      <c r="E10" s="311">
        <f ca="1"/>
        <v>0</v>
      </c>
      <c r="F10" s="314">
        <f ca="1"/>
        <v>0</v>
      </c>
      <c r="G10" s="314" t="str">
        <f ca="1"/>
        <v/>
      </c>
      <c r="H10" s="249" t="str">
        <f ca="1"/>
        <v>VfL Wilden</v>
      </c>
      <c r="I10" s="249" t="str">
        <f ca="1"/>
        <v>SV Arminia Köln III</v>
      </c>
      <c r="J10" s="272" t="str">
        <f ca="1">IF(Calc2!$Y6="","","( "&amp;Calc2!$Y6&amp;" )")</f>
        <v/>
      </c>
      <c r="K10" s="83">
        <v>4</v>
      </c>
      <c r="L10" s="84" t="s">
        <v>435</v>
      </c>
      <c r="M10" s="157">
        <v>22</v>
      </c>
      <c r="N10" s="83">
        <v>1</v>
      </c>
      <c r="O10" s="84" t="s">
        <v>435</v>
      </c>
      <c r="P10" s="85">
        <v>9</v>
      </c>
      <c r="Q10" s="124"/>
      <c r="R10" s="106"/>
    </row>
    <row r="11" spans="1:18" ht="15.95" customHeight="1" x14ac:dyDescent="0.2">
      <c r="B11" s="127">
        <v>4</v>
      </c>
      <c r="C11" s="251" t="str">
        <f ca="1"/>
        <v/>
      </c>
      <c r="D11" s="310">
        <f ca="1"/>
        <v>0</v>
      </c>
      <c r="E11" s="311">
        <f ca="1"/>
        <v>0</v>
      </c>
      <c r="F11" s="314">
        <f ca="1"/>
        <v>0</v>
      </c>
      <c r="G11" s="314" t="str">
        <f ca="1"/>
        <v/>
      </c>
      <c r="H11" s="249" t="str">
        <f ca="1"/>
        <v>SG Obermunde</v>
      </c>
      <c r="I11" s="249" t="str">
        <f ca="1"/>
        <v>RSV Peene</v>
      </c>
      <c r="J11" s="272" t="str">
        <f ca="1">IF(Calc2!$Y7="","","( "&amp;Calc2!$Y7&amp;" )")</f>
        <v/>
      </c>
      <c r="K11" s="83">
        <v>24</v>
      </c>
      <c r="L11" s="84" t="s">
        <v>435</v>
      </c>
      <c r="M11" s="157">
        <v>25</v>
      </c>
      <c r="N11" s="83">
        <v>8</v>
      </c>
      <c r="O11" s="84" t="s">
        <v>435</v>
      </c>
      <c r="P11" s="85">
        <v>8</v>
      </c>
      <c r="Q11" s="124"/>
      <c r="R11" s="106"/>
    </row>
    <row r="12" spans="1:18" ht="15.95" customHeight="1" x14ac:dyDescent="0.2">
      <c r="B12" s="127">
        <v>5</v>
      </c>
      <c r="C12" s="251" t="str">
        <f ca="1"/>
        <v/>
      </c>
      <c r="D12" s="310">
        <f ca="1"/>
        <v>0</v>
      </c>
      <c r="E12" s="311">
        <f ca="1"/>
        <v>0</v>
      </c>
      <c r="F12" s="314">
        <f ca="1"/>
        <v>0</v>
      </c>
      <c r="G12" s="314" t="str">
        <f ca="1"/>
        <v/>
      </c>
      <c r="H12" s="249" t="str">
        <f ca="1"/>
        <v>SV Waldau</v>
      </c>
      <c r="I12" s="249" t="str">
        <f ca="1"/>
        <v>TSV Breitau</v>
      </c>
      <c r="J12" s="272" t="str">
        <f ca="1">IF(Calc2!$Y8="","","( "&amp;Calc2!$Y8&amp;" )")</f>
        <v/>
      </c>
      <c r="K12" s="83">
        <v>27</v>
      </c>
      <c r="L12" s="84" t="s">
        <v>435</v>
      </c>
      <c r="M12" s="157">
        <v>19</v>
      </c>
      <c r="N12" s="83">
        <v>9</v>
      </c>
      <c r="O12" s="84" t="s">
        <v>435</v>
      </c>
      <c r="P12" s="85">
        <v>5</v>
      </c>
      <c r="Q12" s="124"/>
      <c r="R12" s="106"/>
    </row>
    <row r="13" spans="1:18" ht="15.95" customHeight="1" x14ac:dyDescent="0.2">
      <c r="B13" s="127">
        <v>6</v>
      </c>
      <c r="C13" s="251" t="str">
        <f ca="1"/>
        <v/>
      </c>
      <c r="D13" s="310">
        <f ca="1"/>
        <v>0</v>
      </c>
      <c r="E13" s="311">
        <f ca="1"/>
        <v>0</v>
      </c>
      <c r="F13" s="314">
        <f ca="1"/>
        <v>0</v>
      </c>
      <c r="G13" s="314" t="str">
        <f ca="1"/>
        <v/>
      </c>
      <c r="H13" s="249" t="str">
        <f ca="1"/>
        <v>SV Baldorf</v>
      </c>
      <c r="I13" s="249" t="str">
        <f ca="1"/>
        <v>TTC Mellen</v>
      </c>
      <c r="J13" s="272" t="str">
        <f ca="1">IF(Calc2!$Y9="","","( "&amp;Calc2!$Y9&amp;" )")</f>
        <v/>
      </c>
      <c r="K13" s="83">
        <v>20</v>
      </c>
      <c r="L13" s="84" t="s">
        <v>435</v>
      </c>
      <c r="M13" s="157">
        <v>23</v>
      </c>
      <c r="N13" s="83">
        <v>7</v>
      </c>
      <c r="O13" s="84" t="s">
        <v>435</v>
      </c>
      <c r="P13" s="85">
        <v>9</v>
      </c>
      <c r="Q13" s="124"/>
      <c r="R13" s="106"/>
    </row>
    <row r="14" spans="1:18" ht="15.95" customHeight="1" x14ac:dyDescent="0.2">
      <c r="B14" s="127">
        <v>7</v>
      </c>
      <c r="C14" s="251" t="str">
        <f ca="1"/>
        <v/>
      </c>
      <c r="D14" s="310">
        <f ca="1"/>
        <v>0</v>
      </c>
      <c r="E14" s="311">
        <f ca="1"/>
        <v>0</v>
      </c>
      <c r="F14" s="314">
        <f ca="1"/>
        <v>0</v>
      </c>
      <c r="G14" s="314" t="str">
        <f ca="1"/>
        <v/>
      </c>
      <c r="H14" s="249" t="str">
        <f ca="1"/>
        <v>SV Arminia Köln III</v>
      </c>
      <c r="I14" s="249" t="str">
        <f ca="1"/>
        <v>TSV Starnen II</v>
      </c>
      <c r="J14" s="272" t="str">
        <f ca="1">IF(Calc2!$Y10="","","( "&amp;Calc2!$Y10&amp;" )")</f>
        <v/>
      </c>
      <c r="K14" s="83">
        <v>25</v>
      </c>
      <c r="L14" s="84" t="s">
        <v>435</v>
      </c>
      <c r="M14" s="157">
        <v>17</v>
      </c>
      <c r="N14" s="83">
        <v>9</v>
      </c>
      <c r="O14" s="84" t="s">
        <v>435</v>
      </c>
      <c r="P14" s="85">
        <v>5</v>
      </c>
      <c r="Q14" s="124"/>
      <c r="R14" s="106"/>
    </row>
    <row r="15" spans="1:18" ht="15.95" customHeight="1" x14ac:dyDescent="0.2">
      <c r="B15" s="127">
        <v>8</v>
      </c>
      <c r="C15" s="251" t="str">
        <f ca="1"/>
        <v/>
      </c>
      <c r="D15" s="310">
        <f ca="1"/>
        <v>0</v>
      </c>
      <c r="E15" s="311">
        <f ca="1"/>
        <v>0</v>
      </c>
      <c r="F15" s="314">
        <f ca="1"/>
        <v>0</v>
      </c>
      <c r="G15" s="314" t="str">
        <f ca="1"/>
        <v/>
      </c>
      <c r="H15" s="249" t="str">
        <f ca="1"/>
        <v>TTC Rot-Weiß Essen II</v>
      </c>
      <c r="I15" s="249" t="str">
        <f ca="1"/>
        <v>SG Obermunde</v>
      </c>
      <c r="J15" s="272" t="str">
        <f ca="1">IF(Calc2!$Y11="","","( "&amp;Calc2!$Y11&amp;" )")</f>
        <v/>
      </c>
      <c r="K15" s="83">
        <v>22</v>
      </c>
      <c r="L15" s="84" t="s">
        <v>435</v>
      </c>
      <c r="M15" s="157">
        <v>8</v>
      </c>
      <c r="N15" s="83">
        <v>9</v>
      </c>
      <c r="O15" s="84" t="s">
        <v>435</v>
      </c>
      <c r="P15" s="85">
        <v>3</v>
      </c>
      <c r="Q15" s="124"/>
      <c r="R15" s="106"/>
    </row>
    <row r="16" spans="1:18" ht="15.95" customHeight="1" x14ac:dyDescent="0.2">
      <c r="B16" s="127">
        <v>9</v>
      </c>
      <c r="C16" s="251" t="str">
        <f ca="1"/>
        <v/>
      </c>
      <c r="D16" s="310">
        <f ca="1"/>
        <v>0</v>
      </c>
      <c r="E16" s="311">
        <f ca="1"/>
        <v>0</v>
      </c>
      <c r="F16" s="314">
        <f ca="1"/>
        <v>0</v>
      </c>
      <c r="G16" s="314" t="str">
        <f ca="1"/>
        <v/>
      </c>
      <c r="H16" s="249" t="str">
        <f ca="1"/>
        <v>TSV Breitau</v>
      </c>
      <c r="I16" s="249" t="str">
        <f ca="1"/>
        <v>VfL Wilden</v>
      </c>
      <c r="J16" s="272" t="str">
        <f ca="1">IF(Calc2!$Y12="","","( "&amp;Calc2!$Y12&amp;" )")</f>
        <v/>
      </c>
      <c r="K16" s="83">
        <v>24</v>
      </c>
      <c r="L16" s="84" t="s">
        <v>435</v>
      </c>
      <c r="M16" s="157">
        <v>24</v>
      </c>
      <c r="N16" s="83">
        <v>8</v>
      </c>
      <c r="O16" s="84" t="s">
        <v>435</v>
      </c>
      <c r="P16" s="85">
        <v>8</v>
      </c>
      <c r="Q16" s="124"/>
      <c r="R16" s="106"/>
    </row>
    <row r="17" spans="2:18" ht="15.95" customHeight="1" x14ac:dyDescent="0.2">
      <c r="B17" s="127">
        <v>10</v>
      </c>
      <c r="C17" s="251" t="str">
        <f ca="1"/>
        <v/>
      </c>
      <c r="D17" s="310">
        <f ca="1"/>
        <v>0</v>
      </c>
      <c r="E17" s="311">
        <f ca="1"/>
        <v>0</v>
      </c>
      <c r="F17" s="314">
        <f ca="1"/>
        <v>0</v>
      </c>
      <c r="G17" s="314" t="str">
        <f ca="1"/>
        <v/>
      </c>
      <c r="H17" s="249" t="str">
        <f ca="1"/>
        <v>RSV Peene</v>
      </c>
      <c r="I17" s="249" t="str">
        <f ca="1"/>
        <v>SV Waldau</v>
      </c>
      <c r="J17" s="272" t="str">
        <f ca="1">IF(Calc2!$Y13="","","( "&amp;Calc2!$Y13&amp;" )")</f>
        <v/>
      </c>
      <c r="K17" s="83">
        <v>29</v>
      </c>
      <c r="L17" s="84" t="s">
        <v>435</v>
      </c>
      <c r="M17" s="157">
        <v>21</v>
      </c>
      <c r="N17" s="83">
        <v>9</v>
      </c>
      <c r="O17" s="84" t="s">
        <v>435</v>
      </c>
      <c r="P17" s="85">
        <v>6</v>
      </c>
      <c r="Q17" s="124"/>
      <c r="R17" s="106"/>
    </row>
    <row r="18" spans="2:18" ht="15.95" customHeight="1" x14ac:dyDescent="0.2">
      <c r="B18" s="127">
        <v>11</v>
      </c>
      <c r="C18" s="251" t="str">
        <f ca="1"/>
        <v/>
      </c>
      <c r="D18" s="310">
        <f ca="1"/>
        <v>0</v>
      </c>
      <c r="E18" s="311">
        <f ca="1"/>
        <v>0</v>
      </c>
      <c r="F18" s="314">
        <f ca="1"/>
        <v>0</v>
      </c>
      <c r="G18" s="314" t="str">
        <f ca="1"/>
        <v/>
      </c>
      <c r="H18" s="249" t="str">
        <f ca="1"/>
        <v>TTC Mellen</v>
      </c>
      <c r="I18" s="249" t="str">
        <f ca="1"/>
        <v>SV Arminia Köln III</v>
      </c>
      <c r="J18" s="272" t="str">
        <f ca="1">IF(Calc2!$Y14="","","( "&amp;Calc2!$Y14&amp;" )")</f>
        <v/>
      </c>
      <c r="K18" s="83"/>
      <c r="L18" s="84" t="s">
        <v>435</v>
      </c>
      <c r="M18" s="157"/>
      <c r="N18" s="83"/>
      <c r="O18" s="84" t="s">
        <v>435</v>
      </c>
      <c r="P18" s="85"/>
      <c r="Q18" s="124"/>
      <c r="R18" s="106"/>
    </row>
    <row r="19" spans="2:18" ht="15.95" customHeight="1" x14ac:dyDescent="0.2">
      <c r="B19" s="127">
        <v>12</v>
      </c>
      <c r="C19" s="251" t="str">
        <f ca="1"/>
        <v/>
      </c>
      <c r="D19" s="310">
        <f ca="1"/>
        <v>0</v>
      </c>
      <c r="E19" s="311">
        <f ca="1"/>
        <v>0</v>
      </c>
      <c r="F19" s="314">
        <f ca="1"/>
        <v>0</v>
      </c>
      <c r="G19" s="314" t="str">
        <f ca="1"/>
        <v/>
      </c>
      <c r="H19" s="249" t="str">
        <f ca="1"/>
        <v>SG Obermunde</v>
      </c>
      <c r="I19" s="249" t="str">
        <f ca="1"/>
        <v>SV Baldorf</v>
      </c>
      <c r="J19" s="272" t="str">
        <f ca="1">IF(Calc2!$Y15="","","( "&amp;Calc2!$Y15&amp;" )")</f>
        <v/>
      </c>
      <c r="K19" s="83"/>
      <c r="L19" s="84" t="s">
        <v>435</v>
      </c>
      <c r="M19" s="157"/>
      <c r="N19" s="83"/>
      <c r="O19" s="84" t="s">
        <v>435</v>
      </c>
      <c r="P19" s="85"/>
      <c r="Q19" s="124"/>
      <c r="R19" s="106"/>
    </row>
    <row r="20" spans="2:18" ht="15.95" customHeight="1" x14ac:dyDescent="0.2">
      <c r="B20" s="127">
        <v>13</v>
      </c>
      <c r="C20" s="251" t="str">
        <f ca="1"/>
        <v/>
      </c>
      <c r="D20" s="310">
        <f ca="1"/>
        <v>0</v>
      </c>
      <c r="E20" s="311">
        <f ca="1"/>
        <v>0</v>
      </c>
      <c r="F20" s="314">
        <f ca="1"/>
        <v>0</v>
      </c>
      <c r="G20" s="314" t="str">
        <f ca="1"/>
        <v/>
      </c>
      <c r="H20" s="249" t="str">
        <f ca="1"/>
        <v>TSV Starnen II</v>
      </c>
      <c r="I20" s="249" t="str">
        <f ca="1"/>
        <v>TSV Breitau</v>
      </c>
      <c r="J20" s="272" t="str">
        <f ca="1">IF(Calc2!$Y16="","","( "&amp;Calc2!$Y16&amp;" )")</f>
        <v/>
      </c>
      <c r="K20" s="83"/>
      <c r="L20" s="84" t="s">
        <v>435</v>
      </c>
      <c r="M20" s="157"/>
      <c r="N20" s="83"/>
      <c r="O20" s="84" t="s">
        <v>435</v>
      </c>
      <c r="P20" s="85"/>
      <c r="Q20" s="124"/>
      <c r="R20" s="106"/>
    </row>
    <row r="21" spans="2:18" ht="15.95" customHeight="1" x14ac:dyDescent="0.2">
      <c r="B21" s="127">
        <v>14</v>
      </c>
      <c r="C21" s="251" t="str">
        <f ca="1"/>
        <v/>
      </c>
      <c r="D21" s="310">
        <f ca="1"/>
        <v>0</v>
      </c>
      <c r="E21" s="311">
        <f ca="1"/>
        <v>0</v>
      </c>
      <c r="F21" s="314">
        <f ca="1"/>
        <v>0</v>
      </c>
      <c r="G21" s="314" t="str">
        <f ca="1"/>
        <v/>
      </c>
      <c r="H21" s="249" t="str">
        <f ca="1"/>
        <v>SV Waldau</v>
      </c>
      <c r="I21" s="249" t="str">
        <f ca="1"/>
        <v>TTC Rot-Weiß Essen II</v>
      </c>
      <c r="J21" s="272" t="str">
        <f ca="1">IF(Calc2!$Y17="","","( "&amp;Calc2!$Y17&amp;" )")</f>
        <v/>
      </c>
      <c r="K21" s="83"/>
      <c r="L21" s="84" t="s">
        <v>435</v>
      </c>
      <c r="M21" s="157"/>
      <c r="N21" s="83"/>
      <c r="O21" s="84" t="s">
        <v>435</v>
      </c>
      <c r="P21" s="85"/>
      <c r="Q21" s="124"/>
      <c r="R21" s="106"/>
    </row>
    <row r="22" spans="2:18" ht="15.95" customHeight="1" x14ac:dyDescent="0.2">
      <c r="B22" s="127">
        <v>15</v>
      </c>
      <c r="C22" s="251" t="str">
        <f ca="1"/>
        <v/>
      </c>
      <c r="D22" s="310">
        <f ca="1"/>
        <v>0</v>
      </c>
      <c r="E22" s="311">
        <f ca="1"/>
        <v>0</v>
      </c>
      <c r="F22" s="314">
        <f ca="1"/>
        <v>0</v>
      </c>
      <c r="G22" s="314" t="str">
        <f ca="1"/>
        <v/>
      </c>
      <c r="H22" s="249" t="str">
        <f ca="1"/>
        <v>VfL Wilden</v>
      </c>
      <c r="I22" s="249" t="str">
        <f ca="1"/>
        <v>RSV Peene</v>
      </c>
      <c r="J22" s="272" t="str">
        <f ca="1">IF(Calc2!$Y18="","","( "&amp;Calc2!$Y18&amp;" )")</f>
        <v/>
      </c>
      <c r="K22" s="83"/>
      <c r="L22" s="84" t="s">
        <v>435</v>
      </c>
      <c r="M22" s="157"/>
      <c r="N22" s="83"/>
      <c r="O22" s="84" t="s">
        <v>435</v>
      </c>
      <c r="P22" s="85"/>
      <c r="Q22" s="124"/>
      <c r="R22" s="106"/>
    </row>
    <row r="23" spans="2:18" ht="15.95" customHeight="1" x14ac:dyDescent="0.2">
      <c r="B23" s="127">
        <v>16</v>
      </c>
      <c r="C23" s="251" t="str">
        <f ca="1"/>
        <v/>
      </c>
      <c r="D23" s="310">
        <f ca="1"/>
        <v>0</v>
      </c>
      <c r="E23" s="311">
        <f ca="1"/>
        <v>0</v>
      </c>
      <c r="F23" s="314">
        <f ca="1"/>
        <v>0</v>
      </c>
      <c r="G23" s="314" t="str">
        <f ca="1"/>
        <v/>
      </c>
      <c r="H23" s="249" t="str">
        <f ca="1"/>
        <v>SG Obermunde</v>
      </c>
      <c r="I23" s="249" t="str">
        <f ca="1"/>
        <v>TTC Mellen</v>
      </c>
      <c r="J23" s="272" t="str">
        <f ca="1">IF(Calc2!$Y19="","","( "&amp;Calc2!$Y19&amp;" )")</f>
        <v/>
      </c>
      <c r="K23" s="83"/>
      <c r="L23" s="84" t="s">
        <v>435</v>
      </c>
      <c r="M23" s="157"/>
      <c r="N23" s="83"/>
      <c r="O23" s="84" t="s">
        <v>435</v>
      </c>
      <c r="P23" s="85"/>
      <c r="Q23" s="124"/>
      <c r="R23" s="106"/>
    </row>
    <row r="24" spans="2:18" ht="15.95" customHeight="1" x14ac:dyDescent="0.2">
      <c r="B24" s="127">
        <v>17</v>
      </c>
      <c r="C24" s="251" t="str">
        <f ca="1"/>
        <v/>
      </c>
      <c r="D24" s="310">
        <f ca="1"/>
        <v>0</v>
      </c>
      <c r="E24" s="311">
        <f ca="1"/>
        <v>0</v>
      </c>
      <c r="F24" s="314">
        <f ca="1"/>
        <v>0</v>
      </c>
      <c r="G24" s="314" t="str">
        <f ca="1"/>
        <v/>
      </c>
      <c r="H24" s="249" t="str">
        <f ca="1"/>
        <v>TSV Breitau</v>
      </c>
      <c r="I24" s="249" t="str">
        <f ca="1"/>
        <v>SV Arminia Köln III</v>
      </c>
      <c r="J24" s="272" t="str">
        <f ca="1">IF(Calc2!$Y20="","","( "&amp;Calc2!$Y20&amp;" )")</f>
        <v/>
      </c>
      <c r="K24" s="83"/>
      <c r="L24" s="84" t="s">
        <v>435</v>
      </c>
      <c r="M24" s="157"/>
      <c r="N24" s="83"/>
      <c r="O24" s="84" t="s">
        <v>435</v>
      </c>
      <c r="P24" s="85"/>
      <c r="Q24" s="124"/>
      <c r="R24" s="106"/>
    </row>
    <row r="25" spans="2:18" ht="15.95" customHeight="1" x14ac:dyDescent="0.2">
      <c r="B25" s="127">
        <v>18</v>
      </c>
      <c r="C25" s="251" t="str">
        <f ca="1"/>
        <v/>
      </c>
      <c r="D25" s="310">
        <f ca="1"/>
        <v>0</v>
      </c>
      <c r="E25" s="311">
        <f ca="1"/>
        <v>0</v>
      </c>
      <c r="F25" s="314">
        <f ca="1"/>
        <v>0</v>
      </c>
      <c r="G25" s="314" t="str">
        <f ca="1"/>
        <v/>
      </c>
      <c r="H25" s="249" t="str">
        <f ca="1"/>
        <v>SV Baldorf</v>
      </c>
      <c r="I25" s="249" t="str">
        <f ca="1"/>
        <v>SV Waldau</v>
      </c>
      <c r="J25" s="272" t="str">
        <f ca="1">IF(Calc2!$Y21="","","( "&amp;Calc2!$Y21&amp;" )")</f>
        <v/>
      </c>
      <c r="K25" s="83"/>
      <c r="L25" s="84" t="s">
        <v>435</v>
      </c>
      <c r="M25" s="157"/>
      <c r="N25" s="83"/>
      <c r="O25" s="84" t="s">
        <v>435</v>
      </c>
      <c r="P25" s="85"/>
      <c r="Q25" s="124"/>
      <c r="R25" s="106"/>
    </row>
    <row r="26" spans="2:18" ht="15.95" customHeight="1" x14ac:dyDescent="0.2">
      <c r="B26" s="127">
        <v>19</v>
      </c>
      <c r="C26" s="251" t="str">
        <f ca="1"/>
        <v/>
      </c>
      <c r="D26" s="310">
        <f ca="1"/>
        <v>0</v>
      </c>
      <c r="E26" s="311">
        <f ca="1"/>
        <v>0</v>
      </c>
      <c r="F26" s="314">
        <f ca="1"/>
        <v>0</v>
      </c>
      <c r="G26" s="314" t="str">
        <f ca="1"/>
        <v/>
      </c>
      <c r="H26" s="249" t="str">
        <f ca="1"/>
        <v>RSV Peene</v>
      </c>
      <c r="I26" s="249" t="str">
        <f ca="1"/>
        <v>TSV Starnen II</v>
      </c>
      <c r="J26" s="272" t="str">
        <f ca="1">IF(Calc2!$Y22="","","( "&amp;Calc2!$Y22&amp;" )")</f>
        <v/>
      </c>
      <c r="K26" s="83"/>
      <c r="L26" s="84" t="s">
        <v>435</v>
      </c>
      <c r="M26" s="157"/>
      <c r="N26" s="83"/>
      <c r="O26" s="84" t="s">
        <v>435</v>
      </c>
      <c r="P26" s="85"/>
      <c r="Q26" s="124"/>
      <c r="R26" s="106"/>
    </row>
    <row r="27" spans="2:18" ht="15.95" customHeight="1" x14ac:dyDescent="0.2">
      <c r="B27" s="127">
        <v>20</v>
      </c>
      <c r="C27" s="251" t="str">
        <f ca="1"/>
        <v/>
      </c>
      <c r="D27" s="310">
        <f ca="1"/>
        <v>0</v>
      </c>
      <c r="E27" s="311">
        <f ca="1"/>
        <v>0</v>
      </c>
      <c r="F27" s="314">
        <f ca="1"/>
        <v>0</v>
      </c>
      <c r="G27" s="314" t="str">
        <f ca="1"/>
        <v/>
      </c>
      <c r="H27" s="249" t="str">
        <f ca="1"/>
        <v>TTC Rot-Weiß Essen II</v>
      </c>
      <c r="I27" s="249" t="str">
        <f ca="1"/>
        <v>VfL Wilden</v>
      </c>
      <c r="J27" s="272" t="str">
        <f ca="1">IF(Calc2!$Y23="","","( "&amp;Calc2!$Y23&amp;" )")</f>
        <v/>
      </c>
      <c r="K27" s="83"/>
      <c r="L27" s="84" t="s">
        <v>435</v>
      </c>
      <c r="M27" s="157"/>
      <c r="N27" s="83"/>
      <c r="O27" s="84" t="s">
        <v>435</v>
      </c>
      <c r="P27" s="85"/>
      <c r="Q27" s="124"/>
      <c r="R27" s="106"/>
    </row>
    <row r="28" spans="2:18" ht="15.95" customHeight="1" x14ac:dyDescent="0.2">
      <c r="B28" s="127">
        <v>21</v>
      </c>
      <c r="C28" s="251" t="str">
        <f ca="1"/>
        <v/>
      </c>
      <c r="D28" s="310">
        <f ca="1"/>
        <v>0</v>
      </c>
      <c r="E28" s="311">
        <f ca="1"/>
        <v>0</v>
      </c>
      <c r="F28" s="314">
        <f ca="1"/>
        <v>0</v>
      </c>
      <c r="G28" s="314" t="str">
        <f ca="1"/>
        <v/>
      </c>
      <c r="H28" s="249" t="str">
        <f ca="1"/>
        <v>TTC Mellen</v>
      </c>
      <c r="I28" s="249" t="str">
        <f ca="1"/>
        <v>TSV Breitau</v>
      </c>
      <c r="J28" s="272" t="str">
        <f ca="1">IF(Calc2!$Y24="","","( "&amp;Calc2!$Y24&amp;" )")</f>
        <v/>
      </c>
      <c r="K28" s="83"/>
      <c r="L28" s="84" t="s">
        <v>435</v>
      </c>
      <c r="M28" s="157"/>
      <c r="N28" s="83"/>
      <c r="O28" s="84" t="s">
        <v>435</v>
      </c>
      <c r="P28" s="85"/>
      <c r="Q28" s="61"/>
      <c r="R28" s="61"/>
    </row>
    <row r="29" spans="2:18" ht="15.95" customHeight="1" x14ac:dyDescent="0.2">
      <c r="B29" s="127">
        <v>22</v>
      </c>
      <c r="C29" s="251" t="str">
        <f ca="1"/>
        <v/>
      </c>
      <c r="D29" s="310">
        <f ca="1"/>
        <v>0</v>
      </c>
      <c r="E29" s="311">
        <f ca="1"/>
        <v>0</v>
      </c>
      <c r="F29" s="314">
        <f ca="1"/>
        <v>0</v>
      </c>
      <c r="G29" s="314" t="str">
        <f ca="1"/>
        <v/>
      </c>
      <c r="H29" s="249" t="str">
        <f ca="1"/>
        <v>SV Waldau</v>
      </c>
      <c r="I29" s="249" t="str">
        <f ca="1"/>
        <v>SG Obermunde</v>
      </c>
      <c r="J29" s="272" t="str">
        <f ca="1">IF(Calc2!$Y25="","","( "&amp;Calc2!$Y25&amp;" )")</f>
        <v/>
      </c>
      <c r="K29" s="83"/>
      <c r="L29" s="84" t="s">
        <v>435</v>
      </c>
      <c r="M29" s="157"/>
      <c r="N29" s="83"/>
      <c r="O29" s="84" t="s">
        <v>435</v>
      </c>
      <c r="P29" s="85"/>
      <c r="Q29" s="61"/>
      <c r="R29" s="61"/>
    </row>
    <row r="30" spans="2:18" ht="15.95" customHeight="1" x14ac:dyDescent="0.2">
      <c r="B30" s="127">
        <v>23</v>
      </c>
      <c r="C30" s="251" t="str">
        <f ca="1"/>
        <v/>
      </c>
      <c r="D30" s="310">
        <f ca="1"/>
        <v>0</v>
      </c>
      <c r="E30" s="311">
        <f ca="1"/>
        <v>0</v>
      </c>
      <c r="F30" s="314">
        <f ca="1"/>
        <v>0</v>
      </c>
      <c r="G30" s="314" t="str">
        <f ca="1"/>
        <v/>
      </c>
      <c r="H30" s="249" t="str">
        <f ca="1"/>
        <v>SV Arminia Köln III</v>
      </c>
      <c r="I30" s="249" t="str">
        <f ca="1"/>
        <v>RSV Peene</v>
      </c>
      <c r="J30" s="272" t="str">
        <f ca="1">IF(Calc2!$Y26="","","( "&amp;Calc2!$Y26&amp;" )")</f>
        <v/>
      </c>
      <c r="K30" s="83"/>
      <c r="L30" s="84" t="s">
        <v>435</v>
      </c>
      <c r="M30" s="157"/>
      <c r="N30" s="83"/>
      <c r="O30" s="84" t="s">
        <v>435</v>
      </c>
      <c r="P30" s="85"/>
      <c r="Q30" s="62"/>
      <c r="R30" s="63"/>
    </row>
    <row r="31" spans="2:18" ht="15.95" customHeight="1" x14ac:dyDescent="0.2">
      <c r="B31" s="127">
        <v>24</v>
      </c>
      <c r="C31" s="251" t="str">
        <f ca="1"/>
        <v/>
      </c>
      <c r="D31" s="310">
        <f ca="1"/>
        <v>0</v>
      </c>
      <c r="E31" s="311">
        <f ca="1"/>
        <v>0</v>
      </c>
      <c r="F31" s="314">
        <f ca="1"/>
        <v>0</v>
      </c>
      <c r="G31" s="314" t="str">
        <f ca="1"/>
        <v/>
      </c>
      <c r="H31" s="249" t="str">
        <f ca="1"/>
        <v>VfL Wilden</v>
      </c>
      <c r="I31" s="249" t="str">
        <f ca="1"/>
        <v>SV Baldorf</v>
      </c>
      <c r="J31" s="272" t="str">
        <f ca="1">IF(Calc2!$Y27="","","( "&amp;Calc2!$Y27&amp;" )")</f>
        <v/>
      </c>
      <c r="K31" s="83"/>
      <c r="L31" s="84" t="s">
        <v>435</v>
      </c>
      <c r="M31" s="157"/>
      <c r="N31" s="83"/>
      <c r="O31" s="84" t="s">
        <v>435</v>
      </c>
      <c r="P31" s="85"/>
      <c r="Q31" s="64"/>
      <c r="R31" s="63"/>
    </row>
    <row r="32" spans="2:18" ht="15.95" customHeight="1" x14ac:dyDescent="0.2">
      <c r="B32" s="127">
        <v>25</v>
      </c>
      <c r="C32" s="251" t="str">
        <f ca="1"/>
        <v/>
      </c>
      <c r="D32" s="310">
        <f ca="1"/>
        <v>0</v>
      </c>
      <c r="E32" s="311">
        <f ca="1"/>
        <v>0</v>
      </c>
      <c r="F32" s="314">
        <f ca="1"/>
        <v>0</v>
      </c>
      <c r="G32" s="314" t="str">
        <f ca="1"/>
        <v/>
      </c>
      <c r="H32" s="249" t="str">
        <f ca="1"/>
        <v>TSV Starnen II</v>
      </c>
      <c r="I32" s="249" t="str">
        <f ca="1"/>
        <v>TTC Rot-Weiß Essen II</v>
      </c>
      <c r="J32" s="272" t="str">
        <f ca="1">IF(Calc2!$Y28="","","( "&amp;Calc2!$Y28&amp;" )")</f>
        <v/>
      </c>
      <c r="K32" s="83"/>
      <c r="L32" s="84" t="s">
        <v>435</v>
      </c>
      <c r="M32" s="157"/>
      <c r="N32" s="83"/>
      <c r="O32" s="84" t="s">
        <v>435</v>
      </c>
      <c r="P32" s="85"/>
      <c r="Q32" s="107"/>
      <c r="R32" s="66"/>
    </row>
    <row r="33" spans="2:18" ht="15.95" customHeight="1" x14ac:dyDescent="0.2">
      <c r="B33" s="127">
        <v>26</v>
      </c>
      <c r="C33" s="251" t="str">
        <f ca="1"/>
        <v/>
      </c>
      <c r="D33" s="310">
        <f ca="1"/>
        <v>0</v>
      </c>
      <c r="E33" s="311">
        <f ca="1"/>
        <v>0</v>
      </c>
      <c r="F33" s="314">
        <f ca="1"/>
        <v>0</v>
      </c>
      <c r="G33" s="314" t="str">
        <f ca="1"/>
        <v/>
      </c>
      <c r="H33" s="249" t="str">
        <f ca="1"/>
        <v>SV Waldau</v>
      </c>
      <c r="I33" s="249" t="str">
        <f ca="1"/>
        <v>TTC Mellen</v>
      </c>
      <c r="J33" s="272" t="str">
        <f ca="1">IF(Calc2!$Y29="","","( "&amp;Calc2!$Y29&amp;" )")</f>
        <v/>
      </c>
      <c r="K33" s="83"/>
      <c r="L33" s="84" t="s">
        <v>435</v>
      </c>
      <c r="M33" s="157"/>
      <c r="N33" s="83"/>
      <c r="O33" s="84" t="s">
        <v>435</v>
      </c>
      <c r="P33" s="85"/>
      <c r="Q33" s="107"/>
      <c r="R33" s="66"/>
    </row>
    <row r="34" spans="2:18" ht="15.95" customHeight="1" x14ac:dyDescent="0.2">
      <c r="B34" s="127">
        <v>27</v>
      </c>
      <c r="C34" s="251" t="str">
        <f ca="1"/>
        <v/>
      </c>
      <c r="D34" s="310">
        <f ca="1"/>
        <v>0</v>
      </c>
      <c r="E34" s="311">
        <f ca="1"/>
        <v>0</v>
      </c>
      <c r="F34" s="314">
        <f ca="1"/>
        <v>0</v>
      </c>
      <c r="G34" s="314" t="str">
        <f ca="1"/>
        <v/>
      </c>
      <c r="H34" s="249" t="str">
        <f ca="1"/>
        <v>RSV Peene</v>
      </c>
      <c r="I34" s="249" t="str">
        <f ca="1"/>
        <v>TSV Breitau</v>
      </c>
      <c r="J34" s="272" t="str">
        <f ca="1">IF(Calc2!$Y30="","","( "&amp;Calc2!$Y30&amp;" )")</f>
        <v/>
      </c>
      <c r="K34" s="83"/>
      <c r="L34" s="84" t="s">
        <v>435</v>
      </c>
      <c r="M34" s="157"/>
      <c r="N34" s="83"/>
      <c r="O34" s="84" t="s">
        <v>435</v>
      </c>
      <c r="P34" s="85"/>
      <c r="Q34" s="105"/>
      <c r="R34" s="66"/>
    </row>
    <row r="35" spans="2:18" ht="15.95" customHeight="1" x14ac:dyDescent="0.2">
      <c r="B35" s="127">
        <v>28</v>
      </c>
      <c r="C35" s="251" t="str">
        <f ca="1"/>
        <v/>
      </c>
      <c r="D35" s="310">
        <f ca="1"/>
        <v>0</v>
      </c>
      <c r="E35" s="311">
        <f ca="1"/>
        <v>0</v>
      </c>
      <c r="F35" s="314">
        <f ca="1"/>
        <v>0</v>
      </c>
      <c r="G35" s="314" t="str">
        <f ca="1"/>
        <v/>
      </c>
      <c r="H35" s="249" t="str">
        <f ca="1"/>
        <v>SG Obermunde</v>
      </c>
      <c r="I35" s="249" t="str">
        <f ca="1"/>
        <v>VfL Wilden</v>
      </c>
      <c r="J35" s="272" t="str">
        <f ca="1">IF(Calc2!$Y31="","","( "&amp;Calc2!$Y31&amp;" )")</f>
        <v/>
      </c>
      <c r="K35" s="83"/>
      <c r="L35" s="84" t="s">
        <v>435</v>
      </c>
      <c r="M35" s="157"/>
      <c r="N35" s="83"/>
      <c r="O35" s="84" t="s">
        <v>435</v>
      </c>
      <c r="P35" s="85"/>
      <c r="Q35" s="65"/>
      <c r="R35" s="66"/>
    </row>
    <row r="36" spans="2:18" ht="15.95" customHeight="1" x14ac:dyDescent="0.2">
      <c r="B36" s="127">
        <v>29</v>
      </c>
      <c r="C36" s="251" t="str">
        <f ca="1"/>
        <v/>
      </c>
      <c r="D36" s="310">
        <f ca="1"/>
        <v>0</v>
      </c>
      <c r="E36" s="311">
        <f ca="1"/>
        <v>0</v>
      </c>
      <c r="F36" s="314">
        <f ca="1"/>
        <v>0</v>
      </c>
      <c r="G36" s="314" t="str">
        <f ca="1"/>
        <v/>
      </c>
      <c r="H36" s="249" t="str">
        <f ca="1"/>
        <v>TTC Rot-Weiß Essen II</v>
      </c>
      <c r="I36" s="249" t="str">
        <f ca="1"/>
        <v>SV Arminia Köln III</v>
      </c>
      <c r="J36" s="272" t="str">
        <f ca="1">IF(Calc2!$Y32="","","( "&amp;Calc2!$Y32&amp;" )")</f>
        <v/>
      </c>
      <c r="K36" s="83"/>
      <c r="L36" s="84" t="s">
        <v>435</v>
      </c>
      <c r="M36" s="157"/>
      <c r="N36" s="83"/>
      <c r="O36" s="84" t="s">
        <v>435</v>
      </c>
      <c r="P36" s="85"/>
      <c r="Q36" s="99"/>
      <c r="R36" s="66"/>
    </row>
    <row r="37" spans="2:18" ht="15.95" customHeight="1" x14ac:dyDescent="0.2">
      <c r="B37" s="127">
        <v>30</v>
      </c>
      <c r="C37" s="251" t="str">
        <f ca="1"/>
        <v/>
      </c>
      <c r="D37" s="310">
        <f ca="1"/>
        <v>0</v>
      </c>
      <c r="E37" s="311">
        <f ca="1"/>
        <v>0</v>
      </c>
      <c r="F37" s="314">
        <f ca="1"/>
        <v>0</v>
      </c>
      <c r="G37" s="314" t="str">
        <f ca="1"/>
        <v/>
      </c>
      <c r="H37" s="249" t="str">
        <f ca="1"/>
        <v>SV Baldorf</v>
      </c>
      <c r="I37" s="249" t="str">
        <f ca="1"/>
        <v>TSV Starnen II</v>
      </c>
      <c r="J37" s="272" t="str">
        <f ca="1">IF(Calc2!$Y33="","","( "&amp;Calc2!$Y33&amp;" )")</f>
        <v/>
      </c>
      <c r="K37" s="83"/>
      <c r="L37" s="84" t="s">
        <v>435</v>
      </c>
      <c r="M37" s="157"/>
      <c r="N37" s="83"/>
      <c r="O37" s="84" t="s">
        <v>435</v>
      </c>
      <c r="P37" s="85"/>
      <c r="Q37" s="99"/>
      <c r="R37" s="66"/>
    </row>
    <row r="38" spans="2:18" ht="15.95" customHeight="1" x14ac:dyDescent="0.2">
      <c r="B38" s="127">
        <v>31</v>
      </c>
      <c r="C38" s="251" t="str">
        <f ca="1"/>
        <v/>
      </c>
      <c r="D38" s="310">
        <f ca="1"/>
        <v>0</v>
      </c>
      <c r="E38" s="311">
        <f ca="1"/>
        <v>0</v>
      </c>
      <c r="F38" s="314">
        <f ca="1"/>
        <v>0</v>
      </c>
      <c r="G38" s="314" t="str">
        <f ca="1"/>
        <v/>
      </c>
      <c r="H38" s="249" t="str">
        <f ca="1"/>
        <v>TTC Mellen</v>
      </c>
      <c r="I38" s="249" t="str">
        <f ca="1"/>
        <v>RSV Peene</v>
      </c>
      <c r="J38" s="272" t="str">
        <f ca="1">IF(Calc2!$Y34="","","( "&amp;Calc2!$Y34&amp;" )")</f>
        <v/>
      </c>
      <c r="K38" s="83"/>
      <c r="L38" s="84" t="s">
        <v>435</v>
      </c>
      <c r="M38" s="157"/>
      <c r="N38" s="83"/>
      <c r="O38" s="84" t="s">
        <v>435</v>
      </c>
      <c r="P38" s="85"/>
      <c r="Q38" s="99"/>
      <c r="R38" s="66"/>
    </row>
    <row r="39" spans="2:18" ht="15.95" customHeight="1" x14ac:dyDescent="0.2">
      <c r="B39" s="127">
        <v>32</v>
      </c>
      <c r="C39" s="251" t="str">
        <f ca="1"/>
        <v/>
      </c>
      <c r="D39" s="310">
        <f ca="1"/>
        <v>0</v>
      </c>
      <c r="E39" s="311">
        <f ca="1"/>
        <v>0</v>
      </c>
      <c r="F39" s="314">
        <f ca="1"/>
        <v>0</v>
      </c>
      <c r="G39" s="314" t="str">
        <f ca="1"/>
        <v/>
      </c>
      <c r="H39" s="249" t="str">
        <f ca="1"/>
        <v>VfL Wilden</v>
      </c>
      <c r="I39" s="249" t="str">
        <f ca="1"/>
        <v>SV Waldau</v>
      </c>
      <c r="J39" s="272" t="str">
        <f ca="1">IF(Calc2!$Y35="","","( "&amp;Calc2!$Y35&amp;" )")</f>
        <v/>
      </c>
      <c r="K39" s="83"/>
      <c r="L39" s="84" t="s">
        <v>435</v>
      </c>
      <c r="M39" s="157"/>
      <c r="N39" s="83"/>
      <c r="O39" s="84" t="s">
        <v>435</v>
      </c>
      <c r="P39" s="85"/>
      <c r="Q39" s="99"/>
      <c r="R39" s="66"/>
    </row>
    <row r="40" spans="2:18" ht="15.95" customHeight="1" x14ac:dyDescent="0.2">
      <c r="B40" s="127">
        <v>33</v>
      </c>
      <c r="C40" s="251" t="str">
        <f ca="1"/>
        <v/>
      </c>
      <c r="D40" s="310">
        <f ca="1"/>
        <v>0</v>
      </c>
      <c r="E40" s="311">
        <f ca="1"/>
        <v>0</v>
      </c>
      <c r="F40" s="314">
        <f ca="1"/>
        <v>0</v>
      </c>
      <c r="G40" s="314" t="str">
        <f ca="1"/>
        <v/>
      </c>
      <c r="H40" s="249" t="str">
        <f ca="1"/>
        <v>TSV Breitau</v>
      </c>
      <c r="I40" s="249" t="str">
        <f ca="1"/>
        <v>TTC Rot-Weiß Essen II</v>
      </c>
      <c r="J40" s="272" t="str">
        <f ca="1">IF(Calc2!$Y36="","","( "&amp;Calc2!$Y36&amp;" )")</f>
        <v/>
      </c>
      <c r="K40" s="83"/>
      <c r="L40" s="84" t="s">
        <v>435</v>
      </c>
      <c r="M40" s="157"/>
      <c r="N40" s="83"/>
      <c r="O40" s="84" t="s">
        <v>435</v>
      </c>
      <c r="P40" s="85"/>
      <c r="Q40" s="99"/>
      <c r="R40" s="66"/>
    </row>
    <row r="41" spans="2:18" ht="15.95" customHeight="1" x14ac:dyDescent="0.2">
      <c r="B41" s="127">
        <v>34</v>
      </c>
      <c r="C41" s="251" t="str">
        <f ca="1"/>
        <v/>
      </c>
      <c r="D41" s="310">
        <f ca="1"/>
        <v>0</v>
      </c>
      <c r="E41" s="311">
        <f ca="1"/>
        <v>0</v>
      </c>
      <c r="F41" s="314">
        <f ca="1"/>
        <v>0</v>
      </c>
      <c r="G41" s="314" t="str">
        <f ca="1"/>
        <v/>
      </c>
      <c r="H41" s="249" t="str">
        <f ca="1"/>
        <v>TSV Starnen II</v>
      </c>
      <c r="I41" s="249" t="str">
        <f ca="1"/>
        <v>SG Obermunde</v>
      </c>
      <c r="J41" s="272" t="str">
        <f ca="1">IF(Calc2!$Y37="","","( "&amp;Calc2!$Y37&amp;" )")</f>
        <v/>
      </c>
      <c r="K41" s="83"/>
      <c r="L41" s="84" t="s">
        <v>435</v>
      </c>
      <c r="M41" s="157"/>
      <c r="N41" s="83"/>
      <c r="O41" s="84" t="s">
        <v>435</v>
      </c>
      <c r="P41" s="85"/>
      <c r="Q41" s="99"/>
      <c r="R41" s="61"/>
    </row>
    <row r="42" spans="2:18" ht="15.95" customHeight="1" x14ac:dyDescent="0.2">
      <c r="B42" s="127">
        <v>35</v>
      </c>
      <c r="C42" s="251" t="str">
        <f ca="1"/>
        <v/>
      </c>
      <c r="D42" s="310">
        <f ca="1"/>
        <v>0</v>
      </c>
      <c r="E42" s="311">
        <f ca="1"/>
        <v>0</v>
      </c>
      <c r="F42" s="314">
        <f ca="1"/>
        <v>0</v>
      </c>
      <c r="G42" s="314" t="str">
        <f ca="1"/>
        <v/>
      </c>
      <c r="H42" s="249" t="str">
        <f ca="1"/>
        <v>SV Arminia Köln III</v>
      </c>
      <c r="I42" s="249" t="str">
        <f ca="1"/>
        <v>SV Baldorf</v>
      </c>
      <c r="J42" s="272" t="str">
        <f ca="1">IF(Calc2!$Y38="","","( "&amp;Calc2!$Y38&amp;" )")</f>
        <v/>
      </c>
      <c r="K42" s="83"/>
      <c r="L42" s="84" t="s">
        <v>435</v>
      </c>
      <c r="M42" s="157"/>
      <c r="N42" s="83"/>
      <c r="O42" s="84" t="s">
        <v>435</v>
      </c>
      <c r="P42" s="85"/>
      <c r="Q42" s="99"/>
      <c r="R42" s="61"/>
    </row>
    <row r="43" spans="2:18" ht="15.95" customHeight="1" x14ac:dyDescent="0.2">
      <c r="B43" s="127">
        <v>36</v>
      </c>
      <c r="C43" s="251" t="str">
        <f ca="1"/>
        <v/>
      </c>
      <c r="D43" s="310">
        <f ca="1"/>
        <v>0</v>
      </c>
      <c r="E43" s="311">
        <f ca="1"/>
        <v>0</v>
      </c>
      <c r="F43" s="314">
        <f ca="1"/>
        <v>0</v>
      </c>
      <c r="G43" s="314" t="str">
        <f ca="1"/>
        <v/>
      </c>
      <c r="H43" s="249" t="str">
        <f ca="1"/>
        <v>VfL Wilden</v>
      </c>
      <c r="I43" s="249" t="str">
        <f ca="1"/>
        <v>TTC Mellen</v>
      </c>
      <c r="J43" s="272" t="str">
        <f ca="1">IF(Calc2!$Y39="","","( "&amp;Calc2!$Y39&amp;" )")</f>
        <v/>
      </c>
      <c r="K43" s="83"/>
      <c r="L43" s="84" t="s">
        <v>435</v>
      </c>
      <c r="M43" s="157"/>
      <c r="N43" s="83"/>
      <c r="O43" s="84" t="s">
        <v>435</v>
      </c>
      <c r="P43" s="85"/>
      <c r="Q43" s="99"/>
      <c r="R43" s="61"/>
    </row>
    <row r="44" spans="2:18" ht="15.95" customHeight="1" x14ac:dyDescent="0.2">
      <c r="B44" s="127">
        <v>37</v>
      </c>
      <c r="C44" s="251" t="str">
        <f ca="1"/>
        <v/>
      </c>
      <c r="D44" s="310">
        <f ca="1"/>
        <v>0</v>
      </c>
      <c r="E44" s="311">
        <f ca="1"/>
        <v>0</v>
      </c>
      <c r="F44" s="314">
        <f ca="1"/>
        <v>0</v>
      </c>
      <c r="G44" s="314" t="str">
        <f ca="1"/>
        <v/>
      </c>
      <c r="H44" s="249" t="str">
        <f ca="1"/>
        <v>TTC Rot-Weiß Essen II</v>
      </c>
      <c r="I44" s="249" t="str">
        <f ca="1"/>
        <v>RSV Peene</v>
      </c>
      <c r="J44" s="272" t="str">
        <f ca="1">IF(Calc2!$Y40="","","( "&amp;Calc2!$Y40&amp;" )")</f>
        <v/>
      </c>
      <c r="K44" s="83"/>
      <c r="L44" s="84" t="s">
        <v>435</v>
      </c>
      <c r="M44" s="157"/>
      <c r="N44" s="83"/>
      <c r="O44" s="84" t="s">
        <v>435</v>
      </c>
      <c r="P44" s="85"/>
      <c r="Q44" s="99"/>
      <c r="R44" s="61"/>
    </row>
    <row r="45" spans="2:18" ht="15.95" customHeight="1" x14ac:dyDescent="0.2">
      <c r="B45" s="127">
        <v>38</v>
      </c>
      <c r="C45" s="251" t="str">
        <f ca="1"/>
        <v/>
      </c>
      <c r="D45" s="310">
        <f ca="1"/>
        <v>0</v>
      </c>
      <c r="E45" s="311">
        <f ca="1"/>
        <v>0</v>
      </c>
      <c r="F45" s="314">
        <f ca="1"/>
        <v>0</v>
      </c>
      <c r="G45" s="314" t="str">
        <f ca="1"/>
        <v/>
      </c>
      <c r="H45" s="249" t="str">
        <f ca="1"/>
        <v>SV Waldau</v>
      </c>
      <c r="I45" s="249" t="str">
        <f ca="1"/>
        <v>TSV Starnen II</v>
      </c>
      <c r="J45" s="272" t="str">
        <f ca="1">IF(Calc2!$Y41="","","( "&amp;Calc2!$Y41&amp;" )")</f>
        <v/>
      </c>
      <c r="K45" s="83"/>
      <c r="L45" s="84" t="s">
        <v>435</v>
      </c>
      <c r="M45" s="157"/>
      <c r="N45" s="83"/>
      <c r="O45" s="84" t="s">
        <v>435</v>
      </c>
      <c r="P45" s="85"/>
      <c r="Q45" s="99"/>
      <c r="R45" s="61"/>
    </row>
    <row r="46" spans="2:18" ht="15.95" customHeight="1" x14ac:dyDescent="0.2">
      <c r="B46" s="127">
        <v>39</v>
      </c>
      <c r="C46" s="251" t="str">
        <f ca="1"/>
        <v/>
      </c>
      <c r="D46" s="310">
        <f ca="1"/>
        <v>0</v>
      </c>
      <c r="E46" s="311">
        <f ca="1"/>
        <v>0</v>
      </c>
      <c r="F46" s="314">
        <f ca="1"/>
        <v>0</v>
      </c>
      <c r="G46" s="314" t="str">
        <f ca="1"/>
        <v/>
      </c>
      <c r="H46" s="249" t="str">
        <f ca="1"/>
        <v>SV Baldorf</v>
      </c>
      <c r="I46" s="249" t="str">
        <f ca="1"/>
        <v>TSV Breitau</v>
      </c>
      <c r="J46" s="272" t="str">
        <f ca="1">IF(Calc2!$Y42="","","( "&amp;Calc2!$Y42&amp;" )")</f>
        <v/>
      </c>
      <c r="K46" s="83"/>
      <c r="L46" s="84" t="s">
        <v>435</v>
      </c>
      <c r="M46" s="157"/>
      <c r="N46" s="83"/>
      <c r="O46" s="84" t="s">
        <v>435</v>
      </c>
      <c r="P46" s="85"/>
      <c r="Q46" s="99"/>
      <c r="R46" s="61"/>
    </row>
    <row r="47" spans="2:18" ht="15.95" customHeight="1" x14ac:dyDescent="0.2">
      <c r="B47" s="127">
        <v>40</v>
      </c>
      <c r="C47" s="251" t="str">
        <f ca="1"/>
        <v/>
      </c>
      <c r="D47" s="310">
        <f ca="1"/>
        <v>0</v>
      </c>
      <c r="E47" s="311">
        <f ca="1"/>
        <v>0</v>
      </c>
      <c r="F47" s="314">
        <f ca="1"/>
        <v>0</v>
      </c>
      <c r="G47" s="314" t="str">
        <f ca="1"/>
        <v/>
      </c>
      <c r="H47" s="249" t="str">
        <f ca="1"/>
        <v>SG Obermunde</v>
      </c>
      <c r="I47" s="249" t="str">
        <f ca="1"/>
        <v>SV Arminia Köln III</v>
      </c>
      <c r="J47" s="272" t="str">
        <f ca="1">IF(Calc2!$Y43="","","( "&amp;Calc2!$Y43&amp;" )")</f>
        <v/>
      </c>
      <c r="K47" s="83"/>
      <c r="L47" s="84" t="s">
        <v>435</v>
      </c>
      <c r="M47" s="157"/>
      <c r="N47" s="83"/>
      <c r="O47" s="84" t="s">
        <v>435</v>
      </c>
      <c r="P47" s="85"/>
      <c r="Q47" s="99"/>
      <c r="R47" s="61"/>
    </row>
    <row r="48" spans="2:18" ht="15.95" customHeight="1" x14ac:dyDescent="0.2">
      <c r="B48" s="127">
        <v>41</v>
      </c>
      <c r="C48" s="251" t="str">
        <f ca="1"/>
        <v/>
      </c>
      <c r="D48" s="310">
        <f ca="1"/>
        <v>0</v>
      </c>
      <c r="E48" s="311">
        <f ca="1"/>
        <v>0</v>
      </c>
      <c r="F48" s="314">
        <f ca="1"/>
        <v>0</v>
      </c>
      <c r="G48" s="314" t="str">
        <f ca="1"/>
        <v/>
      </c>
      <c r="H48" s="249" t="str">
        <f ca="1"/>
        <v>TTC Mellen</v>
      </c>
      <c r="I48" s="249" t="str">
        <f ca="1"/>
        <v>TTC Rot-Weiß Essen II</v>
      </c>
      <c r="J48" s="272" t="str">
        <f ca="1">IF(Calc2!$Y44="","","( "&amp;Calc2!$Y44&amp;" )")</f>
        <v/>
      </c>
      <c r="K48" s="83"/>
      <c r="L48" s="84" t="s">
        <v>435</v>
      </c>
      <c r="M48" s="157"/>
      <c r="N48" s="83"/>
      <c r="O48" s="84" t="s">
        <v>435</v>
      </c>
      <c r="P48" s="85"/>
      <c r="Q48" s="99"/>
      <c r="R48" s="61"/>
    </row>
    <row r="49" spans="2:18" ht="15.95" customHeight="1" x14ac:dyDescent="0.2">
      <c r="B49" s="127">
        <v>42</v>
      </c>
      <c r="C49" s="251" t="str">
        <f ca="1"/>
        <v/>
      </c>
      <c r="D49" s="310">
        <f ca="1"/>
        <v>0</v>
      </c>
      <c r="E49" s="311">
        <f ca="1"/>
        <v>0</v>
      </c>
      <c r="F49" s="314">
        <f ca="1"/>
        <v>0</v>
      </c>
      <c r="G49" s="314" t="str">
        <f ca="1"/>
        <v/>
      </c>
      <c r="H49" s="249" t="str">
        <f ca="1"/>
        <v>TSV Starnen II</v>
      </c>
      <c r="I49" s="249" t="str">
        <f ca="1"/>
        <v>VfL Wilden</v>
      </c>
      <c r="J49" s="272" t="str">
        <f ca="1">IF(Calc2!$Y45="","","( "&amp;Calc2!$Y45&amp;" )")</f>
        <v/>
      </c>
      <c r="K49" s="83"/>
      <c r="L49" s="84" t="s">
        <v>435</v>
      </c>
      <c r="M49" s="157"/>
      <c r="N49" s="83"/>
      <c r="O49" s="84" t="s">
        <v>435</v>
      </c>
      <c r="P49" s="85"/>
      <c r="Q49" s="99"/>
      <c r="R49" s="61"/>
    </row>
    <row r="50" spans="2:18" ht="15.95" customHeight="1" x14ac:dyDescent="0.2">
      <c r="B50" s="127">
        <v>43</v>
      </c>
      <c r="C50" s="251" t="str">
        <f ca="1"/>
        <v/>
      </c>
      <c r="D50" s="310">
        <f ca="1"/>
        <v>0</v>
      </c>
      <c r="E50" s="311">
        <f ca="1"/>
        <v>0</v>
      </c>
      <c r="F50" s="314">
        <f ca="1"/>
        <v>0</v>
      </c>
      <c r="G50" s="314" t="str">
        <f ca="1"/>
        <v/>
      </c>
      <c r="H50" s="249" t="str">
        <f ca="1"/>
        <v>RSV Peene</v>
      </c>
      <c r="I50" s="249" t="str">
        <f ca="1"/>
        <v>SV Baldorf</v>
      </c>
      <c r="J50" s="272" t="str">
        <f ca="1">IF(Calc2!$Y46="","","( "&amp;Calc2!$Y46&amp;" )")</f>
        <v/>
      </c>
      <c r="K50" s="83"/>
      <c r="L50" s="84" t="s">
        <v>435</v>
      </c>
      <c r="M50" s="157"/>
      <c r="N50" s="83"/>
      <c r="O50" s="84" t="s">
        <v>435</v>
      </c>
      <c r="P50" s="85"/>
      <c r="Q50" s="99"/>
      <c r="R50" s="61"/>
    </row>
    <row r="51" spans="2:18" ht="15.95" customHeight="1" x14ac:dyDescent="0.2">
      <c r="B51" s="127">
        <v>44</v>
      </c>
      <c r="C51" s="251" t="str">
        <f ca="1"/>
        <v/>
      </c>
      <c r="D51" s="310">
        <f ca="1"/>
        <v>0</v>
      </c>
      <c r="E51" s="311">
        <f ca="1"/>
        <v>0</v>
      </c>
      <c r="F51" s="314">
        <f ca="1"/>
        <v>0</v>
      </c>
      <c r="G51" s="314" t="str">
        <f ca="1"/>
        <v/>
      </c>
      <c r="H51" s="249" t="str">
        <f ca="1"/>
        <v>SV Arminia Köln III</v>
      </c>
      <c r="I51" s="249" t="str">
        <f ca="1"/>
        <v>SV Waldau</v>
      </c>
      <c r="J51" s="272" t="str">
        <f ca="1">IF(Calc2!$Y47="","","( "&amp;Calc2!$Y47&amp;" )")</f>
        <v/>
      </c>
      <c r="K51" s="83"/>
      <c r="L51" s="84" t="s">
        <v>435</v>
      </c>
      <c r="M51" s="157"/>
      <c r="N51" s="83"/>
      <c r="O51" s="84" t="s">
        <v>435</v>
      </c>
      <c r="P51" s="85"/>
      <c r="Q51" s="99"/>
      <c r="R51" s="61"/>
    </row>
    <row r="52" spans="2:18" ht="15.95" customHeight="1" x14ac:dyDescent="0.2">
      <c r="B52" s="127">
        <v>45</v>
      </c>
      <c r="C52" s="251" t="str">
        <f ca="1"/>
        <v/>
      </c>
      <c r="D52" s="310">
        <f ca="1"/>
        <v>0</v>
      </c>
      <c r="E52" s="311">
        <f ca="1"/>
        <v>0</v>
      </c>
      <c r="F52" s="314">
        <f ca="1"/>
        <v>0</v>
      </c>
      <c r="G52" s="314" t="str">
        <f ca="1"/>
        <v/>
      </c>
      <c r="H52" s="249" t="str">
        <f ca="1"/>
        <v>TSV Breitau</v>
      </c>
      <c r="I52" s="249" t="str">
        <f ca="1"/>
        <v>SG Obermunde</v>
      </c>
      <c r="J52" s="272" t="str">
        <f ca="1">IF(Calc2!$Y48="","","( "&amp;Calc2!$Y48&amp;" )")</f>
        <v/>
      </c>
      <c r="K52" s="83"/>
      <c r="L52" s="84" t="s">
        <v>435</v>
      </c>
      <c r="M52" s="157"/>
      <c r="N52" s="83"/>
      <c r="O52" s="84" t="s">
        <v>435</v>
      </c>
      <c r="P52" s="85"/>
      <c r="Q52" s="99"/>
      <c r="R52" s="61"/>
    </row>
    <row r="53" spans="2:18" ht="15.95" customHeight="1" x14ac:dyDescent="0.2">
      <c r="B53" s="127">
        <v>46</v>
      </c>
      <c r="C53" s="251" t="str">
        <f ca="1"/>
        <v/>
      </c>
      <c r="D53" s="310">
        <f ca="1"/>
        <v>0</v>
      </c>
      <c r="E53" s="311">
        <f ca="1"/>
        <v>0</v>
      </c>
      <c r="F53" s="314">
        <f ca="1"/>
        <v>0</v>
      </c>
      <c r="G53" s="314" t="str">
        <f ca="1"/>
        <v/>
      </c>
      <c r="H53" s="249" t="str">
        <f ca="1"/>
        <v>TSV Starnen II</v>
      </c>
      <c r="I53" s="249" t="str">
        <f ca="1"/>
        <v>TTC Mellen</v>
      </c>
      <c r="J53" s="272" t="str">
        <f ca="1">IF(Calc2!$Y49="","","( "&amp;Calc2!$Y49&amp;" )")</f>
        <v>( 3 : 9 )</v>
      </c>
      <c r="K53" s="83"/>
      <c r="L53" s="84" t="s">
        <v>435</v>
      </c>
      <c r="M53" s="157"/>
      <c r="N53" s="83"/>
      <c r="O53" s="84" t="s">
        <v>435</v>
      </c>
      <c r="P53" s="85"/>
      <c r="Q53" s="99"/>
      <c r="R53" s="61"/>
    </row>
    <row r="54" spans="2:18" ht="15.95" customHeight="1" x14ac:dyDescent="0.2">
      <c r="B54" s="127">
        <v>47</v>
      </c>
      <c r="C54" s="251" t="str">
        <f ca="1"/>
        <v/>
      </c>
      <c r="D54" s="310">
        <f ca="1"/>
        <v>0</v>
      </c>
      <c r="E54" s="311">
        <f ca="1"/>
        <v>0</v>
      </c>
      <c r="F54" s="314">
        <f ca="1"/>
        <v>0</v>
      </c>
      <c r="G54" s="314" t="str">
        <f ca="1"/>
        <v/>
      </c>
      <c r="H54" s="249" t="str">
        <f ca="1"/>
        <v>TTC Rot-Weiß Essen II</v>
      </c>
      <c r="I54" s="249" t="str">
        <f ca="1"/>
        <v>SV Baldorf</v>
      </c>
      <c r="J54" s="272" t="str">
        <f ca="1">IF(Calc2!$Y50="","","( "&amp;Calc2!$Y50&amp;" )")</f>
        <v>( 9 : 5 )</v>
      </c>
      <c r="K54" s="83"/>
      <c r="L54" s="84" t="s">
        <v>435</v>
      </c>
      <c r="M54" s="157"/>
      <c r="N54" s="83"/>
      <c r="O54" s="84" t="s">
        <v>435</v>
      </c>
      <c r="P54" s="85"/>
      <c r="Q54" s="99"/>
      <c r="R54" s="63"/>
    </row>
    <row r="55" spans="2:18" ht="15.95" customHeight="1" x14ac:dyDescent="0.2">
      <c r="B55" s="127">
        <v>48</v>
      </c>
      <c r="C55" s="251" t="str">
        <f ca="1"/>
        <v/>
      </c>
      <c r="D55" s="310">
        <f ca="1"/>
        <v>0</v>
      </c>
      <c r="E55" s="311">
        <f ca="1"/>
        <v>0</v>
      </c>
      <c r="F55" s="314">
        <f ca="1"/>
        <v>0</v>
      </c>
      <c r="G55" s="314" t="str">
        <f ca="1"/>
        <v/>
      </c>
      <c r="H55" s="249" t="str">
        <f ca="1"/>
        <v>SV Arminia Köln III</v>
      </c>
      <c r="I55" s="249" t="str">
        <f ca="1"/>
        <v>VfL Wilden</v>
      </c>
      <c r="J55" s="272" t="str">
        <f ca="1">IF(Calc2!$Y51="","","( "&amp;Calc2!$Y51&amp;" )")</f>
        <v>( 9 : 1 )</v>
      </c>
      <c r="K55" s="83"/>
      <c r="L55" s="84" t="s">
        <v>435</v>
      </c>
      <c r="M55" s="157"/>
      <c r="N55" s="83"/>
      <c r="O55" s="84" t="s">
        <v>435</v>
      </c>
      <c r="P55" s="85"/>
      <c r="Q55" s="99"/>
      <c r="R55" s="63"/>
    </row>
    <row r="56" spans="2:18" ht="15.95" customHeight="1" x14ac:dyDescent="0.2">
      <c r="B56" s="127">
        <v>49</v>
      </c>
      <c r="C56" s="251" t="str">
        <f ca="1"/>
        <v/>
      </c>
      <c r="D56" s="310">
        <f ca="1"/>
        <v>0</v>
      </c>
      <c r="E56" s="311">
        <f ca="1"/>
        <v>0</v>
      </c>
      <c r="F56" s="314">
        <f ca="1"/>
        <v>0</v>
      </c>
      <c r="G56" s="314" t="str">
        <f ca="1"/>
        <v/>
      </c>
      <c r="H56" s="249" t="str">
        <f ca="1"/>
        <v>RSV Peene</v>
      </c>
      <c r="I56" s="249" t="str">
        <f ca="1"/>
        <v>SG Obermunde</v>
      </c>
      <c r="J56" s="272" t="str">
        <f ca="1">IF(Calc2!$Y52="","","( "&amp;Calc2!$Y52&amp;" )")</f>
        <v>( 8 : 8 )</v>
      </c>
      <c r="K56" s="83"/>
      <c r="L56" s="84" t="s">
        <v>435</v>
      </c>
      <c r="M56" s="157"/>
      <c r="N56" s="83"/>
      <c r="O56" s="84" t="s">
        <v>435</v>
      </c>
      <c r="P56" s="85"/>
      <c r="Q56" s="67"/>
      <c r="R56" s="66"/>
    </row>
    <row r="57" spans="2:18" ht="15.95" customHeight="1" x14ac:dyDescent="0.2">
      <c r="B57" s="127">
        <v>50</v>
      </c>
      <c r="C57" s="251" t="str">
        <f ca="1"/>
        <v/>
      </c>
      <c r="D57" s="310">
        <f ca="1"/>
        <v>0</v>
      </c>
      <c r="E57" s="311">
        <f ca="1"/>
        <v>0</v>
      </c>
      <c r="F57" s="314">
        <f ca="1"/>
        <v>0</v>
      </c>
      <c r="G57" s="314" t="str">
        <f ca="1"/>
        <v/>
      </c>
      <c r="H57" s="249" t="str">
        <f ca="1"/>
        <v>TSV Breitau</v>
      </c>
      <c r="I57" s="249" t="str">
        <f ca="1"/>
        <v>SV Waldau</v>
      </c>
      <c r="J57" s="272" t="str">
        <f ca="1">IF(Calc2!$Y53="","","( "&amp;Calc2!$Y53&amp;" )")</f>
        <v>( 5 : 9 )</v>
      </c>
      <c r="K57" s="83"/>
      <c r="L57" s="84" t="s">
        <v>435</v>
      </c>
      <c r="M57" s="157"/>
      <c r="N57" s="83"/>
      <c r="O57" s="84" t="s">
        <v>435</v>
      </c>
      <c r="P57" s="85"/>
      <c r="Q57" s="67"/>
      <c r="R57" s="66"/>
    </row>
    <row r="58" spans="2:18" ht="15.95" customHeight="1" x14ac:dyDescent="0.2">
      <c r="B58" s="127">
        <v>51</v>
      </c>
      <c r="C58" s="251" t="str">
        <f ca="1"/>
        <v/>
      </c>
      <c r="D58" s="310">
        <f ca="1"/>
        <v>0</v>
      </c>
      <c r="E58" s="311">
        <f ca="1"/>
        <v>0</v>
      </c>
      <c r="F58" s="314">
        <f ca="1"/>
        <v>0</v>
      </c>
      <c r="G58" s="314" t="str">
        <f ca="1"/>
        <v/>
      </c>
      <c r="H58" s="249" t="str">
        <f ca="1"/>
        <v>TTC Mellen</v>
      </c>
      <c r="I58" s="249" t="str">
        <f ca="1"/>
        <v>SV Baldorf</v>
      </c>
      <c r="J58" s="272" t="str">
        <f ca="1">IF(Calc2!$Y54="","","( "&amp;Calc2!$Y54&amp;" )")</f>
        <v>( 9 : 7 )</v>
      </c>
      <c r="K58" s="83"/>
      <c r="L58" s="84" t="s">
        <v>435</v>
      </c>
      <c r="M58" s="157"/>
      <c r="N58" s="83"/>
      <c r="O58" s="84" t="s">
        <v>435</v>
      </c>
      <c r="P58" s="85"/>
      <c r="Q58" s="67"/>
      <c r="R58" s="66"/>
    </row>
    <row r="59" spans="2:18" ht="15.95" customHeight="1" x14ac:dyDescent="0.2">
      <c r="B59" s="127">
        <v>52</v>
      </c>
      <c r="C59" s="251" t="str">
        <f ca="1"/>
        <v/>
      </c>
      <c r="D59" s="310">
        <f ca="1"/>
        <v>0</v>
      </c>
      <c r="E59" s="311">
        <f ca="1"/>
        <v>0</v>
      </c>
      <c r="F59" s="314">
        <f ca="1"/>
        <v>0</v>
      </c>
      <c r="G59" s="314" t="str">
        <f ca="1"/>
        <v/>
      </c>
      <c r="H59" s="249" t="str">
        <f ca="1"/>
        <v>TSV Starnen II</v>
      </c>
      <c r="I59" s="249" t="str">
        <f ca="1"/>
        <v>SV Arminia Köln III</v>
      </c>
      <c r="J59" s="272" t="str">
        <f ca="1">IF(Calc2!$Y55="","","( "&amp;Calc2!$Y55&amp;" )")</f>
        <v>( 5 : 9 )</v>
      </c>
      <c r="K59" s="83"/>
      <c r="L59" s="84" t="s">
        <v>435</v>
      </c>
      <c r="M59" s="157"/>
      <c r="N59" s="83"/>
      <c r="O59" s="84" t="s">
        <v>435</v>
      </c>
      <c r="P59" s="85"/>
      <c r="Q59" s="67"/>
      <c r="R59" s="66"/>
    </row>
    <row r="60" spans="2:18" ht="15.95" customHeight="1" x14ac:dyDescent="0.2">
      <c r="B60" s="127">
        <v>53</v>
      </c>
      <c r="C60" s="251" t="str">
        <f ca="1"/>
        <v/>
      </c>
      <c r="D60" s="310">
        <f ca="1"/>
        <v>0</v>
      </c>
      <c r="E60" s="311">
        <f ca="1"/>
        <v>0</v>
      </c>
      <c r="F60" s="314">
        <f ca="1"/>
        <v>0</v>
      </c>
      <c r="G60" s="314" t="str">
        <f ca="1"/>
        <v/>
      </c>
      <c r="H60" s="249" t="str">
        <f ca="1"/>
        <v>SG Obermunde</v>
      </c>
      <c r="I60" s="249" t="str">
        <f ca="1"/>
        <v>TTC Rot-Weiß Essen II</v>
      </c>
      <c r="J60" s="272" t="str">
        <f ca="1">IF(Calc2!$Y56="","","( "&amp;Calc2!$Y56&amp;" )")</f>
        <v>( 3 : 9 )</v>
      </c>
      <c r="K60" s="83"/>
      <c r="L60" s="84" t="s">
        <v>435</v>
      </c>
      <c r="M60" s="157"/>
      <c r="N60" s="83"/>
      <c r="O60" s="84" t="s">
        <v>435</v>
      </c>
      <c r="P60" s="85"/>
      <c r="Q60" s="107"/>
      <c r="R60" s="66"/>
    </row>
    <row r="61" spans="2:18" ht="15.95" customHeight="1" x14ac:dyDescent="0.2">
      <c r="B61" s="127">
        <v>54</v>
      </c>
      <c r="C61" s="251" t="str">
        <f ca="1"/>
        <v/>
      </c>
      <c r="D61" s="310">
        <f ca="1"/>
        <v>0</v>
      </c>
      <c r="E61" s="311">
        <f ca="1"/>
        <v>0</v>
      </c>
      <c r="F61" s="314">
        <f ca="1"/>
        <v>0</v>
      </c>
      <c r="G61" s="314" t="str">
        <f ca="1"/>
        <v/>
      </c>
      <c r="H61" s="249" t="str">
        <f ca="1"/>
        <v>VfL Wilden</v>
      </c>
      <c r="I61" s="249" t="str">
        <f ca="1"/>
        <v>TSV Breitau</v>
      </c>
      <c r="J61" s="272" t="str">
        <f ca="1">IF(Calc2!$Y57="","","( "&amp;Calc2!$Y57&amp;" )")</f>
        <v>( 8 : 8 )</v>
      </c>
      <c r="K61" s="83"/>
      <c r="L61" s="84" t="s">
        <v>435</v>
      </c>
      <c r="M61" s="157"/>
      <c r="N61" s="83"/>
      <c r="O61" s="84" t="s">
        <v>435</v>
      </c>
      <c r="P61" s="85"/>
      <c r="Q61" s="107"/>
      <c r="R61" s="66"/>
    </row>
    <row r="62" spans="2:18" ht="15.95" customHeight="1" x14ac:dyDescent="0.2">
      <c r="B62" s="127">
        <v>55</v>
      </c>
      <c r="C62" s="251" t="str">
        <f ca="1"/>
        <v/>
      </c>
      <c r="D62" s="310">
        <f ca="1"/>
        <v>0</v>
      </c>
      <c r="E62" s="311">
        <f ca="1"/>
        <v>0</v>
      </c>
      <c r="F62" s="314">
        <f ca="1"/>
        <v>0</v>
      </c>
      <c r="G62" s="314" t="str">
        <f ca="1"/>
        <v/>
      </c>
      <c r="H62" s="249" t="str">
        <f ca="1"/>
        <v>SV Waldau</v>
      </c>
      <c r="I62" s="249" t="str">
        <f ca="1"/>
        <v>RSV Peene</v>
      </c>
      <c r="J62" s="272" t="str">
        <f ca="1">IF(Calc2!$Y58="","","( "&amp;Calc2!$Y58&amp;" )")</f>
        <v>( 6 : 9 )</v>
      </c>
      <c r="K62" s="83"/>
      <c r="L62" s="84" t="s">
        <v>435</v>
      </c>
      <c r="M62" s="157"/>
      <c r="N62" s="83"/>
      <c r="O62" s="84" t="s">
        <v>435</v>
      </c>
      <c r="P62" s="85"/>
      <c r="Q62" s="105"/>
      <c r="R62" s="66"/>
    </row>
    <row r="63" spans="2:18" ht="15.95" customHeight="1" x14ac:dyDescent="0.2">
      <c r="B63" s="127">
        <v>56</v>
      </c>
      <c r="C63" s="251" t="str">
        <f ca="1"/>
        <v/>
      </c>
      <c r="D63" s="310">
        <f ca="1"/>
        <v>0</v>
      </c>
      <c r="E63" s="311">
        <f ca="1"/>
        <v>0</v>
      </c>
      <c r="F63" s="314">
        <f ca="1"/>
        <v>0</v>
      </c>
      <c r="G63" s="314" t="str">
        <f ca="1"/>
        <v/>
      </c>
      <c r="H63" s="249" t="str">
        <f ca="1"/>
        <v>SV Arminia Köln III</v>
      </c>
      <c r="I63" s="249" t="str">
        <f ca="1"/>
        <v>TTC Mellen</v>
      </c>
      <c r="J63" s="272" t="str">
        <f ca="1">IF(Calc2!$Y59="","","( "&amp;Calc2!$Y59&amp;" )")</f>
        <v/>
      </c>
      <c r="K63" s="83"/>
      <c r="L63" s="84" t="s">
        <v>435</v>
      </c>
      <c r="M63" s="157"/>
      <c r="N63" s="83"/>
      <c r="O63" s="84" t="s">
        <v>435</v>
      </c>
      <c r="P63" s="85"/>
      <c r="Q63" s="65"/>
      <c r="R63" s="66"/>
    </row>
    <row r="64" spans="2:18" ht="15.95" customHeight="1" x14ac:dyDescent="0.2">
      <c r="B64" s="127">
        <v>57</v>
      </c>
      <c r="C64" s="251" t="str">
        <f ca="1"/>
        <v/>
      </c>
      <c r="D64" s="310">
        <f ca="1"/>
        <v>0</v>
      </c>
      <c r="E64" s="311">
        <f ca="1"/>
        <v>0</v>
      </c>
      <c r="F64" s="314">
        <f ca="1"/>
        <v>0</v>
      </c>
      <c r="G64" s="314" t="str">
        <f ca="1"/>
        <v/>
      </c>
      <c r="H64" s="249" t="str">
        <f ca="1"/>
        <v>SV Baldorf</v>
      </c>
      <c r="I64" s="249" t="str">
        <f ca="1"/>
        <v>SG Obermunde</v>
      </c>
      <c r="J64" s="272" t="str">
        <f ca="1">IF(Calc2!$Y60="","","( "&amp;Calc2!$Y60&amp;" )")</f>
        <v/>
      </c>
      <c r="K64" s="83"/>
      <c r="L64" s="84" t="s">
        <v>435</v>
      </c>
      <c r="M64" s="157"/>
      <c r="N64" s="83"/>
      <c r="O64" s="84" t="s">
        <v>435</v>
      </c>
      <c r="P64" s="85"/>
      <c r="Q64" s="99"/>
      <c r="R64" s="66"/>
    </row>
    <row r="65" spans="2:18" ht="15.95" customHeight="1" x14ac:dyDescent="0.2">
      <c r="B65" s="127">
        <v>58</v>
      </c>
      <c r="C65" s="251" t="str">
        <f ca="1"/>
        <v/>
      </c>
      <c r="D65" s="310">
        <f ca="1"/>
        <v>0</v>
      </c>
      <c r="E65" s="311">
        <f ca="1"/>
        <v>0</v>
      </c>
      <c r="F65" s="314">
        <f ca="1"/>
        <v>0</v>
      </c>
      <c r="G65" s="314" t="str">
        <f ca="1"/>
        <v/>
      </c>
      <c r="H65" s="249" t="str">
        <f ca="1"/>
        <v>TSV Breitau</v>
      </c>
      <c r="I65" s="249" t="str">
        <f ca="1"/>
        <v>TSV Starnen II</v>
      </c>
      <c r="J65" s="272" t="str">
        <f ca="1">IF(Calc2!$Y61="","","( "&amp;Calc2!$Y61&amp;" )")</f>
        <v/>
      </c>
      <c r="K65" s="83"/>
      <c r="L65" s="84" t="s">
        <v>435</v>
      </c>
      <c r="M65" s="157"/>
      <c r="N65" s="83"/>
      <c r="O65" s="84" t="s">
        <v>435</v>
      </c>
      <c r="P65" s="85"/>
      <c r="Q65" s="99"/>
      <c r="R65" s="61"/>
    </row>
    <row r="66" spans="2:18" ht="15.95" customHeight="1" x14ac:dyDescent="0.2">
      <c r="B66" s="127">
        <v>59</v>
      </c>
      <c r="C66" s="251" t="str">
        <f ca="1"/>
        <v/>
      </c>
      <c r="D66" s="310">
        <f ca="1"/>
        <v>0</v>
      </c>
      <c r="E66" s="311">
        <f ca="1"/>
        <v>0</v>
      </c>
      <c r="F66" s="314">
        <f ca="1"/>
        <v>0</v>
      </c>
      <c r="G66" s="314" t="str">
        <f ca="1"/>
        <v/>
      </c>
      <c r="H66" s="249" t="str">
        <f ca="1"/>
        <v>TTC Rot-Weiß Essen II</v>
      </c>
      <c r="I66" s="249" t="str">
        <f ca="1"/>
        <v>SV Waldau</v>
      </c>
      <c r="J66" s="272" t="str">
        <f ca="1">IF(Calc2!$Y62="","","( "&amp;Calc2!$Y62&amp;" )")</f>
        <v/>
      </c>
      <c r="K66" s="83"/>
      <c r="L66" s="84" t="s">
        <v>435</v>
      </c>
      <c r="M66" s="157"/>
      <c r="N66" s="83"/>
      <c r="O66" s="84" t="s">
        <v>435</v>
      </c>
      <c r="P66" s="85"/>
      <c r="Q66" s="99"/>
      <c r="R66" s="61"/>
    </row>
    <row r="67" spans="2:18" ht="15.95" customHeight="1" x14ac:dyDescent="0.2">
      <c r="B67" s="127">
        <v>60</v>
      </c>
      <c r="C67" s="251" t="str">
        <f ca="1"/>
        <v/>
      </c>
      <c r="D67" s="310">
        <f ca="1"/>
        <v>0</v>
      </c>
      <c r="E67" s="311">
        <f ca="1"/>
        <v>0</v>
      </c>
      <c r="F67" s="314">
        <f ca="1"/>
        <v>0</v>
      </c>
      <c r="G67" s="314" t="str">
        <f ca="1"/>
        <v/>
      </c>
      <c r="H67" s="249" t="str">
        <f ca="1"/>
        <v>RSV Peene</v>
      </c>
      <c r="I67" s="249" t="str">
        <f ca="1"/>
        <v>VfL Wilden</v>
      </c>
      <c r="J67" s="272" t="str">
        <f ca="1">IF(Calc2!$Y63="","","( "&amp;Calc2!$Y63&amp;" )")</f>
        <v/>
      </c>
      <c r="K67" s="83"/>
      <c r="L67" s="84" t="s">
        <v>435</v>
      </c>
      <c r="M67" s="157"/>
      <c r="N67" s="83"/>
      <c r="O67" s="84" t="s">
        <v>435</v>
      </c>
      <c r="P67" s="85"/>
      <c r="Q67" s="99"/>
      <c r="R67" s="61"/>
    </row>
    <row r="68" spans="2:18" ht="15.95" customHeight="1" x14ac:dyDescent="0.2">
      <c r="B68" s="127">
        <v>61</v>
      </c>
      <c r="C68" s="251" t="str">
        <f ca="1"/>
        <v/>
      </c>
      <c r="D68" s="310">
        <f ca="1"/>
        <v>0</v>
      </c>
      <c r="E68" s="311">
        <f ca="1"/>
        <v>0</v>
      </c>
      <c r="F68" s="314">
        <f ca="1"/>
        <v>0</v>
      </c>
      <c r="G68" s="314" t="str">
        <f ca="1"/>
        <v/>
      </c>
      <c r="H68" s="249" t="str">
        <f ca="1"/>
        <v>TTC Mellen</v>
      </c>
      <c r="I68" s="249" t="str">
        <f ca="1"/>
        <v>SG Obermunde</v>
      </c>
      <c r="J68" s="272" t="str">
        <f ca="1">IF(Calc2!$Y64="","","( "&amp;Calc2!$Y64&amp;" )")</f>
        <v/>
      </c>
      <c r="K68" s="83"/>
      <c r="L68" s="84" t="s">
        <v>435</v>
      </c>
      <c r="M68" s="157"/>
      <c r="N68" s="83"/>
      <c r="O68" s="84" t="s">
        <v>435</v>
      </c>
      <c r="P68" s="85"/>
      <c r="Q68" s="99"/>
      <c r="R68" s="61"/>
    </row>
    <row r="69" spans="2:18" ht="15.95" customHeight="1" x14ac:dyDescent="0.2">
      <c r="B69" s="127">
        <v>62</v>
      </c>
      <c r="C69" s="251" t="str">
        <f ca="1"/>
        <v/>
      </c>
      <c r="D69" s="310">
        <f ca="1"/>
        <v>0</v>
      </c>
      <c r="E69" s="311">
        <f ca="1"/>
        <v>0</v>
      </c>
      <c r="F69" s="314">
        <f ca="1"/>
        <v>0</v>
      </c>
      <c r="G69" s="314" t="str">
        <f ca="1"/>
        <v/>
      </c>
      <c r="H69" s="249" t="str">
        <f ca="1"/>
        <v>SV Arminia Köln III</v>
      </c>
      <c r="I69" s="249" t="str">
        <f ca="1"/>
        <v>TSV Breitau</v>
      </c>
      <c r="J69" s="272" t="str">
        <f ca="1">IF(Calc2!$Y65="","","( "&amp;Calc2!$Y65&amp;" )")</f>
        <v/>
      </c>
      <c r="K69" s="83"/>
      <c r="L69" s="84" t="s">
        <v>435</v>
      </c>
      <c r="M69" s="157"/>
      <c r="N69" s="83"/>
      <c r="O69" s="84" t="s">
        <v>435</v>
      </c>
      <c r="P69" s="85"/>
      <c r="Q69" s="99"/>
      <c r="R69" s="61"/>
    </row>
    <row r="70" spans="2:18" ht="15.95" customHeight="1" x14ac:dyDescent="0.2">
      <c r="B70" s="127">
        <v>63</v>
      </c>
      <c r="C70" s="251" t="str">
        <f ca="1"/>
        <v/>
      </c>
      <c r="D70" s="310">
        <f ca="1"/>
        <v>0</v>
      </c>
      <c r="E70" s="311">
        <f ca="1"/>
        <v>0</v>
      </c>
      <c r="F70" s="314">
        <f ca="1"/>
        <v>0</v>
      </c>
      <c r="G70" s="314" t="str">
        <f ca="1"/>
        <v/>
      </c>
      <c r="H70" s="249" t="str">
        <f ca="1"/>
        <v>SV Waldau</v>
      </c>
      <c r="I70" s="249" t="str">
        <f ca="1"/>
        <v>SV Baldorf</v>
      </c>
      <c r="J70" s="272" t="str">
        <f ca="1">IF(Calc2!$Y66="","","( "&amp;Calc2!$Y66&amp;" )")</f>
        <v/>
      </c>
      <c r="K70" s="83"/>
      <c r="L70" s="84" t="s">
        <v>435</v>
      </c>
      <c r="M70" s="157"/>
      <c r="N70" s="83"/>
      <c r="O70" s="84" t="s">
        <v>435</v>
      </c>
      <c r="P70" s="85"/>
      <c r="Q70" s="99"/>
      <c r="R70" s="61"/>
    </row>
    <row r="71" spans="2:18" ht="15.95" customHeight="1" x14ac:dyDescent="0.2">
      <c r="B71" s="127">
        <v>64</v>
      </c>
      <c r="C71" s="251" t="str">
        <f ca="1"/>
        <v/>
      </c>
      <c r="D71" s="310">
        <f ca="1"/>
        <v>0</v>
      </c>
      <c r="E71" s="311">
        <f ca="1"/>
        <v>0</v>
      </c>
      <c r="F71" s="314">
        <f ca="1"/>
        <v>0</v>
      </c>
      <c r="G71" s="314" t="str">
        <f ca="1"/>
        <v/>
      </c>
      <c r="H71" s="249" t="str">
        <f ca="1"/>
        <v>TSV Starnen II</v>
      </c>
      <c r="I71" s="249" t="str">
        <f ca="1"/>
        <v>RSV Peene</v>
      </c>
      <c r="J71" s="272" t="str">
        <f ca="1">IF(Calc2!$Y67="","","( "&amp;Calc2!$Y67&amp;" )")</f>
        <v/>
      </c>
      <c r="K71" s="83"/>
      <c r="L71" s="84" t="s">
        <v>435</v>
      </c>
      <c r="M71" s="157"/>
      <c r="N71" s="83"/>
      <c r="O71" s="84" t="s">
        <v>435</v>
      </c>
      <c r="P71" s="85"/>
      <c r="Q71" s="99"/>
    </row>
    <row r="72" spans="2:18" ht="15.95" customHeight="1" x14ac:dyDescent="0.2">
      <c r="B72" s="127">
        <v>65</v>
      </c>
      <c r="C72" s="251" t="str">
        <f ca="1"/>
        <v/>
      </c>
      <c r="D72" s="310">
        <f ca="1"/>
        <v>0</v>
      </c>
      <c r="E72" s="311">
        <f ca="1"/>
        <v>0</v>
      </c>
      <c r="F72" s="314">
        <f ca="1"/>
        <v>0</v>
      </c>
      <c r="G72" s="314" t="str">
        <f ca="1"/>
        <v/>
      </c>
      <c r="H72" s="249" t="str">
        <f ca="1"/>
        <v>VfL Wilden</v>
      </c>
      <c r="I72" s="249" t="str">
        <f ca="1"/>
        <v>TTC Rot-Weiß Essen II</v>
      </c>
      <c r="J72" s="272" t="str">
        <f ca="1">IF(Calc2!$Y68="","","( "&amp;Calc2!$Y68&amp;" )")</f>
        <v/>
      </c>
      <c r="K72" s="83"/>
      <c r="L72" s="84" t="s">
        <v>435</v>
      </c>
      <c r="M72" s="157"/>
      <c r="N72" s="83"/>
      <c r="O72" s="84" t="s">
        <v>435</v>
      </c>
      <c r="P72" s="85"/>
      <c r="Q72" s="99"/>
    </row>
    <row r="73" spans="2:18" ht="15.95" customHeight="1" x14ac:dyDescent="0.2">
      <c r="B73" s="127">
        <v>66</v>
      </c>
      <c r="C73" s="251" t="str">
        <f ca="1"/>
        <v/>
      </c>
      <c r="D73" s="310">
        <f ca="1"/>
        <v>0</v>
      </c>
      <c r="E73" s="311">
        <f ca="1"/>
        <v>0</v>
      </c>
      <c r="F73" s="314">
        <f ca="1"/>
        <v>0</v>
      </c>
      <c r="G73" s="314" t="str">
        <f ca="1"/>
        <v/>
      </c>
      <c r="H73" s="249" t="str">
        <f ca="1"/>
        <v>TSV Breitau</v>
      </c>
      <c r="I73" s="249" t="str">
        <f ca="1"/>
        <v>TTC Mellen</v>
      </c>
      <c r="J73" s="272" t="str">
        <f ca="1">IF(Calc2!$Y69="","","( "&amp;Calc2!$Y69&amp;" )")</f>
        <v/>
      </c>
      <c r="K73" s="83"/>
      <c r="L73" s="84" t="s">
        <v>435</v>
      </c>
      <c r="M73" s="157"/>
      <c r="N73" s="83"/>
      <c r="O73" s="84" t="s">
        <v>435</v>
      </c>
      <c r="P73" s="85"/>
      <c r="Q73" s="99"/>
    </row>
    <row r="74" spans="2:18" ht="15.95" customHeight="1" x14ac:dyDescent="0.2">
      <c r="B74" s="127">
        <v>67</v>
      </c>
      <c r="C74" s="251" t="str">
        <f ca="1"/>
        <v/>
      </c>
      <c r="D74" s="310">
        <f ca="1"/>
        <v>0</v>
      </c>
      <c r="E74" s="311">
        <f ca="1"/>
        <v>0</v>
      </c>
      <c r="F74" s="314">
        <f ca="1"/>
        <v>0</v>
      </c>
      <c r="G74" s="314" t="str">
        <f ca="1"/>
        <v/>
      </c>
      <c r="H74" s="249" t="str">
        <f ca="1"/>
        <v>SG Obermunde</v>
      </c>
      <c r="I74" s="249" t="str">
        <f ca="1"/>
        <v>SV Waldau</v>
      </c>
      <c r="J74" s="272" t="str">
        <f ca="1">IF(Calc2!$Y70="","","( "&amp;Calc2!$Y70&amp;" )")</f>
        <v/>
      </c>
      <c r="K74" s="83"/>
      <c r="L74" s="84" t="s">
        <v>435</v>
      </c>
      <c r="M74" s="157"/>
      <c r="N74" s="83"/>
      <c r="O74" s="84" t="s">
        <v>435</v>
      </c>
      <c r="P74" s="85"/>
      <c r="Q74" s="61"/>
    </row>
    <row r="75" spans="2:18" ht="15.95" customHeight="1" x14ac:dyDescent="0.2">
      <c r="B75" s="127">
        <v>68</v>
      </c>
      <c r="C75" s="251" t="str">
        <f ca="1"/>
        <v/>
      </c>
      <c r="D75" s="310">
        <f ca="1"/>
        <v>0</v>
      </c>
      <c r="E75" s="311">
        <f ca="1"/>
        <v>0</v>
      </c>
      <c r="F75" s="314">
        <f ca="1"/>
        <v>0</v>
      </c>
      <c r="G75" s="314" t="str">
        <f ca="1"/>
        <v/>
      </c>
      <c r="H75" s="249" t="str">
        <f ca="1"/>
        <v>RSV Peene</v>
      </c>
      <c r="I75" s="249" t="str">
        <f ca="1"/>
        <v>SV Arminia Köln III</v>
      </c>
      <c r="J75" s="272" t="str">
        <f ca="1">IF(Calc2!$Y71="","","( "&amp;Calc2!$Y71&amp;" )")</f>
        <v/>
      </c>
      <c r="K75" s="83"/>
      <c r="L75" s="84" t="s">
        <v>435</v>
      </c>
      <c r="M75" s="157"/>
      <c r="N75" s="83"/>
      <c r="O75" s="84" t="s">
        <v>435</v>
      </c>
      <c r="P75" s="85"/>
      <c r="Q75" s="61"/>
    </row>
    <row r="76" spans="2:18" ht="15.95" customHeight="1" x14ac:dyDescent="0.2">
      <c r="B76" s="127">
        <v>69</v>
      </c>
      <c r="C76" s="251" t="str">
        <f ca="1"/>
        <v/>
      </c>
      <c r="D76" s="310">
        <f ca="1"/>
        <v>0</v>
      </c>
      <c r="E76" s="311">
        <f ca="1"/>
        <v>0</v>
      </c>
      <c r="F76" s="314">
        <f ca="1"/>
        <v>0</v>
      </c>
      <c r="G76" s="314" t="str">
        <f ca="1"/>
        <v/>
      </c>
      <c r="H76" s="249" t="str">
        <f ca="1"/>
        <v>SV Baldorf</v>
      </c>
      <c r="I76" s="249" t="str">
        <f ca="1"/>
        <v>VfL Wilden</v>
      </c>
      <c r="J76" s="272" t="str">
        <f ca="1">IF(Calc2!$Y72="","","( "&amp;Calc2!$Y72&amp;" )")</f>
        <v/>
      </c>
      <c r="K76" s="83"/>
      <c r="L76" s="84" t="s">
        <v>435</v>
      </c>
      <c r="M76" s="157"/>
      <c r="N76" s="83"/>
      <c r="O76" s="84" t="s">
        <v>435</v>
      </c>
      <c r="P76" s="85"/>
      <c r="Q76" s="61"/>
    </row>
    <row r="77" spans="2:18" ht="15.95" customHeight="1" x14ac:dyDescent="0.2">
      <c r="B77" s="127">
        <v>70</v>
      </c>
      <c r="C77" s="251" t="str">
        <f ca="1"/>
        <v/>
      </c>
      <c r="D77" s="310">
        <f ca="1"/>
        <v>0</v>
      </c>
      <c r="E77" s="311">
        <f ca="1"/>
        <v>0</v>
      </c>
      <c r="F77" s="314">
        <f ca="1"/>
        <v>0</v>
      </c>
      <c r="G77" s="314" t="str">
        <f ca="1"/>
        <v/>
      </c>
      <c r="H77" s="249" t="str">
        <f ca="1"/>
        <v>TTC Rot-Weiß Essen II</v>
      </c>
      <c r="I77" s="249" t="str">
        <f ca="1"/>
        <v>TSV Starnen II</v>
      </c>
      <c r="J77" s="272" t="str">
        <f ca="1">IF(Calc2!$Y73="","","( "&amp;Calc2!$Y73&amp;" )")</f>
        <v/>
      </c>
      <c r="K77" s="83"/>
      <c r="L77" s="84" t="s">
        <v>435</v>
      </c>
      <c r="M77" s="157"/>
      <c r="N77" s="83"/>
      <c r="O77" s="84" t="s">
        <v>435</v>
      </c>
      <c r="P77" s="85"/>
      <c r="Q77" s="61"/>
    </row>
    <row r="78" spans="2:18" ht="15.95" customHeight="1" x14ac:dyDescent="0.2">
      <c r="B78" s="127">
        <v>71</v>
      </c>
      <c r="C78" s="251" t="str">
        <f ca="1"/>
        <v/>
      </c>
      <c r="D78" s="310">
        <f ca="1"/>
        <v>0</v>
      </c>
      <c r="E78" s="311">
        <f ca="1"/>
        <v>0</v>
      </c>
      <c r="F78" s="314">
        <f ca="1"/>
        <v>0</v>
      </c>
      <c r="G78" s="314" t="str">
        <f ca="1"/>
        <v/>
      </c>
      <c r="H78" s="249" t="str">
        <f ca="1"/>
        <v>TTC Mellen</v>
      </c>
      <c r="I78" s="249" t="str">
        <f ca="1"/>
        <v>SV Waldau</v>
      </c>
      <c r="J78" s="272" t="str">
        <f ca="1">IF(Calc2!$Y74="","","( "&amp;Calc2!$Y74&amp;" )")</f>
        <v/>
      </c>
      <c r="K78" s="83"/>
      <c r="L78" s="84" t="s">
        <v>435</v>
      </c>
      <c r="M78" s="157"/>
      <c r="N78" s="83"/>
      <c r="O78" s="84" t="s">
        <v>435</v>
      </c>
      <c r="P78" s="85"/>
      <c r="Q78" s="61"/>
    </row>
    <row r="79" spans="2:18" ht="15.95" customHeight="1" x14ac:dyDescent="0.2">
      <c r="B79" s="127">
        <v>72</v>
      </c>
      <c r="C79" s="251" t="str">
        <f ca="1"/>
        <v/>
      </c>
      <c r="D79" s="310">
        <f ca="1"/>
        <v>0</v>
      </c>
      <c r="E79" s="311">
        <f ca="1"/>
        <v>0</v>
      </c>
      <c r="F79" s="314">
        <f ca="1"/>
        <v>0</v>
      </c>
      <c r="G79" s="314" t="str">
        <f ca="1"/>
        <v/>
      </c>
      <c r="H79" s="249" t="str">
        <f ca="1"/>
        <v>TSV Breitau</v>
      </c>
      <c r="I79" s="249" t="str">
        <f ca="1"/>
        <v>RSV Peene</v>
      </c>
      <c r="J79" s="272" t="str">
        <f ca="1">IF(Calc2!$Y75="","","( "&amp;Calc2!$Y75&amp;" )")</f>
        <v/>
      </c>
      <c r="K79" s="83"/>
      <c r="L79" s="84" t="s">
        <v>435</v>
      </c>
      <c r="M79" s="157"/>
      <c r="N79" s="83"/>
      <c r="O79" s="84" t="s">
        <v>435</v>
      </c>
      <c r="P79" s="85"/>
      <c r="Q79" s="61"/>
    </row>
    <row r="80" spans="2:18" ht="15.75" x14ac:dyDescent="0.2">
      <c r="B80" s="127">
        <v>73</v>
      </c>
      <c r="C80" s="251" t="str">
        <f ca="1"/>
        <v/>
      </c>
      <c r="D80" s="310">
        <f ca="1"/>
        <v>0</v>
      </c>
      <c r="E80" s="311">
        <f ca="1"/>
        <v>0</v>
      </c>
      <c r="F80" s="314">
        <f ca="1"/>
        <v>0</v>
      </c>
      <c r="G80" s="314" t="str">
        <f ca="1"/>
        <v/>
      </c>
      <c r="H80" s="249" t="str">
        <f ca="1"/>
        <v>VfL Wilden</v>
      </c>
      <c r="I80" s="249" t="str">
        <f ca="1"/>
        <v>SG Obermunde</v>
      </c>
      <c r="J80" s="272" t="str">
        <f ca="1">IF(Calc2!$Y76="","","( "&amp;Calc2!$Y76&amp;" )")</f>
        <v/>
      </c>
      <c r="K80" s="83"/>
      <c r="L80" s="84" t="s">
        <v>435</v>
      </c>
      <c r="M80" s="157"/>
      <c r="N80" s="83"/>
      <c r="O80" s="84" t="s">
        <v>435</v>
      </c>
      <c r="P80" s="85"/>
      <c r="Q80" s="61"/>
    </row>
    <row r="81" spans="2:17" ht="15.75" x14ac:dyDescent="0.2">
      <c r="B81" s="127">
        <v>74</v>
      </c>
      <c r="C81" s="251" t="str">
        <f ca="1"/>
        <v/>
      </c>
      <c r="D81" s="310">
        <f ca="1"/>
        <v>0</v>
      </c>
      <c r="E81" s="311">
        <f ca="1"/>
        <v>0</v>
      </c>
      <c r="F81" s="314">
        <f ca="1"/>
        <v>0</v>
      </c>
      <c r="G81" s="314" t="str">
        <f ca="1"/>
        <v/>
      </c>
      <c r="H81" s="249" t="str">
        <f ca="1"/>
        <v>SV Arminia Köln III</v>
      </c>
      <c r="I81" s="249" t="str">
        <f ca="1"/>
        <v>TTC Rot-Weiß Essen II</v>
      </c>
      <c r="J81" s="272" t="str">
        <f ca="1">IF(Calc2!$Y77="","","( "&amp;Calc2!$Y77&amp;" )")</f>
        <v/>
      </c>
      <c r="K81" s="83"/>
      <c r="L81" s="84" t="s">
        <v>435</v>
      </c>
      <c r="M81" s="157"/>
      <c r="N81" s="83"/>
      <c r="O81" s="84" t="s">
        <v>435</v>
      </c>
      <c r="P81" s="85"/>
      <c r="Q81" s="61"/>
    </row>
    <row r="82" spans="2:17" ht="15.75" x14ac:dyDescent="0.2">
      <c r="B82" s="127">
        <v>75</v>
      </c>
      <c r="C82" s="251" t="str">
        <f ca="1"/>
        <v/>
      </c>
      <c r="D82" s="310">
        <f ca="1"/>
        <v>0</v>
      </c>
      <c r="E82" s="311">
        <f ca="1"/>
        <v>0</v>
      </c>
      <c r="F82" s="314">
        <f ca="1"/>
        <v>0</v>
      </c>
      <c r="G82" s="314" t="str">
        <f ca="1"/>
        <v/>
      </c>
      <c r="H82" s="249" t="str">
        <f ca="1"/>
        <v>TSV Starnen II</v>
      </c>
      <c r="I82" s="249" t="str">
        <f ca="1"/>
        <v>SV Baldorf</v>
      </c>
      <c r="J82" s="272" t="str">
        <f ca="1">IF(Calc2!$Y78="","","( "&amp;Calc2!$Y78&amp;" )")</f>
        <v/>
      </c>
      <c r="K82" s="83"/>
      <c r="L82" s="84" t="s">
        <v>435</v>
      </c>
      <c r="M82" s="157"/>
      <c r="N82" s="83"/>
      <c r="O82" s="84" t="s">
        <v>435</v>
      </c>
      <c r="P82" s="85"/>
      <c r="Q82" s="61"/>
    </row>
    <row r="83" spans="2:17" ht="15.75" x14ac:dyDescent="0.2">
      <c r="B83" s="127">
        <v>76</v>
      </c>
      <c r="C83" s="251" t="str">
        <f ca="1"/>
        <v/>
      </c>
      <c r="D83" s="310">
        <f ca="1"/>
        <v>0</v>
      </c>
      <c r="E83" s="311">
        <f ca="1"/>
        <v>0</v>
      </c>
      <c r="F83" s="314">
        <f ca="1"/>
        <v>0</v>
      </c>
      <c r="G83" s="314" t="str">
        <f ca="1"/>
        <v/>
      </c>
      <c r="H83" s="249" t="str">
        <f ca="1"/>
        <v>RSV Peene</v>
      </c>
      <c r="I83" s="249" t="str">
        <f ca="1"/>
        <v>TTC Mellen</v>
      </c>
      <c r="J83" s="272" t="str">
        <f ca="1">IF(Calc2!$Y79="","","( "&amp;Calc2!$Y79&amp;" )")</f>
        <v/>
      </c>
      <c r="K83" s="83"/>
      <c r="L83" s="84" t="s">
        <v>435</v>
      </c>
      <c r="M83" s="157"/>
      <c r="N83" s="83"/>
      <c r="O83" s="84" t="s">
        <v>435</v>
      </c>
      <c r="P83" s="85"/>
      <c r="Q83" s="61"/>
    </row>
    <row r="84" spans="2:17" ht="15.75" x14ac:dyDescent="0.2">
      <c r="B84" s="127">
        <v>77</v>
      </c>
      <c r="C84" s="251" t="str">
        <f ca="1"/>
        <v/>
      </c>
      <c r="D84" s="310">
        <f ca="1"/>
        <v>0</v>
      </c>
      <c r="E84" s="311">
        <f ca="1"/>
        <v>0</v>
      </c>
      <c r="F84" s="314">
        <f ca="1"/>
        <v>0</v>
      </c>
      <c r="G84" s="314" t="str">
        <f ca="1"/>
        <v/>
      </c>
      <c r="H84" s="249" t="str">
        <f ca="1"/>
        <v>SV Waldau</v>
      </c>
      <c r="I84" s="249" t="str">
        <f ca="1"/>
        <v>VfL Wilden</v>
      </c>
      <c r="J84" s="272" t="str">
        <f ca="1">IF(Calc2!$Y80="","","( "&amp;Calc2!$Y80&amp;" )")</f>
        <v/>
      </c>
      <c r="K84" s="83"/>
      <c r="L84" s="84" t="s">
        <v>435</v>
      </c>
      <c r="M84" s="157"/>
      <c r="N84" s="83"/>
      <c r="O84" s="84" t="s">
        <v>435</v>
      </c>
      <c r="P84" s="85"/>
    </row>
    <row r="85" spans="2:17" ht="15.75" x14ac:dyDescent="0.2">
      <c r="B85" s="127">
        <v>78</v>
      </c>
      <c r="C85" s="251" t="str">
        <f ca="1"/>
        <v/>
      </c>
      <c r="D85" s="310">
        <f ca="1"/>
        <v>0</v>
      </c>
      <c r="E85" s="311">
        <f ca="1"/>
        <v>0</v>
      </c>
      <c r="F85" s="314">
        <f ca="1"/>
        <v>0</v>
      </c>
      <c r="G85" s="314" t="str">
        <f ca="1"/>
        <v/>
      </c>
      <c r="H85" s="249" t="str">
        <f ca="1"/>
        <v>TTC Rot-Weiß Essen II</v>
      </c>
      <c r="I85" s="249" t="str">
        <f ca="1"/>
        <v>TSV Breitau</v>
      </c>
      <c r="J85" s="272" t="str">
        <f ca="1">IF(Calc2!$Y81="","","( "&amp;Calc2!$Y81&amp;" )")</f>
        <v/>
      </c>
      <c r="K85" s="83"/>
      <c r="L85" s="84" t="s">
        <v>435</v>
      </c>
      <c r="M85" s="157"/>
      <c r="N85" s="83"/>
      <c r="O85" s="84" t="s">
        <v>435</v>
      </c>
      <c r="P85" s="85"/>
    </row>
    <row r="86" spans="2:17" ht="15.75" x14ac:dyDescent="0.2">
      <c r="B86" s="127">
        <v>79</v>
      </c>
      <c r="C86" s="251" t="str">
        <f ca="1"/>
        <v/>
      </c>
      <c r="D86" s="310">
        <f ca="1"/>
        <v>0</v>
      </c>
      <c r="E86" s="311">
        <f ca="1"/>
        <v>0</v>
      </c>
      <c r="F86" s="314">
        <f ca="1"/>
        <v>0</v>
      </c>
      <c r="G86" s="314" t="str">
        <f ca="1"/>
        <v/>
      </c>
      <c r="H86" s="249" t="str">
        <f ca="1"/>
        <v>SG Obermunde</v>
      </c>
      <c r="I86" s="249" t="str">
        <f ca="1"/>
        <v>TSV Starnen II</v>
      </c>
      <c r="J86" s="272" t="str">
        <f ca="1">IF(Calc2!$Y82="","","( "&amp;Calc2!$Y82&amp;" )")</f>
        <v/>
      </c>
      <c r="K86" s="83"/>
      <c r="L86" s="84" t="s">
        <v>435</v>
      </c>
      <c r="M86" s="157"/>
      <c r="N86" s="83"/>
      <c r="O86" s="84" t="s">
        <v>435</v>
      </c>
      <c r="P86" s="85"/>
    </row>
    <row r="87" spans="2:17" ht="15.75" x14ac:dyDescent="0.2">
      <c r="B87" s="127">
        <v>80</v>
      </c>
      <c r="C87" s="251" t="str">
        <f ca="1"/>
        <v/>
      </c>
      <c r="D87" s="310">
        <f ca="1"/>
        <v>0</v>
      </c>
      <c r="E87" s="311">
        <f ca="1"/>
        <v>0</v>
      </c>
      <c r="F87" s="314">
        <f ca="1"/>
        <v>0</v>
      </c>
      <c r="G87" s="314" t="str">
        <f ca="1"/>
        <v/>
      </c>
      <c r="H87" s="249" t="str">
        <f ca="1"/>
        <v>SV Baldorf</v>
      </c>
      <c r="I87" s="249" t="str">
        <f ca="1"/>
        <v>SV Arminia Köln III</v>
      </c>
      <c r="J87" s="272" t="str">
        <f ca="1">IF(Calc2!$Y83="","","( "&amp;Calc2!$Y83&amp;" )")</f>
        <v/>
      </c>
      <c r="K87" s="83"/>
      <c r="L87" s="84" t="s">
        <v>435</v>
      </c>
      <c r="M87" s="157"/>
      <c r="N87" s="83"/>
      <c r="O87" s="84" t="s">
        <v>435</v>
      </c>
      <c r="P87" s="85"/>
    </row>
    <row r="88" spans="2:17" ht="15.75" x14ac:dyDescent="0.2">
      <c r="B88" s="127">
        <v>81</v>
      </c>
      <c r="C88" s="251" t="str">
        <f ca="1"/>
        <v/>
      </c>
      <c r="D88" s="310">
        <f ca="1"/>
        <v>0</v>
      </c>
      <c r="E88" s="311">
        <f ca="1"/>
        <v>0</v>
      </c>
      <c r="F88" s="314">
        <f ca="1"/>
        <v>0</v>
      </c>
      <c r="G88" s="314" t="str">
        <f ca="1"/>
        <v/>
      </c>
      <c r="H88" s="249" t="str">
        <f ca="1"/>
        <v>TTC Mellen</v>
      </c>
      <c r="I88" s="249" t="str">
        <f ca="1"/>
        <v>VfL Wilden</v>
      </c>
      <c r="J88" s="272" t="str">
        <f ca="1">IF(Calc2!$Y84="","","( "&amp;Calc2!$Y84&amp;" )")</f>
        <v/>
      </c>
      <c r="K88" s="83"/>
      <c r="L88" s="84" t="s">
        <v>435</v>
      </c>
      <c r="M88" s="157"/>
      <c r="N88" s="83"/>
      <c r="O88" s="84" t="s">
        <v>435</v>
      </c>
      <c r="P88" s="85"/>
    </row>
    <row r="89" spans="2:17" ht="15.75" x14ac:dyDescent="0.2">
      <c r="B89" s="127">
        <v>82</v>
      </c>
      <c r="C89" s="251" t="str">
        <f ca="1"/>
        <v/>
      </c>
      <c r="D89" s="310">
        <f ca="1"/>
        <v>0</v>
      </c>
      <c r="E89" s="311">
        <f ca="1"/>
        <v>0</v>
      </c>
      <c r="F89" s="314">
        <f ca="1"/>
        <v>0</v>
      </c>
      <c r="G89" s="314" t="str">
        <f ca="1"/>
        <v/>
      </c>
      <c r="H89" s="249" t="str">
        <f ca="1"/>
        <v>RSV Peene</v>
      </c>
      <c r="I89" s="249" t="str">
        <f ca="1"/>
        <v>TTC Rot-Weiß Essen II</v>
      </c>
      <c r="J89" s="272" t="str">
        <f ca="1">IF(Calc2!$Y85="","","( "&amp;Calc2!$Y85&amp;" )")</f>
        <v/>
      </c>
      <c r="K89" s="83"/>
      <c r="L89" s="84" t="s">
        <v>435</v>
      </c>
      <c r="M89" s="157"/>
      <c r="N89" s="83"/>
      <c r="O89" s="84" t="s">
        <v>435</v>
      </c>
      <c r="P89" s="85"/>
    </row>
    <row r="90" spans="2:17" ht="15.75" x14ac:dyDescent="0.2">
      <c r="B90" s="127">
        <v>83</v>
      </c>
      <c r="C90" s="251" t="str">
        <f ca="1"/>
        <v/>
      </c>
      <c r="D90" s="310">
        <f ca="1"/>
        <v>0</v>
      </c>
      <c r="E90" s="311">
        <f ca="1"/>
        <v>0</v>
      </c>
      <c r="F90" s="314">
        <f ca="1"/>
        <v>0</v>
      </c>
      <c r="G90" s="314" t="str">
        <f ca="1"/>
        <v/>
      </c>
      <c r="H90" s="249" t="str">
        <f ca="1"/>
        <v>TSV Starnen II</v>
      </c>
      <c r="I90" s="249" t="str">
        <f ca="1"/>
        <v>SV Waldau</v>
      </c>
      <c r="J90" s="272" t="str">
        <f ca="1">IF(Calc2!$Y86="","","( "&amp;Calc2!$Y86&amp;" )")</f>
        <v/>
      </c>
      <c r="K90" s="83"/>
      <c r="L90" s="84" t="s">
        <v>435</v>
      </c>
      <c r="M90" s="157"/>
      <c r="N90" s="83"/>
      <c r="O90" s="84" t="s">
        <v>435</v>
      </c>
      <c r="P90" s="85"/>
    </row>
    <row r="91" spans="2:17" ht="15.75" x14ac:dyDescent="0.2">
      <c r="B91" s="127">
        <v>84</v>
      </c>
      <c r="C91" s="251" t="str">
        <f ca="1"/>
        <v/>
      </c>
      <c r="D91" s="310">
        <f ca="1"/>
        <v>0</v>
      </c>
      <c r="E91" s="311">
        <f ca="1"/>
        <v>0</v>
      </c>
      <c r="F91" s="314">
        <f ca="1"/>
        <v>0</v>
      </c>
      <c r="G91" s="314" t="str">
        <f ca="1"/>
        <v/>
      </c>
      <c r="H91" s="249" t="str">
        <f ca="1"/>
        <v>TSV Breitau</v>
      </c>
      <c r="I91" s="249" t="str">
        <f ca="1"/>
        <v>SV Baldorf</v>
      </c>
      <c r="J91" s="272" t="str">
        <f ca="1">IF(Calc2!$Y87="","","( "&amp;Calc2!$Y87&amp;" )")</f>
        <v/>
      </c>
      <c r="K91" s="83"/>
      <c r="L91" s="84" t="s">
        <v>435</v>
      </c>
      <c r="M91" s="157"/>
      <c r="N91" s="83"/>
      <c r="O91" s="84" t="s">
        <v>435</v>
      </c>
      <c r="P91" s="85"/>
    </row>
    <row r="92" spans="2:17" ht="15.75" x14ac:dyDescent="0.2">
      <c r="B92" s="127">
        <v>85</v>
      </c>
      <c r="C92" s="251" t="str">
        <f ca="1"/>
        <v/>
      </c>
      <c r="D92" s="310">
        <f ca="1"/>
        <v>0</v>
      </c>
      <c r="E92" s="311">
        <f ca="1"/>
        <v>0</v>
      </c>
      <c r="F92" s="314">
        <f ca="1"/>
        <v>0</v>
      </c>
      <c r="G92" s="314" t="str">
        <f ca="1"/>
        <v/>
      </c>
      <c r="H92" s="249" t="str">
        <f ca="1"/>
        <v>SV Arminia Köln III</v>
      </c>
      <c r="I92" s="249" t="str">
        <f ca="1"/>
        <v>SG Obermunde</v>
      </c>
      <c r="J92" s="272" t="str">
        <f ca="1">IF(Calc2!$Y88="","","( "&amp;Calc2!$Y88&amp;" )")</f>
        <v/>
      </c>
      <c r="K92" s="83"/>
      <c r="L92" s="84" t="s">
        <v>435</v>
      </c>
      <c r="M92" s="157"/>
      <c r="N92" s="83"/>
      <c r="O92" s="84" t="s">
        <v>435</v>
      </c>
      <c r="P92" s="85"/>
    </row>
    <row r="93" spans="2:17" ht="15.75" x14ac:dyDescent="0.2">
      <c r="B93" s="127">
        <v>86</v>
      </c>
      <c r="C93" s="251" t="str">
        <f ca="1"/>
        <v/>
      </c>
      <c r="D93" s="310">
        <f ca="1"/>
        <v>0</v>
      </c>
      <c r="E93" s="311">
        <f ca="1"/>
        <v>0</v>
      </c>
      <c r="F93" s="314">
        <f ca="1"/>
        <v>0</v>
      </c>
      <c r="G93" s="314" t="str">
        <f ca="1"/>
        <v/>
      </c>
      <c r="H93" s="249" t="str">
        <f ca="1"/>
        <v>TTC Rot-Weiß Essen II</v>
      </c>
      <c r="I93" s="249" t="str">
        <f ca="1"/>
        <v>TTC Mellen</v>
      </c>
      <c r="J93" s="272" t="str">
        <f ca="1">IF(Calc2!$Y89="","","( "&amp;Calc2!$Y89&amp;" )")</f>
        <v/>
      </c>
      <c r="K93" s="83"/>
      <c r="L93" s="84" t="s">
        <v>435</v>
      </c>
      <c r="M93" s="157"/>
      <c r="N93" s="83"/>
      <c r="O93" s="84" t="s">
        <v>435</v>
      </c>
      <c r="P93" s="85"/>
    </row>
    <row r="94" spans="2:17" ht="15.75" x14ac:dyDescent="0.2">
      <c r="B94" s="127">
        <v>87</v>
      </c>
      <c r="C94" s="251" t="str">
        <f ca="1"/>
        <v/>
      </c>
      <c r="D94" s="310">
        <f ca="1"/>
        <v>0</v>
      </c>
      <c r="E94" s="311">
        <f ca="1"/>
        <v>0</v>
      </c>
      <c r="F94" s="314">
        <f ca="1"/>
        <v>0</v>
      </c>
      <c r="G94" s="314" t="str">
        <f ca="1"/>
        <v/>
      </c>
      <c r="H94" s="249" t="str">
        <f ca="1"/>
        <v>VfL Wilden</v>
      </c>
      <c r="I94" s="249" t="str">
        <f ca="1"/>
        <v>TSV Starnen II</v>
      </c>
      <c r="J94" s="272" t="str">
        <f ca="1">IF(Calc2!$Y90="","","( "&amp;Calc2!$Y90&amp;" )")</f>
        <v/>
      </c>
      <c r="K94" s="83"/>
      <c r="L94" s="84" t="s">
        <v>435</v>
      </c>
      <c r="M94" s="157"/>
      <c r="N94" s="83"/>
      <c r="O94" s="84" t="s">
        <v>435</v>
      </c>
      <c r="P94" s="85"/>
    </row>
    <row r="95" spans="2:17" ht="15.75" x14ac:dyDescent="0.2">
      <c r="B95" s="127">
        <v>88</v>
      </c>
      <c r="C95" s="251" t="str">
        <f ca="1"/>
        <v/>
      </c>
      <c r="D95" s="310">
        <f ca="1"/>
        <v>0</v>
      </c>
      <c r="E95" s="311">
        <f ca="1"/>
        <v>0</v>
      </c>
      <c r="F95" s="314">
        <f ca="1"/>
        <v>0</v>
      </c>
      <c r="G95" s="314" t="str">
        <f ca="1"/>
        <v/>
      </c>
      <c r="H95" s="249" t="str">
        <f ca="1"/>
        <v>SV Baldorf</v>
      </c>
      <c r="I95" s="249" t="str">
        <f ca="1"/>
        <v>RSV Peene</v>
      </c>
      <c r="J95" s="272" t="str">
        <f ca="1">IF(Calc2!$Y91="","","( "&amp;Calc2!$Y91&amp;" )")</f>
        <v/>
      </c>
      <c r="K95" s="83"/>
      <c r="L95" s="84" t="s">
        <v>435</v>
      </c>
      <c r="M95" s="157"/>
      <c r="N95" s="83"/>
      <c r="O95" s="84" t="s">
        <v>435</v>
      </c>
      <c r="P95" s="85"/>
    </row>
    <row r="96" spans="2:17" ht="15.75" x14ac:dyDescent="0.2">
      <c r="B96" s="127">
        <v>89</v>
      </c>
      <c r="C96" s="251" t="str">
        <f ca="1"/>
        <v/>
      </c>
      <c r="D96" s="310">
        <f ca="1"/>
        <v>0</v>
      </c>
      <c r="E96" s="311">
        <f ca="1"/>
        <v>0</v>
      </c>
      <c r="F96" s="314">
        <f ca="1"/>
        <v>0</v>
      </c>
      <c r="G96" s="314" t="str">
        <f ca="1"/>
        <v/>
      </c>
      <c r="H96" s="249" t="str">
        <f ca="1"/>
        <v>SV Waldau</v>
      </c>
      <c r="I96" s="249" t="str">
        <f ca="1"/>
        <v>SV Arminia Köln III</v>
      </c>
      <c r="J96" s="272" t="str">
        <f ca="1">IF(Calc2!$Y92="","","( "&amp;Calc2!$Y92&amp;" )")</f>
        <v/>
      </c>
      <c r="K96" s="83"/>
      <c r="L96" s="84" t="s">
        <v>435</v>
      </c>
      <c r="M96" s="157"/>
      <c r="N96" s="83"/>
      <c r="O96" s="84" t="s">
        <v>435</v>
      </c>
      <c r="P96" s="85"/>
    </row>
    <row r="97" spans="2:16" ht="15.75" x14ac:dyDescent="0.2">
      <c r="B97" s="127">
        <v>90</v>
      </c>
      <c r="C97" s="251" t="str">
        <f ca="1"/>
        <v/>
      </c>
      <c r="D97" s="310">
        <f ca="1"/>
        <v>0</v>
      </c>
      <c r="E97" s="311">
        <f ca="1"/>
        <v>0</v>
      </c>
      <c r="F97" s="314">
        <f ca="1"/>
        <v>0</v>
      </c>
      <c r="G97" s="314" t="str">
        <f ca="1"/>
        <v/>
      </c>
      <c r="H97" s="249" t="str">
        <f ca="1"/>
        <v>SG Obermunde</v>
      </c>
      <c r="I97" s="249" t="str">
        <f ca="1"/>
        <v>TSV Breitau</v>
      </c>
      <c r="J97" s="272" t="str">
        <f ca="1">IF(Calc2!$Y93="","","( "&amp;Calc2!$Y93&amp;" )")</f>
        <v/>
      </c>
      <c r="K97" s="83"/>
      <c r="L97" s="84" t="s">
        <v>435</v>
      </c>
      <c r="M97" s="157"/>
      <c r="N97" s="83"/>
      <c r="O97" s="84" t="s">
        <v>435</v>
      </c>
      <c r="P97" s="85"/>
    </row>
    <row r="98" spans="2:16" ht="15.75" x14ac:dyDescent="0.2">
      <c r="B98" s="127">
        <v>91</v>
      </c>
      <c r="C98" s="251" t="str">
        <f ca="1"/>
        <v/>
      </c>
      <c r="D98" s="310" t="str">
        <f ca="1"/>
        <v/>
      </c>
      <c r="E98" s="311" t="str">
        <f ca="1"/>
        <v/>
      </c>
      <c r="F98" s="314" t="str">
        <f ca="1"/>
        <v/>
      </c>
      <c r="G98" s="314" t="str">
        <f ca="1"/>
        <v/>
      </c>
      <c r="H98" s="249" t="str">
        <f ca="1"/>
        <v/>
      </c>
      <c r="I98" s="249" t="str">
        <f ca="1"/>
        <v/>
      </c>
      <c r="J98" s="272" t="str">
        <f ca="1">IF(Calc2!$Y94="","","( "&amp;Calc2!$Y94&amp;" )")</f>
        <v/>
      </c>
      <c r="K98" s="83"/>
      <c r="L98" s="84" t="s">
        <v>435</v>
      </c>
      <c r="M98" s="157"/>
      <c r="N98" s="83"/>
      <c r="O98" s="84" t="s">
        <v>435</v>
      </c>
      <c r="P98" s="85"/>
    </row>
    <row r="99" spans="2:16" ht="15.75" x14ac:dyDescent="0.2">
      <c r="B99" s="127">
        <v>92</v>
      </c>
      <c r="C99" s="251" t="str">
        <f ca="1"/>
        <v/>
      </c>
      <c r="D99" s="310" t="str">
        <f ca="1"/>
        <v/>
      </c>
      <c r="E99" s="311" t="str">
        <f ca="1"/>
        <v/>
      </c>
      <c r="F99" s="314" t="str">
        <f ca="1"/>
        <v/>
      </c>
      <c r="G99" s="314" t="str">
        <f ca="1"/>
        <v/>
      </c>
      <c r="H99" s="249" t="str">
        <f ca="1"/>
        <v/>
      </c>
      <c r="I99" s="249" t="str">
        <f ca="1"/>
        <v/>
      </c>
      <c r="J99" s="272" t="str">
        <f ca="1">IF(Calc2!$Y95="","","( "&amp;Calc2!$Y95&amp;" )")</f>
        <v/>
      </c>
      <c r="K99" s="83"/>
      <c r="L99" s="84" t="s">
        <v>435</v>
      </c>
      <c r="M99" s="157"/>
      <c r="N99" s="83"/>
      <c r="O99" s="84" t="s">
        <v>435</v>
      </c>
      <c r="P99" s="85"/>
    </row>
    <row r="100" spans="2:16" ht="15.75" x14ac:dyDescent="0.2">
      <c r="B100" s="127">
        <v>93</v>
      </c>
      <c r="C100" s="251" t="str">
        <f ca="1"/>
        <v/>
      </c>
      <c r="D100" s="310" t="str">
        <f ca="1"/>
        <v/>
      </c>
      <c r="E100" s="311" t="str">
        <f ca="1"/>
        <v/>
      </c>
      <c r="F100" s="314" t="str">
        <f ca="1"/>
        <v/>
      </c>
      <c r="G100" s="314" t="str">
        <f ca="1"/>
        <v/>
      </c>
      <c r="H100" s="249" t="str">
        <f ca="1"/>
        <v/>
      </c>
      <c r="I100" s="249" t="str">
        <f ca="1"/>
        <v/>
      </c>
      <c r="J100" s="272" t="str">
        <f ca="1">IF(Calc2!$Y96="","","( "&amp;Calc2!$Y96&amp;" )")</f>
        <v/>
      </c>
      <c r="K100" s="83"/>
      <c r="L100" s="84" t="s">
        <v>435</v>
      </c>
      <c r="M100" s="157"/>
      <c r="N100" s="83"/>
      <c r="O100" s="84" t="s">
        <v>435</v>
      </c>
      <c r="P100" s="85"/>
    </row>
    <row r="101" spans="2:16" ht="15.75" x14ac:dyDescent="0.2">
      <c r="B101" s="127">
        <v>94</v>
      </c>
      <c r="C101" s="251" t="str">
        <f ca="1"/>
        <v/>
      </c>
      <c r="D101" s="310" t="str">
        <f ca="1"/>
        <v/>
      </c>
      <c r="E101" s="311" t="str">
        <f ca="1"/>
        <v/>
      </c>
      <c r="F101" s="314" t="str">
        <f ca="1"/>
        <v/>
      </c>
      <c r="G101" s="314" t="str">
        <f ca="1"/>
        <v/>
      </c>
      <c r="H101" s="249" t="str">
        <f ca="1"/>
        <v/>
      </c>
      <c r="I101" s="249" t="str">
        <f ca="1"/>
        <v/>
      </c>
      <c r="J101" s="272" t="str">
        <f ca="1">IF(Calc2!$Y97="","","( "&amp;Calc2!$Y97&amp;" )")</f>
        <v/>
      </c>
      <c r="K101" s="83"/>
      <c r="L101" s="84" t="s">
        <v>435</v>
      </c>
      <c r="M101" s="157"/>
      <c r="N101" s="83"/>
      <c r="O101" s="84" t="s">
        <v>435</v>
      </c>
      <c r="P101" s="85"/>
    </row>
    <row r="102" spans="2:16" ht="15.75" x14ac:dyDescent="0.2">
      <c r="B102" s="127">
        <v>95</v>
      </c>
      <c r="C102" s="251" t="str">
        <f ca="1"/>
        <v/>
      </c>
      <c r="D102" s="310" t="str">
        <f ca="1"/>
        <v/>
      </c>
      <c r="E102" s="311" t="str">
        <f ca="1"/>
        <v/>
      </c>
      <c r="F102" s="314" t="str">
        <f ca="1"/>
        <v/>
      </c>
      <c r="G102" s="314" t="str">
        <f ca="1"/>
        <v/>
      </c>
      <c r="H102" s="249" t="str">
        <f ca="1"/>
        <v/>
      </c>
      <c r="I102" s="249" t="str">
        <f ca="1"/>
        <v/>
      </c>
      <c r="J102" s="272" t="str">
        <f ca="1">IF(Calc2!$Y98="","","( "&amp;Calc2!$Y98&amp;" )")</f>
        <v/>
      </c>
      <c r="K102" s="83"/>
      <c r="L102" s="84" t="s">
        <v>435</v>
      </c>
      <c r="M102" s="157"/>
      <c r="N102" s="83"/>
      <c r="O102" s="84" t="s">
        <v>435</v>
      </c>
      <c r="P102" s="85"/>
    </row>
    <row r="103" spans="2:16" ht="15.75" x14ac:dyDescent="0.2">
      <c r="B103" s="127">
        <v>96</v>
      </c>
      <c r="C103" s="251" t="str">
        <f ca="1"/>
        <v/>
      </c>
      <c r="D103" s="310" t="str">
        <f ca="1"/>
        <v/>
      </c>
      <c r="E103" s="311" t="str">
        <f ca="1"/>
        <v/>
      </c>
      <c r="F103" s="314" t="str">
        <f ca="1"/>
        <v/>
      </c>
      <c r="G103" s="314" t="str">
        <f ca="1"/>
        <v/>
      </c>
      <c r="H103" s="249" t="str">
        <f ca="1"/>
        <v/>
      </c>
      <c r="I103" s="249" t="str">
        <f ca="1"/>
        <v/>
      </c>
      <c r="J103" s="272" t="str">
        <f ca="1">IF(Calc2!$Y99="","","( "&amp;Calc2!$Y99&amp;" )")</f>
        <v/>
      </c>
      <c r="K103" s="83"/>
      <c r="L103" s="84" t="s">
        <v>435</v>
      </c>
      <c r="M103" s="157"/>
      <c r="N103" s="83"/>
      <c r="O103" s="84" t="s">
        <v>435</v>
      </c>
      <c r="P103" s="85"/>
    </row>
    <row r="104" spans="2:16" ht="15.75" x14ac:dyDescent="0.2">
      <c r="B104" s="127">
        <v>97</v>
      </c>
      <c r="C104" s="251" t="str">
        <f ca="1"/>
        <v/>
      </c>
      <c r="D104" s="310" t="str">
        <f ca="1"/>
        <v/>
      </c>
      <c r="E104" s="311" t="str">
        <f ca="1"/>
        <v/>
      </c>
      <c r="F104" s="314" t="str">
        <f ca="1"/>
        <v/>
      </c>
      <c r="G104" s="314" t="str">
        <f ca="1"/>
        <v/>
      </c>
      <c r="H104" s="249" t="str">
        <f ca="1"/>
        <v/>
      </c>
      <c r="I104" s="249" t="str">
        <f ca="1"/>
        <v/>
      </c>
      <c r="J104" s="272" t="str">
        <f ca="1">IF(Calc2!$Y100="","","( "&amp;Calc2!$Y100&amp;" )")</f>
        <v/>
      </c>
      <c r="K104" s="83"/>
      <c r="L104" s="84" t="s">
        <v>435</v>
      </c>
      <c r="M104" s="157"/>
      <c r="N104" s="83"/>
      <c r="O104" s="84" t="s">
        <v>435</v>
      </c>
      <c r="P104" s="85"/>
    </row>
    <row r="105" spans="2:16" ht="15.75" x14ac:dyDescent="0.2">
      <c r="B105" s="127">
        <v>98</v>
      </c>
      <c r="C105" s="251" t="str">
        <f ca="1"/>
        <v/>
      </c>
      <c r="D105" s="310" t="str">
        <f ca="1"/>
        <v/>
      </c>
      <c r="E105" s="311" t="str">
        <f ca="1"/>
        <v/>
      </c>
      <c r="F105" s="314" t="str">
        <f ca="1"/>
        <v/>
      </c>
      <c r="G105" s="314" t="str">
        <f ca="1"/>
        <v/>
      </c>
      <c r="H105" s="249" t="str">
        <f ca="1"/>
        <v/>
      </c>
      <c r="I105" s="249" t="str">
        <f ca="1"/>
        <v/>
      </c>
      <c r="J105" s="272" t="str">
        <f ca="1">IF(Calc2!$Y101="","","( "&amp;Calc2!$Y101&amp;" )")</f>
        <v/>
      </c>
      <c r="K105" s="83"/>
      <c r="L105" s="84" t="s">
        <v>435</v>
      </c>
      <c r="M105" s="157"/>
      <c r="N105" s="83"/>
      <c r="O105" s="84" t="s">
        <v>435</v>
      </c>
      <c r="P105" s="85"/>
    </row>
    <row r="106" spans="2:16" ht="15.75" x14ac:dyDescent="0.2">
      <c r="B106" s="127">
        <v>99</v>
      </c>
      <c r="C106" s="251" t="str">
        <f ca="1"/>
        <v/>
      </c>
      <c r="D106" s="310" t="str">
        <f ca="1"/>
        <v/>
      </c>
      <c r="E106" s="311" t="str">
        <f ca="1"/>
        <v/>
      </c>
      <c r="F106" s="314" t="str">
        <f ca="1"/>
        <v/>
      </c>
      <c r="G106" s="314" t="str">
        <f ca="1"/>
        <v/>
      </c>
      <c r="H106" s="249" t="str">
        <f ca="1"/>
        <v/>
      </c>
      <c r="I106" s="249" t="str">
        <f ca="1"/>
        <v/>
      </c>
      <c r="J106" s="272" t="str">
        <f ca="1">IF(Calc2!$Y102="","","( "&amp;Calc2!$Y102&amp;" )")</f>
        <v/>
      </c>
      <c r="K106" s="83"/>
      <c r="L106" s="84" t="s">
        <v>435</v>
      </c>
      <c r="M106" s="157"/>
      <c r="N106" s="83"/>
      <c r="O106" s="84" t="s">
        <v>435</v>
      </c>
      <c r="P106" s="85"/>
    </row>
    <row r="107" spans="2:16" ht="15.75" x14ac:dyDescent="0.2">
      <c r="B107" s="127">
        <v>100</v>
      </c>
      <c r="C107" s="251" t="str">
        <f ca="1"/>
        <v/>
      </c>
      <c r="D107" s="310" t="str">
        <f ca="1"/>
        <v/>
      </c>
      <c r="E107" s="311" t="str">
        <f ca="1"/>
        <v/>
      </c>
      <c r="F107" s="314" t="str">
        <f ca="1"/>
        <v/>
      </c>
      <c r="G107" s="314" t="str">
        <f ca="1"/>
        <v/>
      </c>
      <c r="H107" s="249" t="str">
        <f ca="1"/>
        <v/>
      </c>
      <c r="I107" s="249" t="str">
        <f ca="1"/>
        <v/>
      </c>
      <c r="J107" s="272" t="str">
        <f ca="1">IF(Calc2!$Y103="","","( "&amp;Calc2!$Y103&amp;" )")</f>
        <v/>
      </c>
      <c r="K107" s="83"/>
      <c r="L107" s="84" t="s">
        <v>435</v>
      </c>
      <c r="M107" s="157"/>
      <c r="N107" s="83"/>
      <c r="O107" s="84" t="s">
        <v>435</v>
      </c>
      <c r="P107" s="85"/>
    </row>
    <row r="108" spans="2:16" ht="15.75" x14ac:dyDescent="0.2">
      <c r="B108" s="127">
        <v>101</v>
      </c>
      <c r="C108" s="251" t="str">
        <f ca="1"/>
        <v/>
      </c>
      <c r="D108" s="310" t="str">
        <f ca="1"/>
        <v/>
      </c>
      <c r="E108" s="311" t="str">
        <f ca="1"/>
        <v/>
      </c>
      <c r="F108" s="314" t="str">
        <f ca="1"/>
        <v/>
      </c>
      <c r="G108" s="314" t="str">
        <f ca="1"/>
        <v/>
      </c>
      <c r="H108" s="249" t="str">
        <f ca="1"/>
        <v/>
      </c>
      <c r="I108" s="249" t="str">
        <f ca="1"/>
        <v/>
      </c>
      <c r="J108" s="272" t="str">
        <f ca="1">IF(Calc2!$Y104="","","( "&amp;Calc2!$Y104&amp;" )")</f>
        <v/>
      </c>
      <c r="K108" s="83"/>
      <c r="L108" s="84" t="s">
        <v>435</v>
      </c>
      <c r="M108" s="157"/>
      <c r="N108" s="83"/>
      <c r="O108" s="84" t="s">
        <v>435</v>
      </c>
      <c r="P108" s="85"/>
    </row>
    <row r="109" spans="2:16" ht="15.75" x14ac:dyDescent="0.2">
      <c r="B109" s="127">
        <v>102</v>
      </c>
      <c r="C109" s="251" t="str">
        <f ca="1"/>
        <v/>
      </c>
      <c r="D109" s="310" t="str">
        <f ca="1"/>
        <v/>
      </c>
      <c r="E109" s="311" t="str">
        <f ca="1"/>
        <v/>
      </c>
      <c r="F109" s="314" t="str">
        <f ca="1"/>
        <v/>
      </c>
      <c r="G109" s="314" t="str">
        <f ca="1"/>
        <v/>
      </c>
      <c r="H109" s="249" t="str">
        <f ca="1"/>
        <v/>
      </c>
      <c r="I109" s="249" t="str">
        <f ca="1"/>
        <v/>
      </c>
      <c r="J109" s="272" t="str">
        <f ca="1">IF(Calc2!$Y105="","","( "&amp;Calc2!$Y105&amp;" )")</f>
        <v/>
      </c>
      <c r="K109" s="83"/>
      <c r="L109" s="84" t="s">
        <v>435</v>
      </c>
      <c r="M109" s="157"/>
      <c r="N109" s="83"/>
      <c r="O109" s="84" t="s">
        <v>435</v>
      </c>
      <c r="P109" s="85"/>
    </row>
    <row r="110" spans="2:16" ht="15.75" x14ac:dyDescent="0.2">
      <c r="B110" s="127">
        <v>103</v>
      </c>
      <c r="C110" s="251" t="str">
        <f ca="1"/>
        <v/>
      </c>
      <c r="D110" s="310" t="str">
        <f ca="1"/>
        <v/>
      </c>
      <c r="E110" s="311" t="str">
        <f ca="1"/>
        <v/>
      </c>
      <c r="F110" s="314" t="str">
        <f ca="1"/>
        <v/>
      </c>
      <c r="G110" s="314" t="str">
        <f ca="1"/>
        <v/>
      </c>
      <c r="H110" s="249" t="str">
        <f ca="1"/>
        <v/>
      </c>
      <c r="I110" s="249" t="str">
        <f ca="1"/>
        <v/>
      </c>
      <c r="J110" s="272" t="str">
        <f ca="1">IF(Calc2!$Y106="","","( "&amp;Calc2!$Y106&amp;" )")</f>
        <v/>
      </c>
      <c r="K110" s="83"/>
      <c r="L110" s="84" t="s">
        <v>435</v>
      </c>
      <c r="M110" s="157"/>
      <c r="N110" s="83"/>
      <c r="O110" s="84" t="s">
        <v>435</v>
      </c>
      <c r="P110" s="85"/>
    </row>
    <row r="111" spans="2:16" ht="15.75" x14ac:dyDescent="0.2">
      <c r="B111" s="127">
        <v>104</v>
      </c>
      <c r="C111" s="251" t="str">
        <f ca="1"/>
        <v/>
      </c>
      <c r="D111" s="310" t="str">
        <f ca="1"/>
        <v/>
      </c>
      <c r="E111" s="311" t="str">
        <f ca="1"/>
        <v/>
      </c>
      <c r="F111" s="314" t="str">
        <f ca="1"/>
        <v/>
      </c>
      <c r="G111" s="314" t="str">
        <f ca="1"/>
        <v/>
      </c>
      <c r="H111" s="249" t="str">
        <f ca="1"/>
        <v/>
      </c>
      <c r="I111" s="249" t="str">
        <f ca="1"/>
        <v/>
      </c>
      <c r="J111" s="272" t="str">
        <f ca="1">IF(Calc2!$Y107="","","( "&amp;Calc2!$Y107&amp;" )")</f>
        <v/>
      </c>
      <c r="K111" s="83"/>
      <c r="L111" s="84" t="s">
        <v>435</v>
      </c>
      <c r="M111" s="157"/>
      <c r="N111" s="83"/>
      <c r="O111" s="84" t="s">
        <v>435</v>
      </c>
      <c r="P111" s="85"/>
    </row>
    <row r="112" spans="2:16" ht="15.75" x14ac:dyDescent="0.2">
      <c r="B112" s="127">
        <v>105</v>
      </c>
      <c r="C112" s="251" t="str">
        <f ca="1"/>
        <v/>
      </c>
      <c r="D112" s="310" t="str">
        <f ca="1"/>
        <v/>
      </c>
      <c r="E112" s="311" t="str">
        <f ca="1"/>
        <v/>
      </c>
      <c r="F112" s="314" t="str">
        <f ca="1"/>
        <v/>
      </c>
      <c r="G112" s="314" t="str">
        <f ca="1"/>
        <v/>
      </c>
      <c r="H112" s="249" t="str">
        <f ca="1"/>
        <v/>
      </c>
      <c r="I112" s="249" t="str">
        <f ca="1"/>
        <v/>
      </c>
      <c r="J112" s="272" t="str">
        <f ca="1">IF(Calc2!$Y108="","","( "&amp;Calc2!$Y108&amp;" )")</f>
        <v/>
      </c>
      <c r="K112" s="83"/>
      <c r="L112" s="84" t="s">
        <v>435</v>
      </c>
      <c r="M112" s="157"/>
      <c r="N112" s="83"/>
      <c r="O112" s="84" t="s">
        <v>435</v>
      </c>
      <c r="P112" s="85"/>
    </row>
    <row r="113" spans="2:16" ht="15.75" x14ac:dyDescent="0.2">
      <c r="B113" s="127">
        <v>106</v>
      </c>
      <c r="C113" s="251" t="str">
        <f ca="1"/>
        <v/>
      </c>
      <c r="D113" s="310" t="str">
        <f ca="1"/>
        <v/>
      </c>
      <c r="E113" s="311" t="str">
        <f ca="1"/>
        <v/>
      </c>
      <c r="F113" s="314" t="str">
        <f ca="1"/>
        <v/>
      </c>
      <c r="G113" s="314" t="str">
        <f ca="1"/>
        <v/>
      </c>
      <c r="H113" s="249" t="str">
        <f ca="1"/>
        <v/>
      </c>
      <c r="I113" s="249" t="str">
        <f ca="1"/>
        <v/>
      </c>
      <c r="J113" s="272" t="str">
        <f ca="1">IF(Calc2!$Y109="","","( "&amp;Calc2!$Y109&amp;" )")</f>
        <v/>
      </c>
      <c r="K113" s="83"/>
      <c r="L113" s="84" t="s">
        <v>435</v>
      </c>
      <c r="M113" s="157"/>
      <c r="N113" s="83"/>
      <c r="O113" s="84" t="s">
        <v>435</v>
      </c>
      <c r="P113" s="85"/>
    </row>
    <row r="114" spans="2:16" ht="15.75" x14ac:dyDescent="0.2">
      <c r="B114" s="127">
        <v>107</v>
      </c>
      <c r="C114" s="251" t="str">
        <f ca="1"/>
        <v/>
      </c>
      <c r="D114" s="310" t="str">
        <f ca="1"/>
        <v/>
      </c>
      <c r="E114" s="311" t="str">
        <f ca="1"/>
        <v/>
      </c>
      <c r="F114" s="314" t="str">
        <f ca="1"/>
        <v/>
      </c>
      <c r="G114" s="314" t="str">
        <f ca="1"/>
        <v/>
      </c>
      <c r="H114" s="249" t="str">
        <f ca="1"/>
        <v/>
      </c>
      <c r="I114" s="249" t="str">
        <f ca="1"/>
        <v/>
      </c>
      <c r="J114" s="272" t="str">
        <f ca="1">IF(Calc2!$Y110="","","( "&amp;Calc2!$Y110&amp;" )")</f>
        <v/>
      </c>
      <c r="K114" s="83"/>
      <c r="L114" s="84" t="s">
        <v>435</v>
      </c>
      <c r="M114" s="157"/>
      <c r="N114" s="83"/>
      <c r="O114" s="84" t="s">
        <v>435</v>
      </c>
      <c r="P114" s="85"/>
    </row>
    <row r="115" spans="2:16" ht="15.75" x14ac:dyDescent="0.2">
      <c r="B115" s="127">
        <v>108</v>
      </c>
      <c r="C115" s="251" t="str">
        <f ca="1"/>
        <v/>
      </c>
      <c r="D115" s="310" t="str">
        <f ca="1"/>
        <v/>
      </c>
      <c r="E115" s="311" t="str">
        <f ca="1"/>
        <v/>
      </c>
      <c r="F115" s="314" t="str">
        <f ca="1"/>
        <v/>
      </c>
      <c r="G115" s="314" t="str">
        <f ca="1"/>
        <v/>
      </c>
      <c r="H115" s="249" t="str">
        <f ca="1"/>
        <v/>
      </c>
      <c r="I115" s="249" t="str">
        <f ca="1"/>
        <v/>
      </c>
      <c r="J115" s="272" t="str">
        <f ca="1">IF(Calc2!$Y111="","","( "&amp;Calc2!$Y111&amp;" )")</f>
        <v/>
      </c>
      <c r="K115" s="83"/>
      <c r="L115" s="84" t="s">
        <v>435</v>
      </c>
      <c r="M115" s="157"/>
      <c r="N115" s="83"/>
      <c r="O115" s="84" t="s">
        <v>435</v>
      </c>
      <c r="P115" s="85"/>
    </row>
    <row r="116" spans="2:16" ht="15.75" x14ac:dyDescent="0.2">
      <c r="B116" s="127">
        <v>109</v>
      </c>
      <c r="C116" s="251" t="str">
        <f ca="1"/>
        <v/>
      </c>
      <c r="D116" s="310" t="str">
        <f ca="1"/>
        <v/>
      </c>
      <c r="E116" s="311" t="str">
        <f ca="1"/>
        <v/>
      </c>
      <c r="F116" s="314" t="str">
        <f ca="1"/>
        <v/>
      </c>
      <c r="G116" s="314" t="str">
        <f ca="1"/>
        <v/>
      </c>
      <c r="H116" s="249" t="str">
        <f ca="1"/>
        <v/>
      </c>
      <c r="I116" s="249" t="str">
        <f ca="1"/>
        <v/>
      </c>
      <c r="J116" s="272" t="str">
        <f ca="1">IF(Calc2!$Y112="","","( "&amp;Calc2!$Y112&amp;" )")</f>
        <v/>
      </c>
      <c r="K116" s="83"/>
      <c r="L116" s="84" t="s">
        <v>435</v>
      </c>
      <c r="M116" s="157"/>
      <c r="N116" s="83"/>
      <c r="O116" s="84" t="s">
        <v>435</v>
      </c>
      <c r="P116" s="85"/>
    </row>
    <row r="117" spans="2:16" ht="15.75" x14ac:dyDescent="0.2">
      <c r="B117" s="127">
        <v>110</v>
      </c>
      <c r="C117" s="251" t="str">
        <f ca="1"/>
        <v/>
      </c>
      <c r="D117" s="310" t="str">
        <f ca="1"/>
        <v/>
      </c>
      <c r="E117" s="311" t="str">
        <f ca="1"/>
        <v/>
      </c>
      <c r="F117" s="314" t="str">
        <f ca="1"/>
        <v/>
      </c>
      <c r="G117" s="314" t="str">
        <f ca="1"/>
        <v/>
      </c>
      <c r="H117" s="249" t="str">
        <f ca="1"/>
        <v/>
      </c>
      <c r="I117" s="249" t="str">
        <f ca="1"/>
        <v/>
      </c>
      <c r="J117" s="272" t="str">
        <f ca="1">IF(Calc2!$Y113="","","( "&amp;Calc2!$Y113&amp;" )")</f>
        <v/>
      </c>
      <c r="K117" s="83"/>
      <c r="L117" s="84" t="s">
        <v>435</v>
      </c>
      <c r="M117" s="157"/>
      <c r="N117" s="83"/>
      <c r="O117" s="84" t="s">
        <v>435</v>
      </c>
      <c r="P117" s="85"/>
    </row>
    <row r="118" spans="2:16" ht="15.75" x14ac:dyDescent="0.2">
      <c r="B118" s="127">
        <v>111</v>
      </c>
      <c r="C118" s="251" t="str">
        <f ca="1"/>
        <v/>
      </c>
      <c r="D118" s="310" t="str">
        <f ca="1"/>
        <v/>
      </c>
      <c r="E118" s="311" t="str">
        <f ca="1"/>
        <v/>
      </c>
      <c r="F118" s="314" t="str">
        <f ca="1"/>
        <v/>
      </c>
      <c r="G118" s="314" t="str">
        <f ca="1"/>
        <v/>
      </c>
      <c r="H118" s="249" t="str">
        <f ca="1"/>
        <v/>
      </c>
      <c r="I118" s="249" t="str">
        <f ca="1"/>
        <v/>
      </c>
      <c r="J118" s="272" t="str">
        <f ca="1">IF(Calc2!$Y114="","","( "&amp;Calc2!$Y114&amp;" )")</f>
        <v/>
      </c>
      <c r="K118" s="83"/>
      <c r="L118" s="84" t="s">
        <v>435</v>
      </c>
      <c r="M118" s="157"/>
      <c r="N118" s="83"/>
      <c r="O118" s="84" t="s">
        <v>435</v>
      </c>
      <c r="P118" s="85"/>
    </row>
    <row r="119" spans="2:16" ht="15.75" x14ac:dyDescent="0.2">
      <c r="B119" s="127">
        <v>112</v>
      </c>
      <c r="C119" s="251" t="str">
        <f ca="1"/>
        <v/>
      </c>
      <c r="D119" s="310" t="str">
        <f ca="1"/>
        <v/>
      </c>
      <c r="E119" s="311" t="str">
        <f ca="1"/>
        <v/>
      </c>
      <c r="F119" s="314" t="str">
        <f ca="1"/>
        <v/>
      </c>
      <c r="G119" s="314" t="str">
        <f ca="1"/>
        <v/>
      </c>
      <c r="H119" s="249" t="str">
        <f ca="1"/>
        <v/>
      </c>
      <c r="I119" s="249" t="str">
        <f ca="1"/>
        <v/>
      </c>
      <c r="J119" s="272" t="str">
        <f ca="1">IF(Calc2!$Y115="","","( "&amp;Calc2!$Y115&amp;" )")</f>
        <v/>
      </c>
      <c r="K119" s="83"/>
      <c r="L119" s="84" t="s">
        <v>435</v>
      </c>
      <c r="M119" s="157"/>
      <c r="N119" s="83"/>
      <c r="O119" s="84" t="s">
        <v>435</v>
      </c>
      <c r="P119" s="85"/>
    </row>
    <row r="120" spans="2:16" ht="15.75" x14ac:dyDescent="0.2">
      <c r="B120" s="127">
        <v>113</v>
      </c>
      <c r="C120" s="251" t="str">
        <f ca="1"/>
        <v/>
      </c>
      <c r="D120" s="310" t="str">
        <f ca="1"/>
        <v/>
      </c>
      <c r="E120" s="311" t="str">
        <f ca="1"/>
        <v/>
      </c>
      <c r="F120" s="314" t="str">
        <f ca="1"/>
        <v/>
      </c>
      <c r="G120" s="314" t="str">
        <f ca="1"/>
        <v/>
      </c>
      <c r="H120" s="249" t="str">
        <f ca="1"/>
        <v/>
      </c>
      <c r="I120" s="249" t="str">
        <f ca="1"/>
        <v/>
      </c>
      <c r="J120" s="272" t="str">
        <f ca="1">IF(Calc2!$Y116="","","( "&amp;Calc2!$Y116&amp;" )")</f>
        <v/>
      </c>
      <c r="K120" s="83"/>
      <c r="L120" s="84" t="s">
        <v>435</v>
      </c>
      <c r="M120" s="157"/>
      <c r="N120" s="83"/>
      <c r="O120" s="84" t="s">
        <v>435</v>
      </c>
      <c r="P120" s="85"/>
    </row>
    <row r="121" spans="2:16" ht="15.75" x14ac:dyDescent="0.2">
      <c r="B121" s="127">
        <v>114</v>
      </c>
      <c r="C121" s="251" t="str">
        <f ca="1"/>
        <v/>
      </c>
      <c r="D121" s="310" t="str">
        <f ca="1"/>
        <v/>
      </c>
      <c r="E121" s="311" t="str">
        <f ca="1"/>
        <v/>
      </c>
      <c r="F121" s="314" t="str">
        <f ca="1"/>
        <v/>
      </c>
      <c r="G121" s="314" t="str">
        <f ca="1"/>
        <v/>
      </c>
      <c r="H121" s="249" t="str">
        <f ca="1"/>
        <v/>
      </c>
      <c r="I121" s="249" t="str">
        <f ca="1"/>
        <v/>
      </c>
      <c r="J121" s="272" t="str">
        <f ca="1">IF(Calc2!$Y117="","","( "&amp;Calc2!$Y117&amp;" )")</f>
        <v/>
      </c>
      <c r="K121" s="83"/>
      <c r="L121" s="84" t="s">
        <v>435</v>
      </c>
      <c r="M121" s="157"/>
      <c r="N121" s="83"/>
      <c r="O121" s="84" t="s">
        <v>435</v>
      </c>
      <c r="P121" s="85"/>
    </row>
    <row r="122" spans="2:16" ht="15.75" x14ac:dyDescent="0.2">
      <c r="B122" s="127">
        <v>115</v>
      </c>
      <c r="C122" s="251" t="str">
        <f ca="1"/>
        <v/>
      </c>
      <c r="D122" s="310" t="str">
        <f ca="1"/>
        <v/>
      </c>
      <c r="E122" s="311" t="str">
        <f ca="1"/>
        <v/>
      </c>
      <c r="F122" s="314" t="str">
        <f ca="1"/>
        <v/>
      </c>
      <c r="G122" s="314" t="str">
        <f ca="1"/>
        <v/>
      </c>
      <c r="H122" s="249" t="str">
        <f ca="1"/>
        <v/>
      </c>
      <c r="I122" s="249" t="str">
        <f ca="1"/>
        <v/>
      </c>
      <c r="J122" s="272" t="str">
        <f ca="1">IF(Calc2!$Y118="","","( "&amp;Calc2!$Y118&amp;" )")</f>
        <v/>
      </c>
      <c r="K122" s="83"/>
      <c r="L122" s="84" t="s">
        <v>435</v>
      </c>
      <c r="M122" s="157"/>
      <c r="N122" s="83"/>
      <c r="O122" s="84" t="s">
        <v>435</v>
      </c>
      <c r="P122" s="85"/>
    </row>
    <row r="123" spans="2:16" ht="15.75" x14ac:dyDescent="0.2">
      <c r="B123" s="127">
        <v>116</v>
      </c>
      <c r="C123" s="251" t="str">
        <f ca="1"/>
        <v/>
      </c>
      <c r="D123" s="310" t="str">
        <f ca="1"/>
        <v/>
      </c>
      <c r="E123" s="311" t="str">
        <f ca="1"/>
        <v/>
      </c>
      <c r="F123" s="314" t="str">
        <f ca="1"/>
        <v/>
      </c>
      <c r="G123" s="314" t="str">
        <f ca="1"/>
        <v/>
      </c>
      <c r="H123" s="249" t="str">
        <f ca="1"/>
        <v/>
      </c>
      <c r="I123" s="249" t="str">
        <f ca="1"/>
        <v/>
      </c>
      <c r="J123" s="272" t="str">
        <f ca="1">IF(Calc2!$Y119="","","( "&amp;Calc2!$Y119&amp;" )")</f>
        <v/>
      </c>
      <c r="K123" s="83"/>
      <c r="L123" s="84" t="s">
        <v>435</v>
      </c>
      <c r="M123" s="157"/>
      <c r="N123" s="83"/>
      <c r="O123" s="84" t="s">
        <v>435</v>
      </c>
      <c r="P123" s="85"/>
    </row>
    <row r="124" spans="2:16" ht="15.75" x14ac:dyDescent="0.2">
      <c r="B124" s="127">
        <v>117</v>
      </c>
      <c r="C124" s="251" t="str">
        <f ca="1"/>
        <v/>
      </c>
      <c r="D124" s="310" t="str">
        <f ca="1"/>
        <v/>
      </c>
      <c r="E124" s="311" t="str">
        <f ca="1"/>
        <v/>
      </c>
      <c r="F124" s="314" t="str">
        <f ca="1"/>
        <v/>
      </c>
      <c r="G124" s="314" t="str">
        <f ca="1"/>
        <v/>
      </c>
      <c r="H124" s="249" t="str">
        <f ca="1"/>
        <v/>
      </c>
      <c r="I124" s="249" t="str">
        <f ca="1"/>
        <v/>
      </c>
      <c r="J124" s="272" t="str">
        <f ca="1">IF(Calc2!$Y120="","","( "&amp;Calc2!$Y120&amp;" )")</f>
        <v/>
      </c>
      <c r="K124" s="83"/>
      <c r="L124" s="84" t="s">
        <v>435</v>
      </c>
      <c r="M124" s="157"/>
      <c r="N124" s="83"/>
      <c r="O124" s="84" t="s">
        <v>435</v>
      </c>
      <c r="P124" s="85"/>
    </row>
    <row r="125" spans="2:16" ht="15.75" x14ac:dyDescent="0.2">
      <c r="B125" s="127">
        <v>118</v>
      </c>
      <c r="C125" s="251" t="str">
        <f ca="1"/>
        <v/>
      </c>
      <c r="D125" s="310" t="str">
        <f ca="1"/>
        <v/>
      </c>
      <c r="E125" s="311" t="str">
        <f ca="1"/>
        <v/>
      </c>
      <c r="F125" s="314" t="str">
        <f ca="1"/>
        <v/>
      </c>
      <c r="G125" s="314" t="str">
        <f ca="1"/>
        <v/>
      </c>
      <c r="H125" s="249" t="str">
        <f ca="1"/>
        <v/>
      </c>
      <c r="I125" s="249" t="str">
        <f ca="1"/>
        <v/>
      </c>
      <c r="J125" s="272" t="str">
        <f ca="1">IF(Calc2!$Y121="","","( "&amp;Calc2!$Y121&amp;" )")</f>
        <v/>
      </c>
      <c r="K125" s="83"/>
      <c r="L125" s="84" t="s">
        <v>435</v>
      </c>
      <c r="M125" s="157"/>
      <c r="N125" s="83"/>
      <c r="O125" s="84" t="s">
        <v>435</v>
      </c>
      <c r="P125" s="85"/>
    </row>
    <row r="126" spans="2:16" ht="15.75" x14ac:dyDescent="0.2">
      <c r="B126" s="127">
        <v>119</v>
      </c>
      <c r="C126" s="251" t="str">
        <f ca="1"/>
        <v/>
      </c>
      <c r="D126" s="310" t="str">
        <f ca="1"/>
        <v/>
      </c>
      <c r="E126" s="311" t="str">
        <f ca="1"/>
        <v/>
      </c>
      <c r="F126" s="314" t="str">
        <f ca="1"/>
        <v/>
      </c>
      <c r="G126" s="314" t="str">
        <f ca="1"/>
        <v/>
      </c>
      <c r="H126" s="249" t="str">
        <f ca="1"/>
        <v/>
      </c>
      <c r="I126" s="249" t="str">
        <f ca="1"/>
        <v/>
      </c>
      <c r="J126" s="272" t="str">
        <f ca="1">IF(Calc2!$Y122="","","( "&amp;Calc2!$Y122&amp;" )")</f>
        <v/>
      </c>
      <c r="K126" s="83"/>
      <c r="L126" s="84" t="s">
        <v>435</v>
      </c>
      <c r="M126" s="157"/>
      <c r="N126" s="83"/>
      <c r="O126" s="84" t="s">
        <v>435</v>
      </c>
      <c r="P126" s="85"/>
    </row>
    <row r="127" spans="2:16" ht="15.75" x14ac:dyDescent="0.2">
      <c r="B127" s="127">
        <v>120</v>
      </c>
      <c r="C127" s="251" t="str">
        <f ca="1"/>
        <v/>
      </c>
      <c r="D127" s="310" t="str">
        <f ca="1"/>
        <v/>
      </c>
      <c r="E127" s="311" t="str">
        <f ca="1"/>
        <v/>
      </c>
      <c r="F127" s="314" t="str">
        <f ca="1"/>
        <v/>
      </c>
      <c r="G127" s="314" t="str">
        <f ca="1"/>
        <v/>
      </c>
      <c r="H127" s="249" t="str">
        <f ca="1"/>
        <v/>
      </c>
      <c r="I127" s="249" t="str">
        <f ca="1"/>
        <v/>
      </c>
      <c r="J127" s="272" t="str">
        <f ca="1">IF(Calc2!$Y123="","","( "&amp;Calc2!$Y123&amp;" )")</f>
        <v/>
      </c>
      <c r="K127" s="83"/>
      <c r="L127" s="84" t="s">
        <v>435</v>
      </c>
      <c r="M127" s="157"/>
      <c r="N127" s="83"/>
      <c r="O127" s="84" t="s">
        <v>435</v>
      </c>
      <c r="P127" s="85"/>
    </row>
    <row r="128" spans="2:16" ht="15.75" x14ac:dyDescent="0.2">
      <c r="B128" s="127">
        <v>121</v>
      </c>
      <c r="C128" s="251" t="str">
        <f ca="1"/>
        <v/>
      </c>
      <c r="D128" s="310" t="str">
        <f ca="1"/>
        <v/>
      </c>
      <c r="E128" s="311" t="str">
        <f ca="1"/>
        <v/>
      </c>
      <c r="F128" s="314" t="str">
        <f ca="1"/>
        <v/>
      </c>
      <c r="G128" s="314" t="str">
        <f ca="1"/>
        <v/>
      </c>
      <c r="H128" s="249" t="str">
        <f ca="1"/>
        <v/>
      </c>
      <c r="I128" s="249" t="str">
        <f ca="1"/>
        <v/>
      </c>
      <c r="J128" s="272" t="str">
        <f ca="1">IF(Calc2!$Y124="","","( "&amp;Calc2!$Y124&amp;" )")</f>
        <v/>
      </c>
      <c r="K128" s="83"/>
      <c r="L128" s="84" t="s">
        <v>435</v>
      </c>
      <c r="M128" s="157"/>
      <c r="N128" s="83"/>
      <c r="O128" s="84" t="s">
        <v>435</v>
      </c>
      <c r="P128" s="85"/>
    </row>
    <row r="129" spans="2:16" ht="15.75" x14ac:dyDescent="0.2">
      <c r="B129" s="127">
        <v>122</v>
      </c>
      <c r="C129" s="251" t="str">
        <f ca="1"/>
        <v/>
      </c>
      <c r="D129" s="310" t="str">
        <f ca="1"/>
        <v/>
      </c>
      <c r="E129" s="311" t="str">
        <f ca="1"/>
        <v/>
      </c>
      <c r="F129" s="314" t="str">
        <f ca="1"/>
        <v/>
      </c>
      <c r="G129" s="314" t="str">
        <f ca="1"/>
        <v/>
      </c>
      <c r="H129" s="249" t="str">
        <f ca="1"/>
        <v/>
      </c>
      <c r="I129" s="249" t="str">
        <f ca="1"/>
        <v/>
      </c>
      <c r="J129" s="272" t="str">
        <f ca="1">IF(Calc2!$Y125="","","( "&amp;Calc2!$Y125&amp;" )")</f>
        <v/>
      </c>
      <c r="K129" s="83"/>
      <c r="L129" s="84" t="s">
        <v>435</v>
      </c>
      <c r="M129" s="157"/>
      <c r="N129" s="83"/>
      <c r="O129" s="84" t="s">
        <v>435</v>
      </c>
      <c r="P129" s="85"/>
    </row>
    <row r="130" spans="2:16" ht="15.75" x14ac:dyDescent="0.2">
      <c r="B130" s="127">
        <v>123</v>
      </c>
      <c r="C130" s="251" t="str">
        <f ca="1"/>
        <v/>
      </c>
      <c r="D130" s="310" t="str">
        <f ca="1"/>
        <v/>
      </c>
      <c r="E130" s="311" t="str">
        <f ca="1"/>
        <v/>
      </c>
      <c r="F130" s="314" t="str">
        <f ca="1"/>
        <v/>
      </c>
      <c r="G130" s="314" t="str">
        <f ca="1"/>
        <v/>
      </c>
      <c r="H130" s="249" t="str">
        <f ca="1"/>
        <v/>
      </c>
      <c r="I130" s="249" t="str">
        <f ca="1"/>
        <v/>
      </c>
      <c r="J130" s="272" t="str">
        <f ca="1">IF(Calc2!$Y126="","","( "&amp;Calc2!$Y126&amp;" )")</f>
        <v/>
      </c>
      <c r="K130" s="83"/>
      <c r="L130" s="84" t="s">
        <v>435</v>
      </c>
      <c r="M130" s="157"/>
      <c r="N130" s="83"/>
      <c r="O130" s="84" t="s">
        <v>435</v>
      </c>
      <c r="P130" s="85"/>
    </row>
    <row r="131" spans="2:16" ht="15.75" x14ac:dyDescent="0.2">
      <c r="B131" s="127">
        <v>124</v>
      </c>
      <c r="C131" s="251" t="str">
        <f ca="1"/>
        <v/>
      </c>
      <c r="D131" s="310" t="str">
        <f ca="1"/>
        <v/>
      </c>
      <c r="E131" s="311" t="str">
        <f ca="1"/>
        <v/>
      </c>
      <c r="F131" s="314" t="str">
        <f ca="1"/>
        <v/>
      </c>
      <c r="G131" s="314" t="str">
        <f ca="1"/>
        <v/>
      </c>
      <c r="H131" s="249" t="str">
        <f ca="1"/>
        <v/>
      </c>
      <c r="I131" s="249" t="str">
        <f ca="1"/>
        <v/>
      </c>
      <c r="J131" s="272" t="str">
        <f ca="1">IF(Calc2!$Y127="","","( "&amp;Calc2!$Y127&amp;" )")</f>
        <v/>
      </c>
      <c r="K131" s="83"/>
      <c r="L131" s="84" t="s">
        <v>435</v>
      </c>
      <c r="M131" s="157"/>
      <c r="N131" s="83"/>
      <c r="O131" s="84" t="s">
        <v>435</v>
      </c>
      <c r="P131" s="85"/>
    </row>
    <row r="132" spans="2:16" ht="15.75" x14ac:dyDescent="0.2">
      <c r="B132" s="127">
        <v>125</v>
      </c>
      <c r="C132" s="251" t="str">
        <f ca="1"/>
        <v/>
      </c>
      <c r="D132" s="310" t="str">
        <f ca="1"/>
        <v/>
      </c>
      <c r="E132" s="311" t="str">
        <f ca="1"/>
        <v/>
      </c>
      <c r="F132" s="314" t="str">
        <f ca="1"/>
        <v/>
      </c>
      <c r="G132" s="314" t="str">
        <f ca="1"/>
        <v/>
      </c>
      <c r="H132" s="249" t="str">
        <f ca="1"/>
        <v/>
      </c>
      <c r="I132" s="249" t="str">
        <f ca="1"/>
        <v/>
      </c>
      <c r="J132" s="272" t="str">
        <f ca="1">IF(Calc2!$Y128="","","( "&amp;Calc2!$Y128&amp;" )")</f>
        <v/>
      </c>
      <c r="K132" s="83"/>
      <c r="L132" s="84" t="s">
        <v>435</v>
      </c>
      <c r="M132" s="157"/>
      <c r="N132" s="83"/>
      <c r="O132" s="84" t="s">
        <v>435</v>
      </c>
      <c r="P132" s="85"/>
    </row>
    <row r="133" spans="2:16" ht="15.75" x14ac:dyDescent="0.2">
      <c r="B133" s="127">
        <v>126</v>
      </c>
      <c r="C133" s="251" t="str">
        <f ca="1"/>
        <v/>
      </c>
      <c r="D133" s="310" t="str">
        <f ca="1"/>
        <v/>
      </c>
      <c r="E133" s="311" t="str">
        <f ca="1"/>
        <v/>
      </c>
      <c r="F133" s="314" t="str">
        <f ca="1"/>
        <v/>
      </c>
      <c r="G133" s="314" t="str">
        <f ca="1"/>
        <v/>
      </c>
      <c r="H133" s="249" t="str">
        <f ca="1"/>
        <v/>
      </c>
      <c r="I133" s="249" t="str">
        <f ca="1"/>
        <v/>
      </c>
      <c r="J133" s="272" t="str">
        <f ca="1">IF(Calc2!$Y129="","","( "&amp;Calc2!$Y129&amp;" )")</f>
        <v/>
      </c>
      <c r="K133" s="83"/>
      <c r="L133" s="84" t="s">
        <v>435</v>
      </c>
      <c r="M133" s="157"/>
      <c r="N133" s="83"/>
      <c r="O133" s="84" t="s">
        <v>435</v>
      </c>
      <c r="P133" s="85"/>
    </row>
    <row r="134" spans="2:16" ht="15.75" x14ac:dyDescent="0.2">
      <c r="B134" s="127">
        <v>127</v>
      </c>
      <c r="C134" s="251" t="str">
        <f ca="1"/>
        <v/>
      </c>
      <c r="D134" s="310" t="str">
        <f ca="1"/>
        <v/>
      </c>
      <c r="E134" s="311" t="str">
        <f ca="1"/>
        <v/>
      </c>
      <c r="F134" s="314" t="str">
        <f ca="1"/>
        <v/>
      </c>
      <c r="G134" s="314" t="str">
        <f ca="1"/>
        <v/>
      </c>
      <c r="H134" s="249" t="str">
        <f ca="1"/>
        <v/>
      </c>
      <c r="I134" s="249" t="str">
        <f ca="1"/>
        <v/>
      </c>
      <c r="J134" s="272" t="str">
        <f ca="1">IF(Calc2!$Y130="","","( "&amp;Calc2!$Y130&amp;" )")</f>
        <v/>
      </c>
      <c r="K134" s="83"/>
      <c r="L134" s="84" t="s">
        <v>435</v>
      </c>
      <c r="M134" s="157"/>
      <c r="N134" s="83"/>
      <c r="O134" s="84" t="s">
        <v>435</v>
      </c>
      <c r="P134" s="85"/>
    </row>
    <row r="135" spans="2:16" ht="15.75" x14ac:dyDescent="0.2">
      <c r="B135" s="127">
        <v>128</v>
      </c>
      <c r="C135" s="251" t="str">
        <f ca="1"/>
        <v/>
      </c>
      <c r="D135" s="310" t="str">
        <f ca="1"/>
        <v/>
      </c>
      <c r="E135" s="311" t="str">
        <f ca="1"/>
        <v/>
      </c>
      <c r="F135" s="314" t="str">
        <f ca="1"/>
        <v/>
      </c>
      <c r="G135" s="314" t="str">
        <f ca="1"/>
        <v/>
      </c>
      <c r="H135" s="249" t="str">
        <f ca="1"/>
        <v/>
      </c>
      <c r="I135" s="249" t="str">
        <f ca="1"/>
        <v/>
      </c>
      <c r="J135" s="272" t="str">
        <f ca="1">IF(Calc2!$Y131="","","( "&amp;Calc2!$Y131&amp;" )")</f>
        <v/>
      </c>
      <c r="K135" s="83"/>
      <c r="L135" s="84" t="s">
        <v>435</v>
      </c>
      <c r="M135" s="157"/>
      <c r="N135" s="83"/>
      <c r="O135" s="84" t="s">
        <v>435</v>
      </c>
      <c r="P135" s="85"/>
    </row>
    <row r="136" spans="2:16" ht="15.75" x14ac:dyDescent="0.2">
      <c r="B136" s="127">
        <v>129</v>
      </c>
      <c r="C136" s="251" t="str">
        <f ca="1"/>
        <v/>
      </c>
      <c r="D136" s="310" t="str">
        <f ca="1"/>
        <v/>
      </c>
      <c r="E136" s="311" t="str">
        <f ca="1"/>
        <v/>
      </c>
      <c r="F136" s="314" t="str">
        <f ca="1"/>
        <v/>
      </c>
      <c r="G136" s="314" t="str">
        <f ca="1"/>
        <v/>
      </c>
      <c r="H136" s="249" t="str">
        <f ca="1"/>
        <v/>
      </c>
      <c r="I136" s="249" t="str">
        <f ca="1"/>
        <v/>
      </c>
      <c r="J136" s="272" t="str">
        <f ca="1">IF(Calc2!$Y132="","","( "&amp;Calc2!$Y132&amp;" )")</f>
        <v/>
      </c>
      <c r="K136" s="83"/>
      <c r="L136" s="84" t="s">
        <v>435</v>
      </c>
      <c r="M136" s="157"/>
      <c r="N136" s="83"/>
      <c r="O136" s="84" t="s">
        <v>435</v>
      </c>
      <c r="P136" s="85"/>
    </row>
    <row r="137" spans="2:16" ht="15.75" x14ac:dyDescent="0.2">
      <c r="B137" s="127">
        <v>130</v>
      </c>
      <c r="C137" s="251" t="str">
        <f ca="1"/>
        <v/>
      </c>
      <c r="D137" s="310" t="str">
        <f ca="1"/>
        <v/>
      </c>
      <c r="E137" s="311" t="str">
        <f ca="1"/>
        <v/>
      </c>
      <c r="F137" s="314" t="str">
        <f ca="1"/>
        <v/>
      </c>
      <c r="G137" s="314" t="str">
        <f ca="1"/>
        <v/>
      </c>
      <c r="H137" s="249" t="str">
        <f ca="1"/>
        <v/>
      </c>
      <c r="I137" s="249" t="str">
        <f ca="1"/>
        <v/>
      </c>
      <c r="J137" s="272" t="str">
        <f ca="1">IF(Calc2!$Y133="","","( "&amp;Calc2!$Y133&amp;" )")</f>
        <v/>
      </c>
      <c r="K137" s="83"/>
      <c r="L137" s="84" t="s">
        <v>435</v>
      </c>
      <c r="M137" s="157"/>
      <c r="N137" s="83"/>
      <c r="O137" s="84" t="s">
        <v>435</v>
      </c>
      <c r="P137" s="85"/>
    </row>
    <row r="138" spans="2:16" ht="15.75" x14ac:dyDescent="0.2">
      <c r="B138" s="127">
        <v>131</v>
      </c>
      <c r="C138" s="251" t="str">
        <f ca="1"/>
        <v/>
      </c>
      <c r="D138" s="310" t="str">
        <f ca="1"/>
        <v/>
      </c>
      <c r="E138" s="311" t="str">
        <f ca="1"/>
        <v/>
      </c>
      <c r="F138" s="314" t="str">
        <f ca="1"/>
        <v/>
      </c>
      <c r="G138" s="314" t="str">
        <f ca="1"/>
        <v/>
      </c>
      <c r="H138" s="249" t="str">
        <f ca="1"/>
        <v/>
      </c>
      <c r="I138" s="249" t="str">
        <f ca="1"/>
        <v/>
      </c>
      <c r="J138" s="272" t="str">
        <f ca="1">IF(Calc2!$Y134="","","( "&amp;Calc2!$Y134&amp;" )")</f>
        <v/>
      </c>
      <c r="K138" s="83"/>
      <c r="L138" s="84" t="s">
        <v>435</v>
      </c>
      <c r="M138" s="157"/>
      <c r="N138" s="83"/>
      <c r="O138" s="84" t="s">
        <v>435</v>
      </c>
      <c r="P138" s="85"/>
    </row>
    <row r="139" spans="2:16" ht="15.75" x14ac:dyDescent="0.2">
      <c r="B139" s="127">
        <v>132</v>
      </c>
      <c r="C139" s="251" t="str">
        <f ca="1"/>
        <v/>
      </c>
      <c r="D139" s="310" t="str">
        <f ca="1"/>
        <v/>
      </c>
      <c r="E139" s="311" t="str">
        <f ca="1"/>
        <v/>
      </c>
      <c r="F139" s="314" t="str">
        <f ca="1"/>
        <v/>
      </c>
      <c r="G139" s="314" t="str">
        <f ca="1"/>
        <v/>
      </c>
      <c r="H139" s="249" t="str">
        <f ca="1"/>
        <v/>
      </c>
      <c r="I139" s="249" t="str">
        <f ca="1"/>
        <v/>
      </c>
      <c r="J139" s="272" t="str">
        <f ca="1">IF(Calc2!$Y135="","","( "&amp;Calc2!$Y135&amp;" )")</f>
        <v/>
      </c>
      <c r="K139" s="83"/>
      <c r="L139" s="84" t="s">
        <v>435</v>
      </c>
      <c r="M139" s="157"/>
      <c r="N139" s="83"/>
      <c r="O139" s="84" t="s">
        <v>435</v>
      </c>
      <c r="P139" s="85"/>
    </row>
    <row r="140" spans="2:16" ht="15.75" x14ac:dyDescent="0.2">
      <c r="B140" s="127">
        <v>133</v>
      </c>
      <c r="C140" s="251" t="str">
        <f ca="1"/>
        <v/>
      </c>
      <c r="D140" s="310" t="str">
        <f ca="1"/>
        <v/>
      </c>
      <c r="E140" s="311" t="str">
        <f ca="1"/>
        <v/>
      </c>
      <c r="F140" s="314" t="str">
        <f ca="1"/>
        <v/>
      </c>
      <c r="G140" s="314" t="str">
        <f ca="1"/>
        <v/>
      </c>
      <c r="H140" s="249" t="str">
        <f ca="1"/>
        <v/>
      </c>
      <c r="I140" s="249" t="str">
        <f ca="1"/>
        <v/>
      </c>
      <c r="J140" s="272" t="str">
        <f ca="1">IF(Calc2!$Y136="","","( "&amp;Calc2!$Y136&amp;" )")</f>
        <v/>
      </c>
      <c r="K140" s="83"/>
      <c r="L140" s="84" t="s">
        <v>435</v>
      </c>
      <c r="M140" s="157"/>
      <c r="N140" s="83"/>
      <c r="O140" s="84" t="s">
        <v>435</v>
      </c>
      <c r="P140" s="85"/>
    </row>
    <row r="141" spans="2:16" ht="15.75" x14ac:dyDescent="0.2">
      <c r="B141" s="127">
        <v>134</v>
      </c>
      <c r="C141" s="251" t="str">
        <f ca="1"/>
        <v/>
      </c>
      <c r="D141" s="310" t="str">
        <f ca="1"/>
        <v/>
      </c>
      <c r="E141" s="311" t="str">
        <f ca="1"/>
        <v/>
      </c>
      <c r="F141" s="314" t="str">
        <f ca="1"/>
        <v/>
      </c>
      <c r="G141" s="314" t="str">
        <f ca="1"/>
        <v/>
      </c>
      <c r="H141" s="249" t="str">
        <f ca="1"/>
        <v/>
      </c>
      <c r="I141" s="249" t="str">
        <f ca="1"/>
        <v/>
      </c>
      <c r="J141" s="272" t="str">
        <f ca="1">IF(Calc2!$Y137="","","( "&amp;Calc2!$Y137&amp;" )")</f>
        <v/>
      </c>
      <c r="K141" s="83"/>
      <c r="L141" s="84" t="s">
        <v>435</v>
      </c>
      <c r="M141" s="157"/>
      <c r="N141" s="83"/>
      <c r="O141" s="84" t="s">
        <v>435</v>
      </c>
      <c r="P141" s="85"/>
    </row>
    <row r="142" spans="2:16" ht="15.75" x14ac:dyDescent="0.2">
      <c r="B142" s="127">
        <v>135</v>
      </c>
      <c r="C142" s="251" t="str">
        <f ca="1"/>
        <v/>
      </c>
      <c r="D142" s="310" t="str">
        <f ca="1"/>
        <v/>
      </c>
      <c r="E142" s="311" t="str">
        <f ca="1"/>
        <v/>
      </c>
      <c r="F142" s="314" t="str">
        <f ca="1"/>
        <v/>
      </c>
      <c r="G142" s="314" t="str">
        <f ca="1"/>
        <v/>
      </c>
      <c r="H142" s="249" t="str">
        <f ca="1"/>
        <v/>
      </c>
      <c r="I142" s="249" t="str">
        <f ca="1"/>
        <v/>
      </c>
      <c r="J142" s="272" t="str">
        <f ca="1">IF(Calc2!$Y138="","","( "&amp;Calc2!$Y138&amp;" )")</f>
        <v/>
      </c>
      <c r="K142" s="83"/>
      <c r="L142" s="84" t="s">
        <v>435</v>
      </c>
      <c r="M142" s="157"/>
      <c r="N142" s="83"/>
      <c r="O142" s="84" t="s">
        <v>435</v>
      </c>
      <c r="P142" s="85"/>
    </row>
    <row r="143" spans="2:16" ht="15.75" x14ac:dyDescent="0.2">
      <c r="B143" s="127">
        <v>136</v>
      </c>
      <c r="C143" s="251" t="str">
        <f ca="1"/>
        <v/>
      </c>
      <c r="D143" s="310" t="str">
        <f ca="1"/>
        <v/>
      </c>
      <c r="E143" s="311" t="str">
        <f ca="1"/>
        <v/>
      </c>
      <c r="F143" s="314" t="str">
        <f ca="1"/>
        <v/>
      </c>
      <c r="G143" s="314" t="str">
        <f ca="1"/>
        <v/>
      </c>
      <c r="H143" s="249" t="str">
        <f ca="1"/>
        <v/>
      </c>
      <c r="I143" s="249" t="str">
        <f ca="1"/>
        <v/>
      </c>
      <c r="J143" s="272" t="str">
        <f ca="1">IF(Calc2!$Y139="","","( "&amp;Calc2!$Y139&amp;" )")</f>
        <v/>
      </c>
      <c r="K143" s="83"/>
      <c r="L143" s="84" t="s">
        <v>435</v>
      </c>
      <c r="M143" s="157"/>
      <c r="N143" s="83"/>
      <c r="O143" s="84" t="s">
        <v>435</v>
      </c>
      <c r="P143" s="85"/>
    </row>
    <row r="144" spans="2:16" ht="15.75" x14ac:dyDescent="0.2">
      <c r="B144" s="127">
        <v>137</v>
      </c>
      <c r="C144" s="251" t="str">
        <f ca="1"/>
        <v/>
      </c>
      <c r="D144" s="310" t="str">
        <f ca="1"/>
        <v/>
      </c>
      <c r="E144" s="311" t="str">
        <f ca="1"/>
        <v/>
      </c>
      <c r="F144" s="314" t="str">
        <f ca="1"/>
        <v/>
      </c>
      <c r="G144" s="314" t="str">
        <f ca="1"/>
        <v/>
      </c>
      <c r="H144" s="249" t="str">
        <f ca="1"/>
        <v/>
      </c>
      <c r="I144" s="249" t="str">
        <f ca="1"/>
        <v/>
      </c>
      <c r="J144" s="272" t="str">
        <f ca="1">IF(Calc2!$Y140="","","( "&amp;Calc2!$Y140&amp;" )")</f>
        <v/>
      </c>
      <c r="K144" s="83"/>
      <c r="L144" s="84" t="s">
        <v>435</v>
      </c>
      <c r="M144" s="157"/>
      <c r="N144" s="83"/>
      <c r="O144" s="84" t="s">
        <v>435</v>
      </c>
      <c r="P144" s="85"/>
    </row>
    <row r="145" spans="2:16" ht="15.75" x14ac:dyDescent="0.2">
      <c r="B145" s="127">
        <v>138</v>
      </c>
      <c r="C145" s="251" t="str">
        <f ca="1"/>
        <v/>
      </c>
      <c r="D145" s="310" t="str">
        <f ca="1"/>
        <v/>
      </c>
      <c r="E145" s="311" t="str">
        <f ca="1"/>
        <v/>
      </c>
      <c r="F145" s="314" t="str">
        <f ca="1"/>
        <v/>
      </c>
      <c r="G145" s="314" t="str">
        <f ca="1"/>
        <v/>
      </c>
      <c r="H145" s="249" t="str">
        <f ca="1"/>
        <v/>
      </c>
      <c r="I145" s="249" t="str">
        <f ca="1"/>
        <v/>
      </c>
      <c r="J145" s="272" t="str">
        <f ca="1">IF(Calc2!$Y141="","","( "&amp;Calc2!$Y141&amp;" )")</f>
        <v/>
      </c>
      <c r="K145" s="83"/>
      <c r="L145" s="84" t="s">
        <v>435</v>
      </c>
      <c r="M145" s="157"/>
      <c r="N145" s="83"/>
      <c r="O145" s="84" t="s">
        <v>435</v>
      </c>
      <c r="P145" s="85"/>
    </row>
    <row r="146" spans="2:16" ht="15.75" x14ac:dyDescent="0.2">
      <c r="B146" s="127">
        <v>139</v>
      </c>
      <c r="C146" s="251" t="str">
        <f ca="1"/>
        <v/>
      </c>
      <c r="D146" s="310" t="str">
        <f ca="1"/>
        <v/>
      </c>
      <c r="E146" s="311" t="str">
        <f ca="1"/>
        <v/>
      </c>
      <c r="F146" s="314" t="str">
        <f ca="1"/>
        <v/>
      </c>
      <c r="G146" s="314" t="str">
        <f ca="1"/>
        <v/>
      </c>
      <c r="H146" s="249" t="str">
        <f ca="1"/>
        <v/>
      </c>
      <c r="I146" s="249" t="str">
        <f ca="1"/>
        <v/>
      </c>
      <c r="J146" s="272" t="str">
        <f ca="1">IF(Calc2!$Y142="","","( "&amp;Calc2!$Y142&amp;" )")</f>
        <v/>
      </c>
      <c r="K146" s="83"/>
      <c r="L146" s="84" t="s">
        <v>435</v>
      </c>
      <c r="M146" s="157"/>
      <c r="N146" s="83"/>
      <c r="O146" s="84" t="s">
        <v>435</v>
      </c>
      <c r="P146" s="85"/>
    </row>
    <row r="147" spans="2:16" ht="15.75" x14ac:dyDescent="0.2">
      <c r="B147" s="127">
        <v>140</v>
      </c>
      <c r="C147" s="251" t="str">
        <f ca="1"/>
        <v/>
      </c>
      <c r="D147" s="310" t="str">
        <f ca="1"/>
        <v/>
      </c>
      <c r="E147" s="311" t="str">
        <f ca="1"/>
        <v/>
      </c>
      <c r="F147" s="314" t="str">
        <f ca="1"/>
        <v/>
      </c>
      <c r="G147" s="314" t="str">
        <f ca="1"/>
        <v/>
      </c>
      <c r="H147" s="249" t="str">
        <f ca="1"/>
        <v/>
      </c>
      <c r="I147" s="249" t="str">
        <f ca="1"/>
        <v/>
      </c>
      <c r="J147" s="272" t="str">
        <f ca="1">IF(Calc2!$Y143="","","( "&amp;Calc2!$Y143&amp;" )")</f>
        <v/>
      </c>
      <c r="K147" s="83"/>
      <c r="L147" s="84" t="s">
        <v>435</v>
      </c>
      <c r="M147" s="157"/>
      <c r="N147" s="83"/>
      <c r="O147" s="84" t="s">
        <v>435</v>
      </c>
      <c r="P147" s="85"/>
    </row>
    <row r="148" spans="2:16" ht="15.75" x14ac:dyDescent="0.2">
      <c r="B148" s="127">
        <v>141</v>
      </c>
      <c r="C148" s="251" t="str">
        <f ca="1"/>
        <v/>
      </c>
      <c r="D148" s="310" t="str">
        <f ca="1"/>
        <v/>
      </c>
      <c r="E148" s="311" t="str">
        <f ca="1"/>
        <v/>
      </c>
      <c r="F148" s="314" t="str">
        <f ca="1"/>
        <v/>
      </c>
      <c r="G148" s="314" t="str">
        <f ca="1"/>
        <v/>
      </c>
      <c r="H148" s="249" t="str">
        <f ca="1"/>
        <v/>
      </c>
      <c r="I148" s="249" t="str">
        <f ca="1"/>
        <v/>
      </c>
      <c r="J148" s="272" t="str">
        <f ca="1">IF(Calc2!$Y144="","","( "&amp;Calc2!$Y144&amp;" )")</f>
        <v/>
      </c>
      <c r="K148" s="83"/>
      <c r="L148" s="84" t="s">
        <v>435</v>
      </c>
      <c r="M148" s="157"/>
      <c r="N148" s="83"/>
      <c r="O148" s="84" t="s">
        <v>435</v>
      </c>
      <c r="P148" s="85"/>
    </row>
    <row r="149" spans="2:16" ht="15.75" x14ac:dyDescent="0.2">
      <c r="B149" s="127">
        <v>142</v>
      </c>
      <c r="C149" s="251" t="str">
        <f ca="1"/>
        <v/>
      </c>
      <c r="D149" s="310" t="str">
        <f ca="1"/>
        <v/>
      </c>
      <c r="E149" s="311" t="str">
        <f ca="1"/>
        <v/>
      </c>
      <c r="F149" s="314" t="str">
        <f ca="1"/>
        <v/>
      </c>
      <c r="G149" s="314" t="str">
        <f ca="1"/>
        <v/>
      </c>
      <c r="H149" s="249" t="str">
        <f ca="1"/>
        <v/>
      </c>
      <c r="I149" s="249" t="str">
        <f ca="1"/>
        <v/>
      </c>
      <c r="J149" s="272" t="str">
        <f ca="1">IF(Calc2!$Y145="","","( "&amp;Calc2!$Y145&amp;" )")</f>
        <v/>
      </c>
      <c r="K149" s="83"/>
      <c r="L149" s="84" t="s">
        <v>435</v>
      </c>
      <c r="M149" s="157"/>
      <c r="N149" s="83"/>
      <c r="O149" s="84" t="s">
        <v>435</v>
      </c>
      <c r="P149" s="85"/>
    </row>
    <row r="150" spans="2:16" ht="15.75" x14ac:dyDescent="0.2">
      <c r="B150" s="127">
        <v>143</v>
      </c>
      <c r="C150" s="251" t="str">
        <f ca="1"/>
        <v/>
      </c>
      <c r="D150" s="310" t="str">
        <f ca="1"/>
        <v/>
      </c>
      <c r="E150" s="311" t="str">
        <f ca="1"/>
        <v/>
      </c>
      <c r="F150" s="314" t="str">
        <f ca="1"/>
        <v/>
      </c>
      <c r="G150" s="314" t="str">
        <f ca="1"/>
        <v/>
      </c>
      <c r="H150" s="249" t="str">
        <f ca="1"/>
        <v/>
      </c>
      <c r="I150" s="249" t="str">
        <f ca="1"/>
        <v/>
      </c>
      <c r="J150" s="272" t="str">
        <f ca="1">IF(Calc2!$Y146="","","( "&amp;Calc2!$Y146&amp;" )")</f>
        <v/>
      </c>
      <c r="K150" s="83"/>
      <c r="L150" s="84" t="s">
        <v>435</v>
      </c>
      <c r="M150" s="157"/>
      <c r="N150" s="83"/>
      <c r="O150" s="84" t="s">
        <v>435</v>
      </c>
      <c r="P150" s="85"/>
    </row>
    <row r="151" spans="2:16" ht="15.75" x14ac:dyDescent="0.2">
      <c r="B151" s="127">
        <v>144</v>
      </c>
      <c r="C151" s="251" t="str">
        <f ca="1"/>
        <v/>
      </c>
      <c r="D151" s="310" t="str">
        <f ca="1"/>
        <v/>
      </c>
      <c r="E151" s="311" t="str">
        <f ca="1"/>
        <v/>
      </c>
      <c r="F151" s="314" t="str">
        <f ca="1"/>
        <v/>
      </c>
      <c r="G151" s="314" t="str">
        <f ca="1"/>
        <v/>
      </c>
      <c r="H151" s="249" t="str">
        <f ca="1"/>
        <v/>
      </c>
      <c r="I151" s="249" t="str">
        <f ca="1"/>
        <v/>
      </c>
      <c r="J151" s="272" t="str">
        <f ca="1">IF(Calc2!$Y147="","","( "&amp;Calc2!$Y147&amp;" )")</f>
        <v/>
      </c>
      <c r="K151" s="83"/>
      <c r="L151" s="84" t="s">
        <v>435</v>
      </c>
      <c r="M151" s="157"/>
      <c r="N151" s="83"/>
      <c r="O151" s="84" t="s">
        <v>435</v>
      </c>
      <c r="P151" s="85"/>
    </row>
    <row r="152" spans="2:16" ht="15.75" x14ac:dyDescent="0.2">
      <c r="B152" s="127">
        <v>145</v>
      </c>
      <c r="C152" s="251" t="str">
        <f ca="1"/>
        <v/>
      </c>
      <c r="D152" s="310" t="str">
        <f ca="1"/>
        <v/>
      </c>
      <c r="E152" s="311" t="str">
        <f ca="1"/>
        <v/>
      </c>
      <c r="F152" s="314" t="str">
        <f ca="1"/>
        <v/>
      </c>
      <c r="G152" s="314" t="str">
        <f ca="1"/>
        <v/>
      </c>
      <c r="H152" s="249" t="str">
        <f ca="1"/>
        <v/>
      </c>
      <c r="I152" s="249" t="str">
        <f ca="1"/>
        <v/>
      </c>
      <c r="J152" s="272" t="str">
        <f ca="1">IF(Calc2!$Y148="","","( "&amp;Calc2!$Y148&amp;" )")</f>
        <v/>
      </c>
      <c r="K152" s="83"/>
      <c r="L152" s="84" t="s">
        <v>435</v>
      </c>
      <c r="M152" s="157"/>
      <c r="N152" s="83"/>
      <c r="O152" s="84" t="s">
        <v>435</v>
      </c>
      <c r="P152" s="85"/>
    </row>
    <row r="153" spans="2:16" ht="15.75" x14ac:dyDescent="0.2">
      <c r="B153" s="127">
        <v>146</v>
      </c>
      <c r="C153" s="251" t="str">
        <f ca="1"/>
        <v/>
      </c>
      <c r="D153" s="310" t="str">
        <f ca="1"/>
        <v/>
      </c>
      <c r="E153" s="311" t="str">
        <f ca="1"/>
        <v/>
      </c>
      <c r="F153" s="314" t="str">
        <f ca="1"/>
        <v/>
      </c>
      <c r="G153" s="314" t="str">
        <f ca="1"/>
        <v/>
      </c>
      <c r="H153" s="249" t="str">
        <f ca="1"/>
        <v/>
      </c>
      <c r="I153" s="249" t="str">
        <f ca="1"/>
        <v/>
      </c>
      <c r="J153" s="272" t="str">
        <f ca="1">IF(Calc2!$Y149="","","( "&amp;Calc2!$Y149&amp;" )")</f>
        <v/>
      </c>
      <c r="K153" s="83"/>
      <c r="L153" s="84" t="s">
        <v>435</v>
      </c>
      <c r="M153" s="157"/>
      <c r="N153" s="83"/>
      <c r="O153" s="84" t="s">
        <v>435</v>
      </c>
      <c r="P153" s="85"/>
    </row>
    <row r="154" spans="2:16" ht="15.75" x14ac:dyDescent="0.2">
      <c r="B154" s="127">
        <v>147</v>
      </c>
      <c r="C154" s="251" t="str">
        <f ca="1"/>
        <v/>
      </c>
      <c r="D154" s="310" t="str">
        <f ca="1"/>
        <v/>
      </c>
      <c r="E154" s="311" t="str">
        <f ca="1"/>
        <v/>
      </c>
      <c r="F154" s="314" t="str">
        <f ca="1"/>
        <v/>
      </c>
      <c r="G154" s="314" t="str">
        <f ca="1"/>
        <v/>
      </c>
      <c r="H154" s="249" t="str">
        <f ca="1"/>
        <v/>
      </c>
      <c r="I154" s="249" t="str">
        <f ca="1"/>
        <v/>
      </c>
      <c r="J154" s="272" t="str">
        <f ca="1">IF(Calc2!$Y150="","","( "&amp;Calc2!$Y150&amp;" )")</f>
        <v/>
      </c>
      <c r="K154" s="83"/>
      <c r="L154" s="84" t="s">
        <v>435</v>
      </c>
      <c r="M154" s="157"/>
      <c r="N154" s="83"/>
      <c r="O154" s="84" t="s">
        <v>435</v>
      </c>
      <c r="P154" s="85"/>
    </row>
    <row r="155" spans="2:16" ht="15.75" x14ac:dyDescent="0.2">
      <c r="B155" s="127">
        <v>148</v>
      </c>
      <c r="C155" s="251" t="str">
        <f ca="1"/>
        <v/>
      </c>
      <c r="D155" s="310" t="str">
        <f ca="1"/>
        <v/>
      </c>
      <c r="E155" s="311" t="str">
        <f ca="1"/>
        <v/>
      </c>
      <c r="F155" s="314" t="str">
        <f ca="1"/>
        <v/>
      </c>
      <c r="G155" s="314" t="str">
        <f ca="1"/>
        <v/>
      </c>
      <c r="H155" s="249" t="str">
        <f ca="1"/>
        <v/>
      </c>
      <c r="I155" s="249" t="str">
        <f ca="1"/>
        <v/>
      </c>
      <c r="J155" s="272" t="str">
        <f ca="1">IF(Calc2!$Y151="","","( "&amp;Calc2!$Y151&amp;" )")</f>
        <v/>
      </c>
      <c r="K155" s="83"/>
      <c r="L155" s="84" t="s">
        <v>435</v>
      </c>
      <c r="M155" s="157"/>
      <c r="N155" s="83"/>
      <c r="O155" s="84" t="s">
        <v>435</v>
      </c>
      <c r="P155" s="85"/>
    </row>
    <row r="156" spans="2:16" ht="15.75" x14ac:dyDescent="0.2">
      <c r="B156" s="127">
        <v>149</v>
      </c>
      <c r="C156" s="251" t="str">
        <f ca="1"/>
        <v/>
      </c>
      <c r="D156" s="310" t="str">
        <f ca="1"/>
        <v/>
      </c>
      <c r="E156" s="311" t="str">
        <f ca="1"/>
        <v/>
      </c>
      <c r="F156" s="314" t="str">
        <f ca="1"/>
        <v/>
      </c>
      <c r="G156" s="314" t="str">
        <f ca="1"/>
        <v/>
      </c>
      <c r="H156" s="249" t="str">
        <f ca="1"/>
        <v/>
      </c>
      <c r="I156" s="249" t="str">
        <f ca="1"/>
        <v/>
      </c>
      <c r="J156" s="272" t="str">
        <f ca="1">IF(Calc2!$Y152="","","( "&amp;Calc2!$Y152&amp;" )")</f>
        <v/>
      </c>
      <c r="K156" s="83"/>
      <c r="L156" s="84" t="s">
        <v>435</v>
      </c>
      <c r="M156" s="157"/>
      <c r="N156" s="83"/>
      <c r="O156" s="84" t="s">
        <v>435</v>
      </c>
      <c r="P156" s="85"/>
    </row>
    <row r="157" spans="2:16" ht="15.75" x14ac:dyDescent="0.2">
      <c r="B157" s="127">
        <v>150</v>
      </c>
      <c r="C157" s="251" t="str">
        <f ca="1"/>
        <v/>
      </c>
      <c r="D157" s="310" t="str">
        <f ca="1"/>
        <v/>
      </c>
      <c r="E157" s="311" t="str">
        <f ca="1"/>
        <v/>
      </c>
      <c r="F157" s="314" t="str">
        <f ca="1"/>
        <v/>
      </c>
      <c r="G157" s="314" t="str">
        <f ca="1"/>
        <v/>
      </c>
      <c r="H157" s="249" t="str">
        <f ca="1"/>
        <v/>
      </c>
      <c r="I157" s="249" t="str">
        <f ca="1"/>
        <v/>
      </c>
      <c r="J157" s="272" t="str">
        <f ca="1">IF(Calc2!$Y153="","","( "&amp;Calc2!$Y153&amp;" )")</f>
        <v/>
      </c>
      <c r="K157" s="83"/>
      <c r="L157" s="84" t="s">
        <v>435</v>
      </c>
      <c r="M157" s="157"/>
      <c r="N157" s="83"/>
      <c r="O157" s="84" t="s">
        <v>435</v>
      </c>
      <c r="P157" s="85"/>
    </row>
    <row r="158" spans="2:16" ht="15.75" x14ac:dyDescent="0.2">
      <c r="B158" s="127">
        <v>151</v>
      </c>
      <c r="C158" s="251" t="str">
        <f ca="1"/>
        <v/>
      </c>
      <c r="D158" s="310" t="str">
        <f ca="1"/>
        <v/>
      </c>
      <c r="E158" s="311" t="str">
        <f ca="1"/>
        <v/>
      </c>
      <c r="F158" s="314" t="str">
        <f ca="1"/>
        <v/>
      </c>
      <c r="G158" s="314" t="str">
        <f ca="1"/>
        <v/>
      </c>
      <c r="H158" s="249" t="str">
        <f ca="1"/>
        <v/>
      </c>
      <c r="I158" s="249" t="str">
        <f ca="1"/>
        <v/>
      </c>
      <c r="J158" s="272" t="str">
        <f ca="1">IF(Calc2!$Y154="","","( "&amp;Calc2!$Y154&amp;" )")</f>
        <v/>
      </c>
      <c r="K158" s="83"/>
      <c r="L158" s="84" t="s">
        <v>435</v>
      </c>
      <c r="M158" s="157"/>
      <c r="N158" s="83"/>
      <c r="O158" s="84" t="s">
        <v>435</v>
      </c>
      <c r="P158" s="85"/>
    </row>
    <row r="159" spans="2:16" ht="15.75" x14ac:dyDescent="0.2">
      <c r="B159" s="127">
        <v>152</v>
      </c>
      <c r="C159" s="251" t="str">
        <f ca="1"/>
        <v/>
      </c>
      <c r="D159" s="310" t="str">
        <f ca="1"/>
        <v/>
      </c>
      <c r="E159" s="311" t="str">
        <f ca="1"/>
        <v/>
      </c>
      <c r="F159" s="314" t="str">
        <f ca="1"/>
        <v/>
      </c>
      <c r="G159" s="314" t="str">
        <f ca="1"/>
        <v/>
      </c>
      <c r="H159" s="249" t="str">
        <f ca="1"/>
        <v/>
      </c>
      <c r="I159" s="249" t="str">
        <f ca="1"/>
        <v/>
      </c>
      <c r="J159" s="272" t="str">
        <f ca="1">IF(Calc2!$Y155="","","( "&amp;Calc2!$Y155&amp;" )")</f>
        <v/>
      </c>
      <c r="K159" s="83"/>
      <c r="L159" s="84" t="s">
        <v>435</v>
      </c>
      <c r="M159" s="157"/>
      <c r="N159" s="83"/>
      <c r="O159" s="84" t="s">
        <v>435</v>
      </c>
      <c r="P159" s="85"/>
    </row>
    <row r="160" spans="2:16" ht="15.75" x14ac:dyDescent="0.2">
      <c r="B160" s="127">
        <v>153</v>
      </c>
      <c r="C160" s="251" t="str">
        <f ca="1"/>
        <v/>
      </c>
      <c r="D160" s="310" t="str">
        <f ca="1"/>
        <v/>
      </c>
      <c r="E160" s="311" t="str">
        <f ca="1"/>
        <v/>
      </c>
      <c r="F160" s="314" t="str">
        <f ca="1"/>
        <v/>
      </c>
      <c r="G160" s="314" t="str">
        <f ca="1"/>
        <v/>
      </c>
      <c r="H160" s="249" t="str">
        <f ca="1"/>
        <v/>
      </c>
      <c r="I160" s="249" t="str">
        <f ca="1"/>
        <v/>
      </c>
      <c r="J160" s="272" t="str">
        <f ca="1">IF(Calc2!$Y156="","","( "&amp;Calc2!$Y156&amp;" )")</f>
        <v/>
      </c>
      <c r="K160" s="83"/>
      <c r="L160" s="84" t="s">
        <v>435</v>
      </c>
      <c r="M160" s="157"/>
      <c r="N160" s="83"/>
      <c r="O160" s="84" t="s">
        <v>435</v>
      </c>
      <c r="P160" s="85"/>
    </row>
    <row r="161" spans="2:16" ht="15.75" x14ac:dyDescent="0.2">
      <c r="B161" s="127">
        <v>154</v>
      </c>
      <c r="C161" s="251" t="str">
        <f ca="1"/>
        <v/>
      </c>
      <c r="D161" s="310" t="str">
        <f ca="1"/>
        <v/>
      </c>
      <c r="E161" s="311" t="str">
        <f ca="1"/>
        <v/>
      </c>
      <c r="F161" s="314" t="str">
        <f ca="1"/>
        <v/>
      </c>
      <c r="G161" s="314" t="str">
        <f ca="1"/>
        <v/>
      </c>
      <c r="H161" s="249" t="str">
        <f ca="1"/>
        <v/>
      </c>
      <c r="I161" s="249" t="str">
        <f ca="1"/>
        <v/>
      </c>
      <c r="J161" s="272" t="str">
        <f ca="1">IF(Calc2!$Y157="","","( "&amp;Calc2!$Y157&amp;" )")</f>
        <v/>
      </c>
      <c r="K161" s="83"/>
      <c r="L161" s="84" t="s">
        <v>435</v>
      </c>
      <c r="M161" s="157"/>
      <c r="N161" s="83"/>
      <c r="O161" s="84" t="s">
        <v>435</v>
      </c>
      <c r="P161" s="85"/>
    </row>
    <row r="162" spans="2:16" ht="15.75" x14ac:dyDescent="0.2">
      <c r="B162" s="127">
        <v>155</v>
      </c>
      <c r="C162" s="251" t="str">
        <f ca="1"/>
        <v/>
      </c>
      <c r="D162" s="310" t="str">
        <f ca="1"/>
        <v/>
      </c>
      <c r="E162" s="311" t="str">
        <f ca="1"/>
        <v/>
      </c>
      <c r="F162" s="314" t="str">
        <f ca="1"/>
        <v/>
      </c>
      <c r="G162" s="314" t="str">
        <f ca="1"/>
        <v/>
      </c>
      <c r="H162" s="249" t="str">
        <f ca="1"/>
        <v/>
      </c>
      <c r="I162" s="249" t="str">
        <f ca="1"/>
        <v/>
      </c>
      <c r="J162" s="272" t="str">
        <f ca="1">IF(Calc2!$Y158="","","( "&amp;Calc2!$Y158&amp;" )")</f>
        <v/>
      </c>
      <c r="K162" s="83"/>
      <c r="L162" s="84" t="s">
        <v>435</v>
      </c>
      <c r="M162" s="157"/>
      <c r="N162" s="83"/>
      <c r="O162" s="84" t="s">
        <v>435</v>
      </c>
      <c r="P162" s="85"/>
    </row>
    <row r="163" spans="2:16" ht="15.75" x14ac:dyDescent="0.2">
      <c r="B163" s="127">
        <v>156</v>
      </c>
      <c r="C163" s="251" t="str">
        <f ca="1"/>
        <v/>
      </c>
      <c r="D163" s="310" t="str">
        <f ca="1"/>
        <v/>
      </c>
      <c r="E163" s="311" t="str">
        <f ca="1"/>
        <v/>
      </c>
      <c r="F163" s="314" t="str">
        <f ca="1"/>
        <v/>
      </c>
      <c r="G163" s="314" t="str">
        <f ca="1"/>
        <v/>
      </c>
      <c r="H163" s="249" t="str">
        <f ca="1"/>
        <v/>
      </c>
      <c r="I163" s="249" t="str">
        <f ca="1"/>
        <v/>
      </c>
      <c r="J163" s="272" t="str">
        <f ca="1">IF(Calc2!$Y159="","","( "&amp;Calc2!$Y159&amp;" )")</f>
        <v/>
      </c>
      <c r="K163" s="83"/>
      <c r="L163" s="84" t="s">
        <v>435</v>
      </c>
      <c r="M163" s="157"/>
      <c r="N163" s="83"/>
      <c r="O163" s="84" t="s">
        <v>435</v>
      </c>
      <c r="P163" s="85"/>
    </row>
    <row r="164" spans="2:16" ht="15.75" x14ac:dyDescent="0.2">
      <c r="B164" s="127">
        <v>157</v>
      </c>
      <c r="C164" s="251" t="str">
        <f ca="1"/>
        <v/>
      </c>
      <c r="D164" s="310" t="str">
        <f ca="1"/>
        <v/>
      </c>
      <c r="E164" s="311" t="str">
        <f ca="1"/>
        <v/>
      </c>
      <c r="F164" s="314" t="str">
        <f ca="1"/>
        <v/>
      </c>
      <c r="G164" s="314" t="str">
        <f ca="1"/>
        <v/>
      </c>
      <c r="H164" s="249" t="str">
        <f ca="1"/>
        <v/>
      </c>
      <c r="I164" s="249" t="str">
        <f ca="1"/>
        <v/>
      </c>
      <c r="J164" s="272" t="str">
        <f ca="1">IF(Calc2!$Y160="","","( "&amp;Calc2!$Y160&amp;" )")</f>
        <v/>
      </c>
      <c r="K164" s="83"/>
      <c r="L164" s="84" t="s">
        <v>435</v>
      </c>
      <c r="M164" s="157"/>
      <c r="N164" s="83"/>
      <c r="O164" s="84" t="s">
        <v>435</v>
      </c>
      <c r="P164" s="85"/>
    </row>
    <row r="165" spans="2:16" ht="15.75" x14ac:dyDescent="0.2">
      <c r="B165" s="127">
        <v>158</v>
      </c>
      <c r="C165" s="251" t="str">
        <f ca="1"/>
        <v/>
      </c>
      <c r="D165" s="310" t="str">
        <f ca="1"/>
        <v/>
      </c>
      <c r="E165" s="311" t="str">
        <f ca="1"/>
        <v/>
      </c>
      <c r="F165" s="314" t="str">
        <f ca="1"/>
        <v/>
      </c>
      <c r="G165" s="314" t="str">
        <f ca="1"/>
        <v/>
      </c>
      <c r="H165" s="249" t="str">
        <f ca="1"/>
        <v/>
      </c>
      <c r="I165" s="249" t="str">
        <f ca="1"/>
        <v/>
      </c>
      <c r="J165" s="272" t="str">
        <f ca="1">IF(Calc2!$Y161="","","( "&amp;Calc2!$Y161&amp;" )")</f>
        <v/>
      </c>
      <c r="K165" s="83"/>
      <c r="L165" s="84" t="s">
        <v>435</v>
      </c>
      <c r="M165" s="157"/>
      <c r="N165" s="83"/>
      <c r="O165" s="84" t="s">
        <v>435</v>
      </c>
      <c r="P165" s="85"/>
    </row>
    <row r="166" spans="2:16" ht="15.75" x14ac:dyDescent="0.2">
      <c r="B166" s="127">
        <v>159</v>
      </c>
      <c r="C166" s="251" t="str">
        <f ca="1"/>
        <v/>
      </c>
      <c r="D166" s="310" t="str">
        <f ca="1"/>
        <v/>
      </c>
      <c r="E166" s="311" t="str">
        <f ca="1"/>
        <v/>
      </c>
      <c r="F166" s="314" t="str">
        <f ca="1"/>
        <v/>
      </c>
      <c r="G166" s="314" t="str">
        <f ca="1"/>
        <v/>
      </c>
      <c r="H166" s="249" t="str">
        <f ca="1"/>
        <v/>
      </c>
      <c r="I166" s="249" t="str">
        <f ca="1"/>
        <v/>
      </c>
      <c r="J166" s="272" t="str">
        <f ca="1">IF(Calc2!$Y162="","","( "&amp;Calc2!$Y162&amp;" )")</f>
        <v/>
      </c>
      <c r="K166" s="83"/>
      <c r="L166" s="84" t="s">
        <v>435</v>
      </c>
      <c r="M166" s="157"/>
      <c r="N166" s="83"/>
      <c r="O166" s="84" t="s">
        <v>435</v>
      </c>
      <c r="P166" s="85"/>
    </row>
    <row r="167" spans="2:16" ht="15.75" x14ac:dyDescent="0.2">
      <c r="B167" s="127">
        <v>160</v>
      </c>
      <c r="C167" s="251" t="str">
        <f ca="1"/>
        <v/>
      </c>
      <c r="D167" s="310" t="str">
        <f ca="1"/>
        <v/>
      </c>
      <c r="E167" s="311" t="str">
        <f ca="1"/>
        <v/>
      </c>
      <c r="F167" s="314" t="str">
        <f ca="1"/>
        <v/>
      </c>
      <c r="G167" s="314" t="str">
        <f ca="1"/>
        <v/>
      </c>
      <c r="H167" s="249" t="str">
        <f ca="1"/>
        <v/>
      </c>
      <c r="I167" s="249" t="str">
        <f ca="1"/>
        <v/>
      </c>
      <c r="J167" s="272" t="str">
        <f ca="1">IF(Calc2!$Y163="","","( "&amp;Calc2!$Y163&amp;" )")</f>
        <v/>
      </c>
      <c r="K167" s="83"/>
      <c r="L167" s="84" t="s">
        <v>435</v>
      </c>
      <c r="M167" s="157"/>
      <c r="N167" s="83"/>
      <c r="O167" s="84" t="s">
        <v>435</v>
      </c>
      <c r="P167" s="85"/>
    </row>
    <row r="168" spans="2:16" ht="15.75" x14ac:dyDescent="0.2">
      <c r="B168" s="127">
        <v>161</v>
      </c>
      <c r="C168" s="251" t="str">
        <f ca="1"/>
        <v/>
      </c>
      <c r="D168" s="310" t="str">
        <f ca="1"/>
        <v/>
      </c>
      <c r="E168" s="311" t="str">
        <f ca="1"/>
        <v/>
      </c>
      <c r="F168" s="314" t="str">
        <f ca="1"/>
        <v/>
      </c>
      <c r="G168" s="314" t="str">
        <f ca="1"/>
        <v/>
      </c>
      <c r="H168" s="249" t="str">
        <f ca="1"/>
        <v/>
      </c>
      <c r="I168" s="249" t="str">
        <f ca="1"/>
        <v/>
      </c>
      <c r="J168" s="272" t="str">
        <f ca="1">IF(Calc2!$Y164="","","( "&amp;Calc2!$Y164&amp;" )")</f>
        <v/>
      </c>
      <c r="K168" s="83"/>
      <c r="L168" s="84" t="s">
        <v>435</v>
      </c>
      <c r="M168" s="157"/>
      <c r="N168" s="83"/>
      <c r="O168" s="84" t="s">
        <v>435</v>
      </c>
      <c r="P168" s="85"/>
    </row>
    <row r="169" spans="2:16" ht="15.75" x14ac:dyDescent="0.2">
      <c r="B169" s="127">
        <v>162</v>
      </c>
      <c r="C169" s="251" t="str">
        <f ca="1"/>
        <v/>
      </c>
      <c r="D169" s="310" t="str">
        <f ca="1"/>
        <v/>
      </c>
      <c r="E169" s="311" t="str">
        <f ca="1"/>
        <v/>
      </c>
      <c r="F169" s="314" t="str">
        <f ca="1"/>
        <v/>
      </c>
      <c r="G169" s="314" t="str">
        <f ca="1"/>
        <v/>
      </c>
      <c r="H169" s="249" t="str">
        <f ca="1"/>
        <v/>
      </c>
      <c r="I169" s="249" t="str">
        <f ca="1"/>
        <v/>
      </c>
      <c r="J169" s="272" t="str">
        <f ca="1">IF(Calc2!$Y165="","","( "&amp;Calc2!$Y165&amp;" )")</f>
        <v/>
      </c>
      <c r="K169" s="83"/>
      <c r="L169" s="84" t="s">
        <v>435</v>
      </c>
      <c r="M169" s="157"/>
      <c r="N169" s="83"/>
      <c r="O169" s="84" t="s">
        <v>435</v>
      </c>
      <c r="P169" s="85"/>
    </row>
    <row r="170" spans="2:16" ht="15.75" x14ac:dyDescent="0.2">
      <c r="B170" s="127">
        <v>163</v>
      </c>
      <c r="C170" s="251" t="str">
        <f ca="1"/>
        <v/>
      </c>
      <c r="D170" s="310" t="str">
        <f ca="1"/>
        <v/>
      </c>
      <c r="E170" s="311" t="str">
        <f ca="1"/>
        <v/>
      </c>
      <c r="F170" s="314" t="str">
        <f ca="1"/>
        <v/>
      </c>
      <c r="G170" s="314" t="str">
        <f ca="1"/>
        <v/>
      </c>
      <c r="H170" s="249" t="str">
        <f ca="1"/>
        <v/>
      </c>
      <c r="I170" s="249" t="str">
        <f ca="1"/>
        <v/>
      </c>
      <c r="J170" s="272" t="str">
        <f ca="1">IF(Calc2!$Y166="","","( "&amp;Calc2!$Y166&amp;" )")</f>
        <v/>
      </c>
      <c r="K170" s="83"/>
      <c r="L170" s="84" t="s">
        <v>435</v>
      </c>
      <c r="M170" s="157"/>
      <c r="N170" s="83"/>
      <c r="O170" s="84" t="s">
        <v>435</v>
      </c>
      <c r="P170" s="85"/>
    </row>
    <row r="171" spans="2:16" ht="15.75" x14ac:dyDescent="0.2">
      <c r="B171" s="127">
        <v>164</v>
      </c>
      <c r="C171" s="251" t="str">
        <f ca="1"/>
        <v/>
      </c>
      <c r="D171" s="310" t="str">
        <f ca="1"/>
        <v/>
      </c>
      <c r="E171" s="311" t="str">
        <f ca="1"/>
        <v/>
      </c>
      <c r="F171" s="314" t="str">
        <f ca="1"/>
        <v/>
      </c>
      <c r="G171" s="314" t="str">
        <f ca="1"/>
        <v/>
      </c>
      <c r="H171" s="249" t="str">
        <f ca="1"/>
        <v/>
      </c>
      <c r="I171" s="249" t="str">
        <f ca="1"/>
        <v/>
      </c>
      <c r="J171" s="272" t="str">
        <f ca="1">IF(Calc2!$Y167="","","( "&amp;Calc2!$Y167&amp;" )")</f>
        <v/>
      </c>
      <c r="K171" s="83"/>
      <c r="L171" s="84" t="s">
        <v>435</v>
      </c>
      <c r="M171" s="157"/>
      <c r="N171" s="83"/>
      <c r="O171" s="84" t="s">
        <v>435</v>
      </c>
      <c r="P171" s="85"/>
    </row>
    <row r="172" spans="2:16" ht="15.75" x14ac:dyDescent="0.2">
      <c r="B172" s="127">
        <v>165</v>
      </c>
      <c r="C172" s="251" t="str">
        <f ca="1"/>
        <v/>
      </c>
      <c r="D172" s="310" t="str">
        <f ca="1"/>
        <v/>
      </c>
      <c r="E172" s="311" t="str">
        <f ca="1"/>
        <v/>
      </c>
      <c r="F172" s="314" t="str">
        <f ca="1"/>
        <v/>
      </c>
      <c r="G172" s="314" t="str">
        <f ca="1"/>
        <v/>
      </c>
      <c r="H172" s="249" t="str">
        <f ca="1"/>
        <v/>
      </c>
      <c r="I172" s="249" t="str">
        <f ca="1"/>
        <v/>
      </c>
      <c r="J172" s="272" t="str">
        <f ca="1">IF(Calc2!$Y168="","","( "&amp;Calc2!$Y168&amp;" )")</f>
        <v/>
      </c>
      <c r="K172" s="83"/>
      <c r="L172" s="84" t="s">
        <v>435</v>
      </c>
      <c r="M172" s="157"/>
      <c r="N172" s="83"/>
      <c r="O172" s="84" t="s">
        <v>435</v>
      </c>
      <c r="P172" s="85"/>
    </row>
    <row r="173" spans="2:16" ht="15.75" x14ac:dyDescent="0.2">
      <c r="B173" s="127">
        <v>166</v>
      </c>
      <c r="C173" s="251" t="str">
        <f ca="1"/>
        <v/>
      </c>
      <c r="D173" s="310" t="str">
        <f ca="1"/>
        <v/>
      </c>
      <c r="E173" s="311" t="str">
        <f ca="1"/>
        <v/>
      </c>
      <c r="F173" s="314" t="str">
        <f ca="1"/>
        <v/>
      </c>
      <c r="G173" s="314" t="str">
        <f ca="1"/>
        <v/>
      </c>
      <c r="H173" s="249" t="str">
        <f ca="1"/>
        <v/>
      </c>
      <c r="I173" s="249" t="str">
        <f ca="1"/>
        <v/>
      </c>
      <c r="J173" s="272" t="str">
        <f ca="1">IF(Calc2!$Y169="","","( "&amp;Calc2!$Y169&amp;" )")</f>
        <v/>
      </c>
      <c r="K173" s="83"/>
      <c r="L173" s="84" t="s">
        <v>435</v>
      </c>
      <c r="M173" s="157"/>
      <c r="N173" s="83"/>
      <c r="O173" s="84" t="s">
        <v>435</v>
      </c>
      <c r="P173" s="85"/>
    </row>
    <row r="174" spans="2:16" ht="15.75" x14ac:dyDescent="0.2">
      <c r="B174" s="127">
        <v>167</v>
      </c>
      <c r="C174" s="251" t="str">
        <f ca="1"/>
        <v/>
      </c>
      <c r="D174" s="310" t="str">
        <f ca="1"/>
        <v/>
      </c>
      <c r="E174" s="311" t="str">
        <f ca="1"/>
        <v/>
      </c>
      <c r="F174" s="314" t="str">
        <f ca="1"/>
        <v/>
      </c>
      <c r="G174" s="314" t="str">
        <f ca="1"/>
        <v/>
      </c>
      <c r="H174" s="249" t="str">
        <f ca="1"/>
        <v/>
      </c>
      <c r="I174" s="249" t="str">
        <f ca="1"/>
        <v/>
      </c>
      <c r="J174" s="272" t="str">
        <f ca="1">IF(Calc2!$Y170="","","( "&amp;Calc2!$Y170&amp;" )")</f>
        <v/>
      </c>
      <c r="K174" s="83"/>
      <c r="L174" s="84" t="s">
        <v>435</v>
      </c>
      <c r="M174" s="157"/>
      <c r="N174" s="83"/>
      <c r="O174" s="84" t="s">
        <v>435</v>
      </c>
      <c r="P174" s="85"/>
    </row>
    <row r="175" spans="2:16" ht="15.75" x14ac:dyDescent="0.2">
      <c r="B175" s="127">
        <v>168</v>
      </c>
      <c r="C175" s="251" t="str">
        <f ca="1"/>
        <v/>
      </c>
      <c r="D175" s="310" t="str">
        <f ca="1"/>
        <v/>
      </c>
      <c r="E175" s="311" t="str">
        <f ca="1"/>
        <v/>
      </c>
      <c r="F175" s="314" t="str">
        <f ca="1"/>
        <v/>
      </c>
      <c r="G175" s="314" t="str">
        <f ca="1"/>
        <v/>
      </c>
      <c r="H175" s="249" t="str">
        <f ca="1"/>
        <v/>
      </c>
      <c r="I175" s="249" t="str">
        <f ca="1"/>
        <v/>
      </c>
      <c r="J175" s="272" t="str">
        <f ca="1">IF(Calc2!$Y171="","","( "&amp;Calc2!$Y171&amp;" )")</f>
        <v/>
      </c>
      <c r="K175" s="83"/>
      <c r="L175" s="84" t="s">
        <v>435</v>
      </c>
      <c r="M175" s="157"/>
      <c r="N175" s="83"/>
      <c r="O175" s="84" t="s">
        <v>435</v>
      </c>
      <c r="P175" s="85"/>
    </row>
    <row r="176" spans="2:16" ht="15.75" x14ac:dyDescent="0.2">
      <c r="B176" s="127">
        <v>169</v>
      </c>
      <c r="C176" s="251" t="str">
        <f ca="1"/>
        <v/>
      </c>
      <c r="D176" s="310" t="str">
        <f ca="1"/>
        <v/>
      </c>
      <c r="E176" s="311" t="str">
        <f ca="1"/>
        <v/>
      </c>
      <c r="F176" s="314" t="str">
        <f ca="1"/>
        <v/>
      </c>
      <c r="G176" s="314" t="str">
        <f ca="1"/>
        <v/>
      </c>
      <c r="H176" s="249" t="str">
        <f ca="1"/>
        <v/>
      </c>
      <c r="I176" s="249" t="str">
        <f ca="1"/>
        <v/>
      </c>
      <c r="J176" s="272" t="str">
        <f ca="1">IF(Calc2!$Y172="","","( "&amp;Calc2!$Y172&amp;" )")</f>
        <v/>
      </c>
      <c r="K176" s="83"/>
      <c r="L176" s="84" t="s">
        <v>435</v>
      </c>
      <c r="M176" s="157"/>
      <c r="N176" s="83"/>
      <c r="O176" s="84" t="s">
        <v>435</v>
      </c>
      <c r="P176" s="85"/>
    </row>
    <row r="177" spans="2:16" ht="15.75" x14ac:dyDescent="0.2">
      <c r="B177" s="127">
        <v>170</v>
      </c>
      <c r="C177" s="251" t="str">
        <f ca="1"/>
        <v/>
      </c>
      <c r="D177" s="310" t="str">
        <f ca="1"/>
        <v/>
      </c>
      <c r="E177" s="311" t="str">
        <f ca="1"/>
        <v/>
      </c>
      <c r="F177" s="314" t="str">
        <f ca="1"/>
        <v/>
      </c>
      <c r="G177" s="314" t="str">
        <f ca="1"/>
        <v/>
      </c>
      <c r="H177" s="249" t="str">
        <f ca="1"/>
        <v/>
      </c>
      <c r="I177" s="249" t="str">
        <f ca="1"/>
        <v/>
      </c>
      <c r="J177" s="272" t="str">
        <f ca="1">IF(Calc2!$Y173="","","( "&amp;Calc2!$Y173&amp;" )")</f>
        <v/>
      </c>
      <c r="K177" s="83"/>
      <c r="L177" s="84" t="s">
        <v>435</v>
      </c>
      <c r="M177" s="157"/>
      <c r="N177" s="83"/>
      <c r="O177" s="84" t="s">
        <v>435</v>
      </c>
      <c r="P177" s="85"/>
    </row>
    <row r="178" spans="2:16" ht="15.75" x14ac:dyDescent="0.2">
      <c r="B178" s="127">
        <v>171</v>
      </c>
      <c r="C178" s="251" t="str">
        <f ca="1"/>
        <v/>
      </c>
      <c r="D178" s="310" t="str">
        <f ca="1"/>
        <v/>
      </c>
      <c r="E178" s="311" t="str">
        <f ca="1"/>
        <v/>
      </c>
      <c r="F178" s="314" t="str">
        <f ca="1"/>
        <v/>
      </c>
      <c r="G178" s="314" t="str">
        <f ca="1"/>
        <v/>
      </c>
      <c r="H178" s="249" t="str">
        <f ca="1"/>
        <v/>
      </c>
      <c r="I178" s="249" t="str">
        <f ca="1"/>
        <v/>
      </c>
      <c r="J178" s="272" t="str">
        <f ca="1">IF(Calc2!$Y174="","","( "&amp;Calc2!$Y174&amp;" )")</f>
        <v/>
      </c>
      <c r="K178" s="83"/>
      <c r="L178" s="84" t="s">
        <v>435</v>
      </c>
      <c r="M178" s="157"/>
      <c r="N178" s="83"/>
      <c r="O178" s="84" t="s">
        <v>435</v>
      </c>
      <c r="P178" s="85"/>
    </row>
    <row r="179" spans="2:16" ht="15.75" x14ac:dyDescent="0.2">
      <c r="B179" s="127">
        <v>172</v>
      </c>
      <c r="C179" s="251" t="str">
        <f ca="1"/>
        <v/>
      </c>
      <c r="D179" s="310" t="str">
        <f ca="1"/>
        <v/>
      </c>
      <c r="E179" s="311" t="str">
        <f ca="1"/>
        <v/>
      </c>
      <c r="F179" s="314" t="str">
        <f ca="1"/>
        <v/>
      </c>
      <c r="G179" s="314" t="str">
        <f ca="1"/>
        <v/>
      </c>
      <c r="H179" s="249" t="str">
        <f ca="1"/>
        <v/>
      </c>
      <c r="I179" s="249" t="str">
        <f ca="1"/>
        <v/>
      </c>
      <c r="J179" s="272" t="str">
        <f ca="1">IF(Calc2!$Y175="","","( "&amp;Calc2!$Y175&amp;" )")</f>
        <v/>
      </c>
      <c r="K179" s="83"/>
      <c r="L179" s="84" t="s">
        <v>435</v>
      </c>
      <c r="M179" s="157"/>
      <c r="N179" s="83"/>
      <c r="O179" s="84" t="s">
        <v>435</v>
      </c>
      <c r="P179" s="85"/>
    </row>
    <row r="180" spans="2:16" ht="15.75" x14ac:dyDescent="0.2">
      <c r="B180" s="127">
        <v>173</v>
      </c>
      <c r="C180" s="251" t="str">
        <f ca="1"/>
        <v/>
      </c>
      <c r="D180" s="310" t="str">
        <f ca="1"/>
        <v/>
      </c>
      <c r="E180" s="311" t="str">
        <f ca="1"/>
        <v/>
      </c>
      <c r="F180" s="314" t="str">
        <f ca="1"/>
        <v/>
      </c>
      <c r="G180" s="314" t="str">
        <f ca="1"/>
        <v/>
      </c>
      <c r="H180" s="249" t="str">
        <f ca="1"/>
        <v/>
      </c>
      <c r="I180" s="249" t="str">
        <f ca="1"/>
        <v/>
      </c>
      <c r="J180" s="272" t="str">
        <f ca="1">IF(Calc2!$Y176="","","( "&amp;Calc2!$Y176&amp;" )")</f>
        <v/>
      </c>
      <c r="K180" s="83"/>
      <c r="L180" s="84" t="s">
        <v>435</v>
      </c>
      <c r="M180" s="157"/>
      <c r="N180" s="83"/>
      <c r="O180" s="84" t="s">
        <v>435</v>
      </c>
      <c r="P180" s="85"/>
    </row>
    <row r="181" spans="2:16" ht="15.75" x14ac:dyDescent="0.2">
      <c r="B181" s="127">
        <v>174</v>
      </c>
      <c r="C181" s="251" t="str">
        <f ca="1"/>
        <v/>
      </c>
      <c r="D181" s="310" t="str">
        <f ca="1"/>
        <v/>
      </c>
      <c r="E181" s="311" t="str">
        <f ca="1"/>
        <v/>
      </c>
      <c r="F181" s="314" t="str">
        <f ca="1"/>
        <v/>
      </c>
      <c r="G181" s="314" t="str">
        <f ca="1"/>
        <v/>
      </c>
      <c r="H181" s="249" t="str">
        <f ca="1"/>
        <v/>
      </c>
      <c r="I181" s="249" t="str">
        <f ca="1"/>
        <v/>
      </c>
      <c r="J181" s="272" t="str">
        <f ca="1">IF(Calc2!$Y177="","","( "&amp;Calc2!$Y177&amp;" )")</f>
        <v/>
      </c>
      <c r="K181" s="83"/>
      <c r="L181" s="84" t="s">
        <v>435</v>
      </c>
      <c r="M181" s="157"/>
      <c r="N181" s="83"/>
      <c r="O181" s="84" t="s">
        <v>435</v>
      </c>
      <c r="P181" s="85"/>
    </row>
    <row r="182" spans="2:16" ht="15.75" x14ac:dyDescent="0.2">
      <c r="B182" s="127">
        <v>175</v>
      </c>
      <c r="C182" s="251" t="str">
        <f ca="1"/>
        <v/>
      </c>
      <c r="D182" s="310" t="str">
        <f ca="1"/>
        <v/>
      </c>
      <c r="E182" s="311" t="str">
        <f ca="1"/>
        <v/>
      </c>
      <c r="F182" s="314" t="str">
        <f ca="1"/>
        <v/>
      </c>
      <c r="G182" s="314" t="str">
        <f ca="1"/>
        <v/>
      </c>
      <c r="H182" s="249" t="str">
        <f ca="1"/>
        <v/>
      </c>
      <c r="I182" s="249" t="str">
        <f ca="1"/>
        <v/>
      </c>
      <c r="J182" s="272" t="str">
        <f ca="1">IF(Calc2!$Y178="","","( "&amp;Calc2!$Y178&amp;" )")</f>
        <v/>
      </c>
      <c r="K182" s="83"/>
      <c r="L182" s="84" t="s">
        <v>435</v>
      </c>
      <c r="M182" s="157"/>
      <c r="N182" s="83"/>
      <c r="O182" s="84" t="s">
        <v>435</v>
      </c>
      <c r="P182" s="85"/>
    </row>
    <row r="183" spans="2:16" ht="15.75" x14ac:dyDescent="0.2">
      <c r="B183" s="127">
        <v>176</v>
      </c>
      <c r="C183" s="251" t="str">
        <f ca="1"/>
        <v/>
      </c>
      <c r="D183" s="310" t="str">
        <f ca="1"/>
        <v/>
      </c>
      <c r="E183" s="311" t="str">
        <f ca="1"/>
        <v/>
      </c>
      <c r="F183" s="314" t="str">
        <f ca="1"/>
        <v/>
      </c>
      <c r="G183" s="314" t="str">
        <f ca="1"/>
        <v/>
      </c>
      <c r="H183" s="249" t="str">
        <f ca="1"/>
        <v/>
      </c>
      <c r="I183" s="249" t="str">
        <f ca="1"/>
        <v/>
      </c>
      <c r="J183" s="272" t="str">
        <f ca="1">IF(Calc2!$Y179="","","( "&amp;Calc2!$Y179&amp;" )")</f>
        <v/>
      </c>
      <c r="K183" s="83"/>
      <c r="L183" s="84" t="s">
        <v>435</v>
      </c>
      <c r="M183" s="157"/>
      <c r="N183" s="83"/>
      <c r="O183" s="84" t="s">
        <v>435</v>
      </c>
      <c r="P183" s="85"/>
    </row>
    <row r="184" spans="2:16" ht="15.75" x14ac:dyDescent="0.2">
      <c r="B184" s="127">
        <v>177</v>
      </c>
      <c r="C184" s="251" t="str">
        <f ca="1"/>
        <v/>
      </c>
      <c r="D184" s="310" t="str">
        <f ca="1"/>
        <v/>
      </c>
      <c r="E184" s="311" t="str">
        <f ca="1"/>
        <v/>
      </c>
      <c r="F184" s="314" t="str">
        <f ca="1"/>
        <v/>
      </c>
      <c r="G184" s="314" t="str">
        <f ca="1"/>
        <v/>
      </c>
      <c r="H184" s="249" t="str">
        <f ca="1"/>
        <v/>
      </c>
      <c r="I184" s="249" t="str">
        <f ca="1"/>
        <v/>
      </c>
      <c r="J184" s="272" t="str">
        <f ca="1">IF(Calc2!$Y180="","","( "&amp;Calc2!$Y180&amp;" )")</f>
        <v/>
      </c>
      <c r="K184" s="83"/>
      <c r="L184" s="84" t="s">
        <v>435</v>
      </c>
      <c r="M184" s="157"/>
      <c r="N184" s="83"/>
      <c r="O184" s="84" t="s">
        <v>435</v>
      </c>
      <c r="P184" s="85"/>
    </row>
    <row r="185" spans="2:16" ht="15.75" x14ac:dyDescent="0.2">
      <c r="B185" s="127">
        <v>178</v>
      </c>
      <c r="C185" s="251" t="str">
        <f ca="1"/>
        <v/>
      </c>
      <c r="D185" s="310" t="str">
        <f ca="1"/>
        <v/>
      </c>
      <c r="E185" s="311" t="str">
        <f ca="1"/>
        <v/>
      </c>
      <c r="F185" s="314" t="str">
        <f ca="1"/>
        <v/>
      </c>
      <c r="G185" s="314" t="str">
        <f ca="1"/>
        <v/>
      </c>
      <c r="H185" s="249" t="str">
        <f ca="1"/>
        <v/>
      </c>
      <c r="I185" s="249" t="str">
        <f ca="1"/>
        <v/>
      </c>
      <c r="J185" s="272" t="str">
        <f ca="1">IF(Calc2!$Y181="","","( "&amp;Calc2!$Y181&amp;" )")</f>
        <v/>
      </c>
      <c r="K185" s="83"/>
      <c r="L185" s="84" t="s">
        <v>435</v>
      </c>
      <c r="M185" s="157"/>
      <c r="N185" s="83"/>
      <c r="O185" s="84" t="s">
        <v>435</v>
      </c>
      <c r="P185" s="85"/>
    </row>
    <row r="186" spans="2:16" ht="15.75" x14ac:dyDescent="0.2">
      <c r="B186" s="127">
        <v>179</v>
      </c>
      <c r="C186" s="251" t="str">
        <f ca="1"/>
        <v/>
      </c>
      <c r="D186" s="310" t="str">
        <f ca="1"/>
        <v/>
      </c>
      <c r="E186" s="311" t="str">
        <f ca="1"/>
        <v/>
      </c>
      <c r="F186" s="314" t="str">
        <f ca="1"/>
        <v/>
      </c>
      <c r="G186" s="314" t="str">
        <f ca="1"/>
        <v/>
      </c>
      <c r="H186" s="249" t="str">
        <f ca="1"/>
        <v/>
      </c>
      <c r="I186" s="249" t="str">
        <f ca="1"/>
        <v/>
      </c>
      <c r="J186" s="272" t="str">
        <f ca="1">IF(Calc2!$Y182="","","( "&amp;Calc2!$Y182&amp;" )")</f>
        <v/>
      </c>
      <c r="K186" s="83"/>
      <c r="L186" s="84" t="s">
        <v>435</v>
      </c>
      <c r="M186" s="157"/>
      <c r="N186" s="83"/>
      <c r="O186" s="84" t="s">
        <v>435</v>
      </c>
      <c r="P186" s="85"/>
    </row>
    <row r="187" spans="2:16" ht="15.75" x14ac:dyDescent="0.2">
      <c r="B187" s="127">
        <v>180</v>
      </c>
      <c r="C187" s="251" t="str">
        <f ca="1"/>
        <v/>
      </c>
      <c r="D187" s="310" t="str">
        <f ca="1"/>
        <v/>
      </c>
      <c r="E187" s="311" t="str">
        <f ca="1"/>
        <v/>
      </c>
      <c r="F187" s="314" t="str">
        <f ca="1"/>
        <v/>
      </c>
      <c r="G187" s="314" t="str">
        <f ca="1"/>
        <v/>
      </c>
      <c r="H187" s="249" t="str">
        <f ca="1"/>
        <v/>
      </c>
      <c r="I187" s="249" t="str">
        <f ca="1"/>
        <v/>
      </c>
      <c r="J187" s="272" t="str">
        <f ca="1">IF(Calc2!$Y183="","","( "&amp;Calc2!$Y183&amp;" )")</f>
        <v/>
      </c>
      <c r="K187" s="83"/>
      <c r="L187" s="84" t="s">
        <v>435</v>
      </c>
      <c r="M187" s="157"/>
      <c r="N187" s="83"/>
      <c r="O187" s="84" t="s">
        <v>435</v>
      </c>
      <c r="P187" s="85"/>
    </row>
    <row r="188" spans="2:16" ht="15.75" x14ac:dyDescent="0.2">
      <c r="B188" s="127">
        <v>181</v>
      </c>
      <c r="C188" s="251" t="str">
        <f ca="1"/>
        <v/>
      </c>
      <c r="D188" s="310" t="str">
        <f ca="1"/>
        <v/>
      </c>
      <c r="E188" s="311" t="str">
        <f ca="1"/>
        <v/>
      </c>
      <c r="F188" s="314" t="str">
        <f ca="1"/>
        <v/>
      </c>
      <c r="G188" s="314" t="str">
        <f ca="1"/>
        <v/>
      </c>
      <c r="H188" s="249" t="str">
        <f ca="1"/>
        <v/>
      </c>
      <c r="I188" s="249" t="str">
        <f ca="1"/>
        <v/>
      </c>
      <c r="J188" s="272" t="str">
        <f ca="1">IF(Calc2!$Y184="","","( "&amp;Calc2!$Y184&amp;" )")</f>
        <v/>
      </c>
      <c r="K188" s="83"/>
      <c r="L188" s="84" t="s">
        <v>435</v>
      </c>
      <c r="M188" s="157"/>
      <c r="N188" s="83"/>
      <c r="O188" s="84" t="s">
        <v>435</v>
      </c>
      <c r="P188" s="85"/>
    </row>
    <row r="189" spans="2:16" ht="16.5" thickBot="1" x14ac:dyDescent="0.25">
      <c r="B189" s="168">
        <v>182</v>
      </c>
      <c r="C189" s="252" t="str">
        <f ca="1"/>
        <v/>
      </c>
      <c r="D189" s="312" t="str">
        <f ca="1"/>
        <v/>
      </c>
      <c r="E189" s="313" t="str">
        <f ca="1"/>
        <v/>
      </c>
      <c r="F189" s="315" t="str">
        <f ca="1"/>
        <v/>
      </c>
      <c r="G189" s="315" t="str">
        <f ca="1"/>
        <v/>
      </c>
      <c r="H189" s="250" t="str">
        <f ca="1"/>
        <v/>
      </c>
      <c r="I189" s="250" t="str">
        <f ca="1"/>
        <v/>
      </c>
      <c r="J189" s="273" t="str">
        <f ca="1">IF(Calc2!$Y185="","","( "&amp;Calc2!$Y185&amp;" )")</f>
        <v/>
      </c>
      <c r="K189" s="169"/>
      <c r="L189" s="170" t="s">
        <v>435</v>
      </c>
      <c r="M189" s="171"/>
      <c r="N189" s="169"/>
      <c r="O189" s="170" t="s">
        <v>435</v>
      </c>
      <c r="P189" s="172"/>
    </row>
    <row r="190" spans="2:16" ht="16.5" thickTop="1" x14ac:dyDescent="0.2">
      <c r="B190" s="173"/>
      <c r="C190" s="173"/>
      <c r="D190" s="174"/>
      <c r="E190" s="175"/>
      <c r="F190" s="175"/>
      <c r="G190" s="175"/>
      <c r="H190" s="176"/>
      <c r="I190" s="176"/>
      <c r="J190" s="274"/>
      <c r="K190" s="357"/>
      <c r="L190" s="358"/>
      <c r="M190" s="359"/>
      <c r="N190" s="357"/>
      <c r="O190" s="358"/>
      <c r="P190" s="359"/>
    </row>
    <row r="191" spans="2:16" ht="15.75" x14ac:dyDescent="0.2">
      <c r="B191" s="105"/>
      <c r="C191" s="105"/>
      <c r="D191" s="177"/>
      <c r="E191" s="178"/>
      <c r="F191" s="178"/>
      <c r="G191" s="178"/>
      <c r="H191" s="68"/>
      <c r="I191" s="68"/>
      <c r="J191" s="275"/>
      <c r="K191" s="360"/>
      <c r="L191" s="346"/>
      <c r="M191" s="339"/>
      <c r="N191" s="360"/>
      <c r="O191" s="346"/>
      <c r="P191" s="339"/>
    </row>
    <row r="192" spans="2:16" ht="15.75" x14ac:dyDescent="0.2">
      <c r="B192" s="105"/>
      <c r="C192" s="105"/>
      <c r="D192" s="177"/>
      <c r="E192" s="178"/>
      <c r="F192" s="178"/>
      <c r="G192" s="178"/>
      <c r="H192" s="68"/>
      <c r="I192" s="68"/>
      <c r="J192" s="275"/>
      <c r="K192" s="360"/>
      <c r="L192" s="346"/>
      <c r="M192" s="339"/>
      <c r="N192" s="360"/>
      <c r="O192" s="346"/>
      <c r="P192" s="339"/>
    </row>
    <row r="193" spans="2:16" ht="15.75" hidden="1" x14ac:dyDescent="0.2">
      <c r="B193" s="105"/>
      <c r="C193" s="105"/>
      <c r="D193" s="177"/>
      <c r="E193" s="178"/>
      <c r="F193" s="178"/>
      <c r="G193" s="178"/>
      <c r="H193" s="68"/>
      <c r="I193" s="68"/>
      <c r="J193" s="275"/>
      <c r="K193" s="360"/>
      <c r="L193" s="346"/>
      <c r="M193" s="339"/>
      <c r="N193" s="360"/>
      <c r="O193" s="346"/>
      <c r="P193" s="339"/>
    </row>
    <row r="194" spans="2:16" ht="15.75" hidden="1" x14ac:dyDescent="0.2">
      <c r="B194" s="105"/>
      <c r="C194" s="105"/>
      <c r="D194" s="177"/>
      <c r="E194" s="178"/>
      <c r="F194" s="178"/>
      <c r="G194" s="178"/>
      <c r="H194" s="68"/>
      <c r="I194" s="68"/>
      <c r="J194" s="275"/>
      <c r="K194" s="360"/>
      <c r="L194" s="346"/>
      <c r="M194" s="339"/>
      <c r="N194" s="360"/>
      <c r="O194" s="346"/>
      <c r="P194" s="339"/>
    </row>
    <row r="195" spans="2:16" ht="15.75" hidden="1" x14ac:dyDescent="0.2">
      <c r="B195" s="105"/>
      <c r="C195" s="105"/>
      <c r="D195" s="177"/>
      <c r="E195" s="178"/>
      <c r="F195" s="178"/>
      <c r="G195" s="178"/>
      <c r="H195" s="68"/>
      <c r="I195" s="68"/>
      <c r="J195" s="275"/>
      <c r="K195" s="360"/>
      <c r="L195" s="346"/>
      <c r="M195" s="339"/>
      <c r="N195" s="360"/>
      <c r="O195" s="346"/>
      <c r="P195" s="339"/>
    </row>
    <row r="196" spans="2:16" ht="15.75" hidden="1" x14ac:dyDescent="0.2">
      <c r="B196" s="105"/>
      <c r="C196" s="105"/>
      <c r="D196" s="177"/>
      <c r="E196" s="178"/>
      <c r="F196" s="178"/>
      <c r="G196" s="178"/>
      <c r="H196" s="68"/>
      <c r="I196" s="68"/>
      <c r="J196" s="275"/>
      <c r="K196" s="360"/>
      <c r="L196" s="346"/>
      <c r="M196" s="339"/>
      <c r="N196" s="360"/>
      <c r="O196" s="346"/>
      <c r="P196" s="339"/>
    </row>
    <row r="197" spans="2:16" ht="15.75" hidden="1" x14ac:dyDescent="0.2">
      <c r="B197" s="105"/>
      <c r="C197" s="105"/>
      <c r="D197" s="177"/>
      <c r="E197" s="178"/>
      <c r="F197" s="178"/>
      <c r="G197" s="178"/>
      <c r="H197" s="68"/>
      <c r="I197" s="68"/>
      <c r="J197" s="275"/>
      <c r="K197" s="360"/>
      <c r="L197" s="346"/>
      <c r="M197" s="339"/>
      <c r="N197" s="360"/>
      <c r="O197" s="346"/>
      <c r="P197" s="339"/>
    </row>
    <row r="198" spans="2:16" ht="15.75" hidden="1" x14ac:dyDescent="0.2">
      <c r="B198" s="105"/>
      <c r="C198" s="105"/>
      <c r="D198" s="177"/>
      <c r="E198" s="178"/>
      <c r="F198" s="178"/>
      <c r="G198" s="178"/>
      <c r="H198" s="68"/>
      <c r="I198" s="68"/>
      <c r="J198" s="275"/>
      <c r="K198" s="360"/>
      <c r="L198" s="346"/>
      <c r="M198" s="339"/>
      <c r="N198" s="360"/>
      <c r="O198" s="346"/>
      <c r="P198" s="339"/>
    </row>
    <row r="199" spans="2:16" ht="15.75" hidden="1" x14ac:dyDescent="0.2">
      <c r="B199" s="105"/>
      <c r="C199" s="105"/>
      <c r="D199" s="177"/>
      <c r="E199" s="178"/>
      <c r="F199" s="178"/>
      <c r="G199" s="178"/>
      <c r="H199" s="68"/>
      <c r="I199" s="68"/>
      <c r="J199" s="275"/>
      <c r="K199" s="360"/>
      <c r="L199" s="346"/>
      <c r="M199" s="339"/>
      <c r="N199" s="360"/>
      <c r="O199" s="346"/>
      <c r="P199" s="339"/>
    </row>
    <row r="200" spans="2:16" ht="15.75" hidden="1" x14ac:dyDescent="0.2">
      <c r="B200" s="105"/>
      <c r="C200" s="105"/>
      <c r="D200" s="177"/>
      <c r="E200" s="178"/>
      <c r="F200" s="178"/>
      <c r="G200" s="178"/>
      <c r="H200" s="68"/>
      <c r="I200" s="68"/>
      <c r="J200" s="275"/>
      <c r="K200" s="360"/>
      <c r="L200" s="346"/>
      <c r="M200" s="339"/>
      <c r="N200" s="360"/>
      <c r="O200" s="346"/>
      <c r="P200" s="339"/>
    </row>
    <row r="201" spans="2:16" ht="15.75" hidden="1" x14ac:dyDescent="0.2">
      <c r="B201" s="105"/>
      <c r="C201" s="105"/>
      <c r="D201" s="177"/>
      <c r="E201" s="178"/>
      <c r="F201" s="178"/>
      <c r="G201" s="178"/>
      <c r="H201" s="68"/>
      <c r="I201" s="68"/>
      <c r="J201" s="275"/>
      <c r="K201" s="360"/>
      <c r="L201" s="346"/>
      <c r="M201" s="339"/>
      <c r="N201" s="360"/>
      <c r="O201" s="346"/>
      <c r="P201" s="339"/>
    </row>
    <row r="202" spans="2:16" ht="15.75" hidden="1" x14ac:dyDescent="0.2">
      <c r="B202" s="105"/>
      <c r="C202" s="105"/>
      <c r="D202" s="177"/>
      <c r="E202" s="178"/>
      <c r="F202" s="178"/>
      <c r="G202" s="178"/>
      <c r="H202" s="68"/>
      <c r="I202" s="68"/>
      <c r="J202" s="275"/>
      <c r="K202" s="360"/>
      <c r="L202" s="346"/>
      <c r="M202" s="339"/>
      <c r="N202" s="360"/>
      <c r="O202" s="346"/>
      <c r="P202" s="339"/>
    </row>
    <row r="203" spans="2:16" ht="15.75" hidden="1" x14ac:dyDescent="0.2">
      <c r="B203" s="105"/>
      <c r="C203" s="105"/>
      <c r="D203" s="177"/>
      <c r="E203" s="178"/>
      <c r="F203" s="178"/>
      <c r="G203" s="178"/>
      <c r="H203" s="68"/>
      <c r="I203" s="68"/>
      <c r="J203" s="275"/>
      <c r="K203" s="360"/>
      <c r="L203" s="346"/>
      <c r="M203" s="339"/>
      <c r="N203" s="360"/>
      <c r="O203" s="346"/>
      <c r="P203" s="339"/>
    </row>
    <row r="204" spans="2:16" ht="15.75" hidden="1" x14ac:dyDescent="0.2">
      <c r="B204" s="105"/>
      <c r="C204" s="105"/>
      <c r="D204" s="177"/>
      <c r="E204" s="178"/>
      <c r="F204" s="178"/>
      <c r="G204" s="178"/>
      <c r="H204" s="68"/>
      <c r="I204" s="68"/>
      <c r="J204" s="275"/>
      <c r="K204" s="360"/>
      <c r="L204" s="346"/>
      <c r="M204" s="339"/>
      <c r="N204" s="360"/>
      <c r="O204" s="346"/>
      <c r="P204" s="339"/>
    </row>
    <row r="205" spans="2:16" ht="15.75" hidden="1" x14ac:dyDescent="0.2">
      <c r="B205" s="105"/>
      <c r="C205" s="105"/>
      <c r="D205" s="177"/>
      <c r="E205" s="178"/>
      <c r="F205" s="178"/>
      <c r="G205" s="178"/>
      <c r="H205" s="68"/>
      <c r="I205" s="68"/>
      <c r="J205" s="275"/>
      <c r="K205" s="360"/>
      <c r="L205" s="346"/>
      <c r="M205" s="339"/>
      <c r="N205" s="360"/>
      <c r="O205" s="346"/>
      <c r="P205" s="339"/>
    </row>
    <row r="206" spans="2:16" ht="15.75" hidden="1" x14ac:dyDescent="0.2">
      <c r="B206" s="105"/>
      <c r="C206" s="105"/>
      <c r="D206" s="177"/>
      <c r="E206" s="178"/>
      <c r="F206" s="178"/>
      <c r="G206" s="178"/>
      <c r="H206" s="68"/>
      <c r="I206" s="68"/>
      <c r="J206" s="275"/>
      <c r="K206" s="360"/>
      <c r="L206" s="346"/>
      <c r="M206" s="339"/>
      <c r="N206" s="360"/>
      <c r="O206" s="346"/>
      <c r="P206" s="339"/>
    </row>
    <row r="207" spans="2:16" ht="15.75" hidden="1" x14ac:dyDescent="0.2">
      <c r="B207" s="105"/>
      <c r="C207" s="105"/>
      <c r="D207" s="177"/>
      <c r="E207" s="178"/>
      <c r="F207" s="178"/>
      <c r="G207" s="178"/>
      <c r="H207" s="68"/>
      <c r="I207" s="68"/>
      <c r="J207" s="275"/>
      <c r="K207" s="360"/>
      <c r="L207" s="346"/>
      <c r="M207" s="339"/>
      <c r="N207" s="360"/>
      <c r="O207" s="346"/>
      <c r="P207" s="339"/>
    </row>
    <row r="208" spans="2:16" ht="15.75" hidden="1" x14ac:dyDescent="0.2">
      <c r="B208" s="105"/>
      <c r="C208" s="105"/>
      <c r="D208" s="177"/>
      <c r="E208" s="178"/>
      <c r="F208" s="178"/>
      <c r="G208" s="178"/>
      <c r="H208" s="68"/>
      <c r="I208" s="68"/>
      <c r="J208" s="275"/>
      <c r="K208" s="360"/>
      <c r="L208" s="346"/>
      <c r="M208" s="339"/>
      <c r="N208" s="360"/>
      <c r="O208" s="346"/>
      <c r="P208" s="339"/>
    </row>
    <row r="209" spans="2:16" ht="15.75" hidden="1" x14ac:dyDescent="0.2">
      <c r="B209" s="105"/>
      <c r="C209" s="105"/>
      <c r="D209" s="177"/>
      <c r="E209" s="178"/>
      <c r="F209" s="178"/>
      <c r="G209" s="178"/>
      <c r="H209" s="68"/>
      <c r="I209" s="68"/>
      <c r="J209" s="275"/>
      <c r="K209" s="360"/>
      <c r="L209" s="346"/>
      <c r="M209" s="339"/>
      <c r="N209" s="360"/>
      <c r="O209" s="346"/>
      <c r="P209" s="339"/>
    </row>
    <row r="210" spans="2:16" ht="15.75" hidden="1" x14ac:dyDescent="0.2">
      <c r="B210" s="105"/>
      <c r="C210" s="105"/>
      <c r="D210" s="177"/>
      <c r="E210" s="178"/>
      <c r="F210" s="178"/>
      <c r="G210" s="178"/>
      <c r="H210" s="68"/>
      <c r="I210" s="68"/>
      <c r="J210" s="275"/>
      <c r="K210" s="360"/>
      <c r="L210" s="346"/>
      <c r="M210" s="339"/>
      <c r="N210" s="360"/>
      <c r="O210" s="346"/>
      <c r="P210" s="339"/>
    </row>
    <row r="211" spans="2:16" ht="15.75" hidden="1" x14ac:dyDescent="0.2">
      <c r="B211" s="105"/>
      <c r="C211" s="105"/>
      <c r="D211" s="177"/>
      <c r="E211" s="178"/>
      <c r="F211" s="178"/>
      <c r="G211" s="178"/>
      <c r="H211" s="68"/>
      <c r="I211" s="68"/>
      <c r="J211" s="275"/>
      <c r="K211" s="360"/>
      <c r="L211" s="346"/>
      <c r="M211" s="339"/>
      <c r="N211" s="360"/>
      <c r="O211" s="346"/>
      <c r="P211" s="339"/>
    </row>
    <row r="212" spans="2:16" ht="15.75" hidden="1" x14ac:dyDescent="0.2">
      <c r="B212" s="105"/>
      <c r="C212" s="105"/>
      <c r="D212" s="177"/>
      <c r="E212" s="178"/>
      <c r="F212" s="178"/>
      <c r="G212" s="178"/>
      <c r="H212" s="68"/>
      <c r="I212" s="68"/>
      <c r="J212" s="275"/>
      <c r="K212" s="360"/>
      <c r="L212" s="346"/>
      <c r="M212" s="339"/>
      <c r="N212" s="360"/>
      <c r="O212" s="346"/>
      <c r="P212" s="339"/>
    </row>
    <row r="213" spans="2:16" ht="15.75" hidden="1" x14ac:dyDescent="0.2">
      <c r="B213" s="105"/>
      <c r="C213" s="105"/>
      <c r="D213" s="177"/>
      <c r="E213" s="178"/>
      <c r="F213" s="178"/>
      <c r="G213" s="178"/>
      <c r="H213" s="68"/>
      <c r="I213" s="68"/>
      <c r="J213" s="275"/>
      <c r="K213" s="360"/>
      <c r="L213" s="346"/>
      <c r="M213" s="339"/>
      <c r="N213" s="360"/>
      <c r="O213" s="346"/>
      <c r="P213" s="339"/>
    </row>
    <row r="214" spans="2:16" ht="15.75" hidden="1" x14ac:dyDescent="0.2">
      <c r="B214" s="105"/>
      <c r="C214" s="105"/>
      <c r="D214" s="177"/>
      <c r="E214" s="178"/>
      <c r="F214" s="178"/>
      <c r="G214" s="178"/>
      <c r="H214" s="68"/>
      <c r="I214" s="68"/>
      <c r="J214" s="275"/>
      <c r="K214" s="360"/>
      <c r="L214" s="346"/>
      <c r="M214" s="339"/>
      <c r="N214" s="360"/>
      <c r="O214" s="346"/>
      <c r="P214" s="339"/>
    </row>
    <row r="215" spans="2:16" ht="15.75" hidden="1" x14ac:dyDescent="0.2">
      <c r="B215" s="105"/>
      <c r="C215" s="105"/>
      <c r="D215" s="177"/>
      <c r="E215" s="178"/>
      <c r="F215" s="178"/>
      <c r="G215" s="178"/>
      <c r="H215" s="68"/>
      <c r="I215" s="68"/>
      <c r="J215" s="275"/>
      <c r="K215" s="360"/>
      <c r="L215" s="346"/>
      <c r="M215" s="339"/>
      <c r="N215" s="360"/>
      <c r="O215" s="346"/>
      <c r="P215" s="339"/>
    </row>
    <row r="216" spans="2:16" ht="15.75" hidden="1" x14ac:dyDescent="0.2">
      <c r="B216" s="105"/>
      <c r="C216" s="105"/>
      <c r="D216" s="177"/>
      <c r="E216" s="178"/>
      <c r="F216" s="178"/>
      <c r="G216" s="178"/>
      <c r="H216" s="68"/>
      <c r="I216" s="68"/>
      <c r="J216" s="275"/>
      <c r="K216" s="360"/>
      <c r="L216" s="346"/>
      <c r="M216" s="339"/>
      <c r="N216" s="360"/>
      <c r="O216" s="346"/>
      <c r="P216" s="339"/>
    </row>
    <row r="217" spans="2:16" ht="15.75" hidden="1" x14ac:dyDescent="0.2">
      <c r="B217" s="105"/>
      <c r="C217" s="105"/>
      <c r="D217" s="177"/>
      <c r="E217" s="178"/>
      <c r="F217" s="178"/>
      <c r="G217" s="178"/>
      <c r="H217" s="68"/>
      <c r="I217" s="68"/>
      <c r="J217" s="275"/>
      <c r="K217" s="360"/>
      <c r="L217" s="346"/>
      <c r="M217" s="339"/>
      <c r="N217" s="360"/>
      <c r="O217" s="346"/>
      <c r="P217" s="339"/>
    </row>
    <row r="218" spans="2:16" ht="15.75" hidden="1" x14ac:dyDescent="0.2">
      <c r="B218" s="105"/>
      <c r="C218" s="105"/>
      <c r="D218" s="177"/>
      <c r="E218" s="178"/>
      <c r="F218" s="178"/>
      <c r="G218" s="178"/>
      <c r="H218" s="68"/>
      <c r="I218" s="68"/>
      <c r="J218" s="275"/>
      <c r="K218" s="360"/>
      <c r="L218" s="346"/>
      <c r="M218" s="339"/>
      <c r="N218" s="360"/>
      <c r="O218" s="346"/>
      <c r="P218" s="339"/>
    </row>
    <row r="219" spans="2:16" ht="15.75" hidden="1" x14ac:dyDescent="0.2">
      <c r="B219" s="105"/>
      <c r="C219" s="105"/>
      <c r="D219" s="177"/>
      <c r="E219" s="178"/>
      <c r="F219" s="178"/>
      <c r="G219" s="178"/>
      <c r="H219" s="68"/>
      <c r="I219" s="68"/>
      <c r="J219" s="275"/>
      <c r="K219" s="360"/>
      <c r="L219" s="346"/>
      <c r="M219" s="339"/>
      <c r="N219" s="360"/>
      <c r="O219" s="346"/>
      <c r="P219" s="339"/>
    </row>
    <row r="220" spans="2:16" ht="15.75" hidden="1" x14ac:dyDescent="0.2">
      <c r="B220" s="105"/>
      <c r="C220" s="105"/>
      <c r="D220" s="177"/>
      <c r="E220" s="178"/>
      <c r="F220" s="178"/>
      <c r="G220" s="178"/>
      <c r="H220" s="68"/>
      <c r="I220" s="68"/>
      <c r="J220" s="275"/>
      <c r="K220" s="360"/>
      <c r="L220" s="346"/>
      <c r="M220" s="339"/>
      <c r="N220" s="360"/>
      <c r="O220" s="346"/>
      <c r="P220" s="339"/>
    </row>
    <row r="221" spans="2:16" ht="15.75" hidden="1" x14ac:dyDescent="0.2">
      <c r="B221" s="105"/>
      <c r="C221" s="105"/>
      <c r="D221" s="177"/>
      <c r="E221" s="178"/>
      <c r="F221" s="178"/>
      <c r="G221" s="178"/>
      <c r="H221" s="68"/>
      <c r="I221" s="68"/>
      <c r="J221" s="275"/>
      <c r="K221" s="360"/>
      <c r="L221" s="346"/>
      <c r="M221" s="339"/>
      <c r="N221" s="360"/>
      <c r="O221" s="346"/>
      <c r="P221" s="339"/>
    </row>
    <row r="222" spans="2:16" ht="15.75" hidden="1" x14ac:dyDescent="0.2">
      <c r="B222" s="105"/>
      <c r="C222" s="105"/>
      <c r="D222" s="177"/>
      <c r="E222" s="178"/>
      <c r="F222" s="178"/>
      <c r="G222" s="178"/>
      <c r="H222" s="68"/>
      <c r="I222" s="68"/>
      <c r="J222" s="275"/>
      <c r="K222" s="360"/>
      <c r="L222" s="346"/>
      <c r="M222" s="339"/>
      <c r="N222" s="360"/>
      <c r="O222" s="346"/>
      <c r="P222" s="339"/>
    </row>
    <row r="223" spans="2:16" ht="15.75" hidden="1" x14ac:dyDescent="0.2">
      <c r="B223" s="105"/>
      <c r="C223" s="105"/>
      <c r="D223" s="177"/>
      <c r="E223" s="178"/>
      <c r="F223" s="178"/>
      <c r="G223" s="178"/>
      <c r="H223" s="68"/>
      <c r="I223" s="68"/>
      <c r="J223" s="275"/>
      <c r="K223" s="360"/>
      <c r="L223" s="346"/>
      <c r="M223" s="339"/>
      <c r="N223" s="360"/>
      <c r="O223" s="346"/>
      <c r="P223" s="339"/>
    </row>
    <row r="224" spans="2:16" ht="15.75" hidden="1" x14ac:dyDescent="0.2">
      <c r="B224" s="105"/>
      <c r="C224" s="105"/>
      <c r="D224" s="177"/>
      <c r="E224" s="178"/>
      <c r="F224" s="178"/>
      <c r="G224" s="178"/>
      <c r="H224" s="68"/>
      <c r="I224" s="68"/>
      <c r="J224" s="275"/>
      <c r="K224" s="360"/>
      <c r="L224" s="346"/>
      <c r="M224" s="339"/>
      <c r="N224" s="360"/>
      <c r="O224" s="346"/>
      <c r="P224" s="339"/>
    </row>
    <row r="225" spans="2:16" ht="15.75" hidden="1" x14ac:dyDescent="0.2">
      <c r="B225" s="105"/>
      <c r="C225" s="105"/>
      <c r="D225" s="177"/>
      <c r="E225" s="178"/>
      <c r="F225" s="178"/>
      <c r="G225" s="178"/>
      <c r="H225" s="68"/>
      <c r="I225" s="68"/>
      <c r="J225" s="275"/>
      <c r="K225" s="360"/>
      <c r="L225" s="346"/>
      <c r="M225" s="339"/>
      <c r="N225" s="360"/>
      <c r="O225" s="346"/>
      <c r="P225" s="339"/>
    </row>
    <row r="226" spans="2:16" ht="15.75" hidden="1" x14ac:dyDescent="0.2">
      <c r="B226" s="105"/>
      <c r="C226" s="105"/>
      <c r="D226" s="177"/>
      <c r="E226" s="178"/>
      <c r="F226" s="178"/>
      <c r="G226" s="178"/>
      <c r="H226" s="68"/>
      <c r="I226" s="68"/>
      <c r="J226" s="275"/>
      <c r="K226" s="360"/>
      <c r="L226" s="346"/>
      <c r="M226" s="339"/>
      <c r="N226" s="360"/>
      <c r="O226" s="346"/>
      <c r="P226" s="339"/>
    </row>
    <row r="227" spans="2:16" ht="15.75" hidden="1" x14ac:dyDescent="0.2">
      <c r="B227" s="105"/>
      <c r="C227" s="105"/>
      <c r="D227" s="177"/>
      <c r="E227" s="178"/>
      <c r="F227" s="178"/>
      <c r="G227" s="178"/>
      <c r="H227" s="68"/>
      <c r="I227" s="68"/>
      <c r="J227" s="275"/>
      <c r="K227" s="360"/>
      <c r="L227" s="346"/>
      <c r="M227" s="339"/>
      <c r="N227" s="360"/>
      <c r="O227" s="346"/>
      <c r="P227" s="339"/>
    </row>
    <row r="228" spans="2:16" ht="15.75" hidden="1" x14ac:dyDescent="0.2">
      <c r="B228" s="105"/>
      <c r="C228" s="105"/>
      <c r="D228" s="177"/>
      <c r="E228" s="178"/>
      <c r="F228" s="178"/>
      <c r="G228" s="178"/>
      <c r="H228" s="68"/>
      <c r="I228" s="68"/>
      <c r="J228" s="275"/>
      <c r="K228" s="360"/>
      <c r="L228" s="346"/>
      <c r="M228" s="339"/>
      <c r="N228" s="360"/>
      <c r="O228" s="346"/>
      <c r="P228" s="339"/>
    </row>
    <row r="229" spans="2:16" ht="15.75" hidden="1" x14ac:dyDescent="0.2">
      <c r="B229" s="105"/>
      <c r="C229" s="105"/>
      <c r="D229" s="177"/>
      <c r="E229" s="178"/>
      <c r="F229" s="178"/>
      <c r="G229" s="178"/>
      <c r="H229" s="68"/>
      <c r="I229" s="68"/>
      <c r="J229" s="275"/>
      <c r="K229" s="360"/>
      <c r="L229" s="346"/>
      <c r="M229" s="339"/>
      <c r="N229" s="360"/>
      <c r="O229" s="346"/>
      <c r="P229" s="339"/>
    </row>
    <row r="230" spans="2:16" ht="15.75" hidden="1" x14ac:dyDescent="0.2">
      <c r="B230" s="105"/>
      <c r="C230" s="105"/>
      <c r="D230" s="177"/>
      <c r="E230" s="178"/>
      <c r="F230" s="178"/>
      <c r="G230" s="178"/>
      <c r="H230" s="68"/>
      <c r="I230" s="68"/>
      <c r="J230" s="275"/>
      <c r="K230" s="360"/>
      <c r="L230" s="346"/>
      <c r="M230" s="339"/>
      <c r="N230" s="360"/>
      <c r="O230" s="346"/>
      <c r="P230" s="339"/>
    </row>
    <row r="231" spans="2:16" ht="15.75" hidden="1" x14ac:dyDescent="0.2">
      <c r="B231" s="105"/>
      <c r="C231" s="105"/>
      <c r="D231" s="177"/>
      <c r="E231" s="178"/>
      <c r="F231" s="178"/>
      <c r="G231" s="178"/>
      <c r="H231" s="68"/>
      <c r="I231" s="68"/>
      <c r="J231" s="275"/>
      <c r="K231" s="360"/>
      <c r="L231" s="346"/>
      <c r="M231" s="339"/>
      <c r="N231" s="360"/>
      <c r="O231" s="346"/>
      <c r="P231" s="339"/>
    </row>
    <row r="232" spans="2:16" ht="15.75" hidden="1" x14ac:dyDescent="0.2">
      <c r="B232" s="105"/>
      <c r="C232" s="105"/>
      <c r="D232" s="177"/>
      <c r="E232" s="178"/>
      <c r="F232" s="178"/>
      <c r="G232" s="178"/>
      <c r="H232" s="68"/>
      <c r="I232" s="68"/>
      <c r="J232" s="275"/>
      <c r="K232" s="360"/>
      <c r="L232" s="346"/>
      <c r="M232" s="339"/>
      <c r="N232" s="360"/>
      <c r="O232" s="346"/>
      <c r="P232" s="339"/>
    </row>
    <row r="233" spans="2:16" ht="15.75" hidden="1" x14ac:dyDescent="0.2">
      <c r="B233" s="105"/>
      <c r="C233" s="105"/>
      <c r="D233" s="177"/>
      <c r="E233" s="178"/>
      <c r="F233" s="178"/>
      <c r="G233" s="178"/>
      <c r="H233" s="68"/>
      <c r="I233" s="68"/>
      <c r="J233" s="275"/>
      <c r="K233" s="360"/>
      <c r="L233" s="346"/>
      <c r="M233" s="339"/>
      <c r="N233" s="360"/>
      <c r="O233" s="346"/>
      <c r="P233" s="339"/>
    </row>
    <row r="234" spans="2:16" ht="15.75" hidden="1" x14ac:dyDescent="0.2">
      <c r="B234" s="105"/>
      <c r="C234" s="105"/>
      <c r="D234" s="177"/>
      <c r="E234" s="178"/>
      <c r="F234" s="178"/>
      <c r="G234" s="178"/>
      <c r="H234" s="68"/>
      <c r="I234" s="68"/>
      <c r="J234" s="275"/>
      <c r="K234" s="360"/>
      <c r="L234" s="346"/>
      <c r="M234" s="339"/>
      <c r="N234" s="360"/>
      <c r="O234" s="346"/>
      <c r="P234" s="339"/>
    </row>
    <row r="235" spans="2:16" ht="15.75" hidden="1" x14ac:dyDescent="0.2">
      <c r="B235" s="105"/>
      <c r="C235" s="105"/>
      <c r="D235" s="177"/>
      <c r="E235" s="178"/>
      <c r="F235" s="178"/>
      <c r="G235" s="178"/>
      <c r="H235" s="68"/>
      <c r="I235" s="68"/>
      <c r="J235" s="275"/>
      <c r="K235" s="360"/>
      <c r="L235" s="346"/>
      <c r="M235" s="339"/>
      <c r="N235" s="360"/>
      <c r="O235" s="346"/>
      <c r="P235" s="339"/>
    </row>
    <row r="236" spans="2:16" ht="15.75" hidden="1" x14ac:dyDescent="0.2">
      <c r="B236" s="105"/>
      <c r="C236" s="105"/>
      <c r="D236" s="177"/>
      <c r="E236" s="178"/>
      <c r="F236" s="178"/>
      <c r="G236" s="178"/>
      <c r="H236" s="68"/>
      <c r="I236" s="68"/>
      <c r="J236" s="275"/>
      <c r="K236" s="360"/>
      <c r="L236" s="346"/>
      <c r="M236" s="339"/>
      <c r="N236" s="360"/>
      <c r="O236" s="346"/>
      <c r="P236" s="339"/>
    </row>
    <row r="237" spans="2:16" ht="15.75" hidden="1" x14ac:dyDescent="0.2">
      <c r="B237" s="105"/>
      <c r="C237" s="105"/>
      <c r="D237" s="177"/>
      <c r="E237" s="178"/>
      <c r="F237" s="178"/>
      <c r="G237" s="178"/>
      <c r="H237" s="68"/>
      <c r="I237" s="68"/>
      <c r="J237" s="275"/>
      <c r="K237" s="360"/>
      <c r="L237" s="346"/>
      <c r="M237" s="339"/>
      <c r="N237" s="360"/>
      <c r="O237" s="346"/>
      <c r="P237" s="339"/>
    </row>
    <row r="238" spans="2:16" ht="15.75" hidden="1" x14ac:dyDescent="0.2">
      <c r="B238" s="105"/>
      <c r="C238" s="105"/>
      <c r="D238" s="177"/>
      <c r="E238" s="178"/>
      <c r="F238" s="178"/>
      <c r="G238" s="178"/>
      <c r="H238" s="68"/>
      <c r="I238" s="68"/>
      <c r="J238" s="275"/>
      <c r="K238" s="360"/>
      <c r="L238" s="346"/>
      <c r="M238" s="339"/>
      <c r="N238" s="360"/>
      <c r="O238" s="346"/>
      <c r="P238" s="339"/>
    </row>
    <row r="239" spans="2:16" ht="15.75" hidden="1" x14ac:dyDescent="0.2">
      <c r="B239" s="105"/>
      <c r="C239" s="105"/>
      <c r="D239" s="177"/>
      <c r="E239" s="178"/>
      <c r="F239" s="178"/>
      <c r="G239" s="178"/>
      <c r="H239" s="68"/>
      <c r="I239" s="68"/>
      <c r="J239" s="275"/>
      <c r="K239" s="360"/>
      <c r="L239" s="346"/>
      <c r="M239" s="339"/>
      <c r="N239" s="360"/>
      <c r="O239" s="346"/>
      <c r="P239" s="339"/>
    </row>
    <row r="240" spans="2:16" ht="15.75" hidden="1" x14ac:dyDescent="0.2">
      <c r="B240" s="105"/>
      <c r="C240" s="105"/>
      <c r="D240" s="177"/>
      <c r="E240" s="178"/>
      <c r="F240" s="178"/>
      <c r="G240" s="178"/>
      <c r="H240" s="68"/>
      <c r="I240" s="68"/>
      <c r="J240" s="275"/>
      <c r="K240" s="360"/>
      <c r="L240" s="346"/>
      <c r="M240" s="339"/>
      <c r="N240" s="360"/>
      <c r="O240" s="346"/>
      <c r="P240" s="339"/>
    </row>
    <row r="241" spans="2:16" ht="15.75" hidden="1" x14ac:dyDescent="0.2">
      <c r="B241" s="105"/>
      <c r="C241" s="105"/>
      <c r="D241" s="177"/>
      <c r="E241" s="178"/>
      <c r="F241" s="178"/>
      <c r="G241" s="178"/>
      <c r="H241" s="68"/>
      <c r="I241" s="68"/>
      <c r="J241" s="275"/>
      <c r="K241" s="360"/>
      <c r="L241" s="346"/>
      <c r="M241" s="339"/>
      <c r="N241" s="360"/>
      <c r="O241" s="346"/>
      <c r="P241" s="339"/>
    </row>
    <row r="242" spans="2:16" ht="15.75" hidden="1" x14ac:dyDescent="0.2">
      <c r="B242" s="105"/>
      <c r="C242" s="105"/>
      <c r="D242" s="177"/>
      <c r="E242" s="178"/>
      <c r="F242" s="178"/>
      <c r="G242" s="178"/>
      <c r="H242" s="68"/>
      <c r="I242" s="68"/>
      <c r="J242" s="275"/>
      <c r="K242" s="360"/>
      <c r="L242" s="346"/>
      <c r="M242" s="339"/>
      <c r="N242" s="360"/>
      <c r="O242" s="346"/>
      <c r="P242" s="339"/>
    </row>
    <row r="243" spans="2:16" ht="15.75" hidden="1" x14ac:dyDescent="0.2">
      <c r="B243" s="105"/>
      <c r="C243" s="105"/>
      <c r="D243" s="177"/>
      <c r="E243" s="178"/>
      <c r="F243" s="178"/>
      <c r="G243" s="178"/>
      <c r="H243" s="68"/>
      <c r="I243" s="68"/>
      <c r="J243" s="275"/>
      <c r="K243" s="360"/>
      <c r="L243" s="346"/>
      <c r="M243" s="339"/>
      <c r="N243" s="360"/>
      <c r="O243" s="346"/>
      <c r="P243" s="339"/>
    </row>
    <row r="244" spans="2:16" ht="15.75" hidden="1" x14ac:dyDescent="0.2">
      <c r="B244" s="105"/>
      <c r="C244" s="105"/>
      <c r="D244" s="177"/>
      <c r="E244" s="178"/>
      <c r="F244" s="178"/>
      <c r="G244" s="178"/>
      <c r="H244" s="68"/>
      <c r="I244" s="68"/>
      <c r="J244" s="275"/>
      <c r="K244" s="360"/>
      <c r="L244" s="346"/>
      <c r="M244" s="339"/>
      <c r="N244" s="360"/>
      <c r="O244" s="346"/>
      <c r="P244" s="339"/>
    </row>
    <row r="245" spans="2:16" ht="15.75" hidden="1" x14ac:dyDescent="0.2">
      <c r="B245" s="105"/>
      <c r="C245" s="105"/>
      <c r="D245" s="177"/>
      <c r="E245" s="178"/>
      <c r="F245" s="178"/>
      <c r="G245" s="178"/>
      <c r="H245" s="68"/>
      <c r="I245" s="68"/>
      <c r="J245" s="275"/>
      <c r="K245" s="360"/>
      <c r="L245" s="346"/>
      <c r="M245" s="339"/>
      <c r="N245" s="360"/>
      <c r="O245" s="346"/>
      <c r="P245" s="339"/>
    </row>
    <row r="246" spans="2:16" ht="15.75" hidden="1" x14ac:dyDescent="0.2">
      <c r="B246" s="105"/>
      <c r="C246" s="105"/>
      <c r="D246" s="177"/>
      <c r="E246" s="178"/>
      <c r="F246" s="178"/>
      <c r="G246" s="178"/>
      <c r="H246" s="68"/>
      <c r="I246" s="68"/>
      <c r="J246" s="275"/>
      <c r="K246" s="360"/>
      <c r="L246" s="346"/>
      <c r="M246" s="339"/>
      <c r="N246" s="360"/>
      <c r="O246" s="346"/>
      <c r="P246" s="339"/>
    </row>
    <row r="247" spans="2:16" ht="15.75" hidden="1" x14ac:dyDescent="0.2">
      <c r="B247" s="105"/>
      <c r="C247" s="105"/>
      <c r="D247" s="177"/>
      <c r="E247" s="178"/>
      <c r="F247" s="178"/>
      <c r="G247" s="178"/>
      <c r="H247" s="68"/>
      <c r="I247" s="68"/>
      <c r="J247" s="275"/>
      <c r="K247" s="360"/>
      <c r="L247" s="346"/>
      <c r="M247" s="339"/>
      <c r="N247" s="360"/>
      <c r="O247" s="346"/>
      <c r="P247" s="339"/>
    </row>
    <row r="248" spans="2:16" ht="15.75" hidden="1" x14ac:dyDescent="0.2">
      <c r="B248" s="105"/>
      <c r="C248" s="105"/>
      <c r="D248" s="177"/>
      <c r="E248" s="178"/>
      <c r="F248" s="178"/>
      <c r="G248" s="178"/>
      <c r="H248" s="68"/>
      <c r="I248" s="68"/>
      <c r="J248" s="275"/>
      <c r="K248" s="360"/>
      <c r="L248" s="346"/>
      <c r="M248" s="339"/>
      <c r="N248" s="360"/>
      <c r="O248" s="346"/>
      <c r="P248" s="339"/>
    </row>
    <row r="249" spans="2:16" ht="15.75" hidden="1" x14ac:dyDescent="0.2">
      <c r="B249" s="105"/>
      <c r="C249" s="105"/>
      <c r="D249" s="177"/>
      <c r="E249" s="178"/>
      <c r="F249" s="178"/>
      <c r="G249" s="178"/>
      <c r="H249" s="68"/>
      <c r="I249" s="68"/>
      <c r="J249" s="275"/>
      <c r="K249" s="360"/>
      <c r="L249" s="346"/>
      <c r="M249" s="339"/>
      <c r="N249" s="360"/>
      <c r="O249" s="346"/>
      <c r="P249" s="339"/>
    </row>
    <row r="250" spans="2:16" ht="15.75" hidden="1" x14ac:dyDescent="0.2">
      <c r="B250" s="105"/>
      <c r="C250" s="105"/>
      <c r="D250" s="177"/>
      <c r="E250" s="178"/>
      <c r="F250" s="178"/>
      <c r="G250" s="178"/>
      <c r="H250" s="68"/>
      <c r="I250" s="68"/>
      <c r="J250" s="275"/>
      <c r="K250" s="360"/>
      <c r="L250" s="346"/>
      <c r="M250" s="339"/>
      <c r="N250" s="360"/>
      <c r="O250" s="346"/>
      <c r="P250" s="339"/>
    </row>
    <row r="251" spans="2:16" ht="15.75" hidden="1" x14ac:dyDescent="0.2">
      <c r="B251" s="105"/>
      <c r="C251" s="105"/>
      <c r="D251" s="177"/>
      <c r="E251" s="178"/>
      <c r="F251" s="178"/>
      <c r="G251" s="178"/>
      <c r="H251" s="68"/>
      <c r="I251" s="68"/>
      <c r="J251" s="275"/>
      <c r="K251" s="360"/>
      <c r="L251" s="346"/>
      <c r="M251" s="339"/>
      <c r="N251" s="360"/>
      <c r="O251" s="346"/>
      <c r="P251" s="339"/>
    </row>
    <row r="252" spans="2:16" ht="15.75" hidden="1" x14ac:dyDescent="0.2">
      <c r="B252" s="105"/>
      <c r="C252" s="105"/>
      <c r="D252" s="177"/>
      <c r="E252" s="178"/>
      <c r="F252" s="178"/>
      <c r="G252" s="178"/>
      <c r="H252" s="68"/>
      <c r="I252" s="68"/>
      <c r="J252" s="275"/>
      <c r="K252" s="360"/>
      <c r="L252" s="346"/>
      <c r="M252" s="339"/>
      <c r="N252" s="360"/>
      <c r="O252" s="346"/>
      <c r="P252" s="339"/>
    </row>
    <row r="253" spans="2:16" ht="15.75" hidden="1" x14ac:dyDescent="0.2">
      <c r="B253" s="105"/>
      <c r="C253" s="105"/>
      <c r="D253" s="177"/>
      <c r="E253" s="178"/>
      <c r="F253" s="178"/>
      <c r="G253" s="178"/>
      <c r="H253" s="68"/>
      <c r="I253" s="68"/>
      <c r="J253" s="275"/>
      <c r="K253" s="360"/>
      <c r="L253" s="346"/>
      <c r="M253" s="339"/>
      <c r="N253" s="360"/>
      <c r="O253" s="346"/>
      <c r="P253" s="339"/>
    </row>
    <row r="254" spans="2:16" ht="15.75" hidden="1" x14ac:dyDescent="0.2">
      <c r="B254" s="105"/>
      <c r="C254" s="105"/>
      <c r="D254" s="177"/>
      <c r="E254" s="178"/>
      <c r="F254" s="178"/>
      <c r="G254" s="178"/>
      <c r="H254" s="68"/>
      <c r="I254" s="68"/>
      <c r="J254" s="275"/>
      <c r="K254" s="360"/>
      <c r="L254" s="346"/>
      <c r="M254" s="339"/>
      <c r="N254" s="360"/>
      <c r="O254" s="346"/>
      <c r="P254" s="339"/>
    </row>
    <row r="255" spans="2:16" ht="15.75" hidden="1" x14ac:dyDescent="0.2">
      <c r="B255" s="105"/>
      <c r="C255" s="105"/>
      <c r="D255" s="177"/>
      <c r="E255" s="178"/>
      <c r="F255" s="178"/>
      <c r="G255" s="178"/>
      <c r="H255" s="68"/>
      <c r="I255" s="68"/>
      <c r="J255" s="275"/>
      <c r="K255" s="360"/>
      <c r="L255" s="346"/>
      <c r="M255" s="339"/>
      <c r="N255" s="360"/>
      <c r="O255" s="346"/>
      <c r="P255" s="339"/>
    </row>
    <row r="256" spans="2:16" ht="15.75" hidden="1" x14ac:dyDescent="0.2">
      <c r="B256" s="105"/>
      <c r="C256" s="105"/>
      <c r="D256" s="177"/>
      <c r="E256" s="178"/>
      <c r="F256" s="178"/>
      <c r="G256" s="178"/>
      <c r="H256" s="68"/>
      <c r="I256" s="68"/>
      <c r="J256" s="275"/>
      <c r="K256" s="360"/>
      <c r="L256" s="346"/>
      <c r="M256" s="339"/>
      <c r="N256" s="360"/>
      <c r="O256" s="346"/>
      <c r="P256" s="339"/>
    </row>
    <row r="257" spans="2:16" ht="15.75" hidden="1" x14ac:dyDescent="0.2">
      <c r="B257" s="105"/>
      <c r="C257" s="105"/>
      <c r="D257" s="177"/>
      <c r="E257" s="178"/>
      <c r="F257" s="178"/>
      <c r="G257" s="178"/>
      <c r="H257" s="68"/>
      <c r="I257" s="68"/>
      <c r="J257" s="275"/>
      <c r="K257" s="360"/>
      <c r="L257" s="346"/>
      <c r="M257" s="339"/>
      <c r="N257" s="360"/>
      <c r="O257" s="346"/>
      <c r="P257" s="339"/>
    </row>
    <row r="258" spans="2:16" ht="15.75" hidden="1" x14ac:dyDescent="0.2">
      <c r="B258" s="105"/>
      <c r="C258" s="105"/>
      <c r="D258" s="177"/>
      <c r="E258" s="178"/>
      <c r="F258" s="178"/>
      <c r="G258" s="178"/>
      <c r="H258" s="68"/>
      <c r="I258" s="68"/>
      <c r="J258" s="275"/>
      <c r="K258" s="360"/>
      <c r="L258" s="346"/>
      <c r="M258" s="339"/>
      <c r="N258" s="360"/>
      <c r="O258" s="346"/>
      <c r="P258" s="339"/>
    </row>
    <row r="259" spans="2:16" ht="15.75" hidden="1" x14ac:dyDescent="0.2">
      <c r="B259" s="105"/>
      <c r="C259" s="105"/>
      <c r="D259" s="177"/>
      <c r="E259" s="178"/>
      <c r="F259" s="178"/>
      <c r="G259" s="178"/>
      <c r="H259" s="68"/>
      <c r="I259" s="68"/>
      <c r="J259" s="275"/>
      <c r="K259" s="360"/>
      <c r="L259" s="346"/>
      <c r="M259" s="339"/>
      <c r="N259" s="360"/>
      <c r="O259" s="346"/>
      <c r="P259" s="339"/>
    </row>
    <row r="260" spans="2:16" ht="15.75" hidden="1" x14ac:dyDescent="0.2">
      <c r="B260" s="105"/>
      <c r="C260" s="105"/>
      <c r="D260" s="177"/>
      <c r="E260" s="178"/>
      <c r="F260" s="178"/>
      <c r="G260" s="178"/>
      <c r="H260" s="68"/>
      <c r="I260" s="68"/>
      <c r="J260" s="275"/>
      <c r="K260" s="360"/>
      <c r="L260" s="346"/>
      <c r="M260" s="339"/>
      <c r="N260" s="360"/>
      <c r="O260" s="346"/>
      <c r="P260" s="339"/>
    </row>
    <row r="261" spans="2:16" ht="15.75" hidden="1" x14ac:dyDescent="0.2">
      <c r="B261" s="105"/>
      <c r="C261" s="105"/>
      <c r="D261" s="177"/>
      <c r="E261" s="178"/>
      <c r="F261" s="178"/>
      <c r="G261" s="178"/>
      <c r="H261" s="68"/>
      <c r="I261" s="68"/>
      <c r="J261" s="275"/>
      <c r="K261" s="360"/>
      <c r="L261" s="346"/>
      <c r="M261" s="339"/>
      <c r="N261" s="360"/>
      <c r="O261" s="346"/>
      <c r="P261" s="339"/>
    </row>
    <row r="262" spans="2:16" ht="15.75" hidden="1" x14ac:dyDescent="0.2">
      <c r="B262" s="105"/>
      <c r="C262" s="105"/>
      <c r="D262" s="177"/>
      <c r="E262" s="178"/>
      <c r="F262" s="178"/>
      <c r="G262" s="178"/>
      <c r="H262" s="68"/>
      <c r="I262" s="68"/>
      <c r="J262" s="275"/>
      <c r="K262" s="360"/>
      <c r="L262" s="346"/>
      <c r="M262" s="339"/>
      <c r="N262" s="360"/>
      <c r="O262" s="346"/>
      <c r="P262" s="339"/>
    </row>
    <row r="263" spans="2:16" ht="15.75" hidden="1" x14ac:dyDescent="0.2">
      <c r="B263" s="105"/>
      <c r="C263" s="105"/>
      <c r="D263" s="177"/>
      <c r="E263" s="178"/>
      <c r="F263" s="178"/>
      <c r="G263" s="178"/>
      <c r="H263" s="68"/>
      <c r="I263" s="68"/>
      <c r="J263" s="275"/>
      <c r="K263" s="360"/>
      <c r="L263" s="346"/>
      <c r="M263" s="339"/>
      <c r="N263" s="360"/>
      <c r="O263" s="346"/>
      <c r="P263" s="339"/>
    </row>
    <row r="264" spans="2:16" ht="15.75" hidden="1" x14ac:dyDescent="0.2">
      <c r="B264" s="105"/>
      <c r="C264" s="105"/>
      <c r="D264" s="177"/>
      <c r="E264" s="178"/>
      <c r="F264" s="178"/>
      <c r="G264" s="178"/>
      <c r="H264" s="68"/>
      <c r="I264" s="68"/>
      <c r="J264" s="275"/>
      <c r="K264" s="360"/>
      <c r="L264" s="346"/>
      <c r="M264" s="339"/>
      <c r="N264" s="360"/>
      <c r="O264" s="346"/>
      <c r="P264" s="339"/>
    </row>
    <row r="265" spans="2:16" ht="15.75" hidden="1" x14ac:dyDescent="0.2">
      <c r="B265" s="105"/>
      <c r="C265" s="105"/>
      <c r="D265" s="177"/>
      <c r="E265" s="178"/>
      <c r="F265" s="178"/>
      <c r="G265" s="178"/>
      <c r="H265" s="68"/>
      <c r="I265" s="68"/>
      <c r="J265" s="275"/>
      <c r="K265" s="360"/>
      <c r="L265" s="346"/>
      <c r="M265" s="339"/>
      <c r="N265" s="360"/>
      <c r="O265" s="346"/>
      <c r="P265" s="339"/>
    </row>
    <row r="266" spans="2:16" ht="15.75" hidden="1" x14ac:dyDescent="0.2">
      <c r="B266" s="105"/>
      <c r="C266" s="105"/>
      <c r="D266" s="177"/>
      <c r="E266" s="178"/>
      <c r="F266" s="178"/>
      <c r="G266" s="178"/>
      <c r="H266" s="68"/>
      <c r="I266" s="68"/>
      <c r="J266" s="275"/>
      <c r="K266" s="360"/>
      <c r="L266" s="346"/>
      <c r="M266" s="339"/>
      <c r="N266" s="360"/>
      <c r="O266" s="346"/>
      <c r="P266" s="339"/>
    </row>
    <row r="267" spans="2:16" ht="15.75" hidden="1" x14ac:dyDescent="0.2">
      <c r="B267" s="105"/>
      <c r="C267" s="105"/>
      <c r="D267" s="177"/>
      <c r="E267" s="178"/>
      <c r="F267" s="178"/>
      <c r="G267" s="178"/>
      <c r="H267" s="68"/>
      <c r="I267" s="68"/>
      <c r="J267" s="275"/>
      <c r="K267" s="360"/>
      <c r="L267" s="346"/>
      <c r="M267" s="339"/>
      <c r="N267" s="360"/>
      <c r="O267" s="346"/>
      <c r="P267" s="339"/>
    </row>
    <row r="268" spans="2:16" ht="15.75" hidden="1" x14ac:dyDescent="0.2">
      <c r="B268" s="105"/>
      <c r="C268" s="105"/>
      <c r="D268" s="177"/>
      <c r="E268" s="178"/>
      <c r="F268" s="178"/>
      <c r="G268" s="178"/>
      <c r="H268" s="68"/>
      <c r="I268" s="68"/>
      <c r="J268" s="275"/>
      <c r="K268" s="360"/>
      <c r="L268" s="346"/>
      <c r="M268" s="339"/>
      <c r="N268" s="360"/>
      <c r="O268" s="346"/>
      <c r="P268" s="339"/>
    </row>
    <row r="269" spans="2:16" ht="15.75" hidden="1" x14ac:dyDescent="0.2">
      <c r="B269" s="105"/>
      <c r="C269" s="105"/>
      <c r="D269" s="177"/>
      <c r="E269" s="178"/>
      <c r="F269" s="178"/>
      <c r="G269" s="178"/>
      <c r="H269" s="68"/>
      <c r="I269" s="68"/>
      <c r="J269" s="275"/>
      <c r="K269" s="360"/>
      <c r="L269" s="346"/>
      <c r="M269" s="339"/>
      <c r="N269" s="360"/>
      <c r="O269" s="346"/>
      <c r="P269" s="339"/>
    </row>
    <row r="270" spans="2:16" ht="15.75" hidden="1" x14ac:dyDescent="0.2">
      <c r="B270" s="105"/>
      <c r="C270" s="105"/>
      <c r="D270" s="177"/>
      <c r="E270" s="178"/>
      <c r="F270" s="178"/>
      <c r="G270" s="178"/>
      <c r="H270" s="68"/>
      <c r="I270" s="68"/>
      <c r="J270" s="275"/>
      <c r="K270" s="360"/>
      <c r="L270" s="346"/>
      <c r="M270" s="339"/>
      <c r="N270" s="360"/>
      <c r="O270" s="346"/>
      <c r="P270" s="339"/>
    </row>
    <row r="271" spans="2:16" ht="15.75" hidden="1" x14ac:dyDescent="0.2">
      <c r="B271" s="105"/>
      <c r="C271" s="105"/>
      <c r="D271" s="177"/>
      <c r="E271" s="178"/>
      <c r="F271" s="178"/>
      <c r="G271" s="178"/>
      <c r="H271" s="68"/>
      <c r="I271" s="68"/>
      <c r="J271" s="275"/>
      <c r="K271" s="360"/>
      <c r="L271" s="346"/>
      <c r="M271" s="339"/>
      <c r="N271" s="360"/>
      <c r="O271" s="346"/>
      <c r="P271" s="339"/>
    </row>
    <row r="272" spans="2:16" ht="15.75" hidden="1" x14ac:dyDescent="0.2">
      <c r="B272" s="105"/>
      <c r="C272" s="105"/>
      <c r="D272" s="177"/>
      <c r="E272" s="178"/>
      <c r="F272" s="178"/>
      <c r="G272" s="178"/>
      <c r="H272" s="68"/>
      <c r="I272" s="68"/>
      <c r="J272" s="275"/>
      <c r="K272" s="360"/>
      <c r="L272" s="346"/>
      <c r="M272" s="339"/>
      <c r="N272" s="360"/>
      <c r="O272" s="346"/>
      <c r="P272" s="339"/>
    </row>
    <row r="273" spans="2:16" ht="15.75" hidden="1" x14ac:dyDescent="0.2">
      <c r="B273" s="105"/>
      <c r="C273" s="105"/>
      <c r="D273" s="177"/>
      <c r="E273" s="178"/>
      <c r="F273" s="178"/>
      <c r="G273" s="178"/>
      <c r="H273" s="68"/>
      <c r="I273" s="68"/>
      <c r="J273" s="275"/>
      <c r="K273" s="360"/>
      <c r="L273" s="346"/>
      <c r="M273" s="339"/>
      <c r="N273" s="360"/>
      <c r="O273" s="346"/>
      <c r="P273" s="339"/>
    </row>
    <row r="274" spans="2:16" ht="15.75" hidden="1" x14ac:dyDescent="0.2">
      <c r="B274" s="105"/>
      <c r="C274" s="105"/>
      <c r="D274" s="177"/>
      <c r="E274" s="178"/>
      <c r="F274" s="178"/>
      <c r="G274" s="178"/>
      <c r="H274" s="68"/>
      <c r="I274" s="68"/>
      <c r="J274" s="275"/>
      <c r="K274" s="360"/>
      <c r="L274" s="346"/>
      <c r="M274" s="339"/>
      <c r="N274" s="360"/>
      <c r="O274" s="346"/>
      <c r="P274" s="339"/>
    </row>
    <row r="275" spans="2:16" ht="15.75" hidden="1" x14ac:dyDescent="0.2">
      <c r="B275" s="105"/>
      <c r="C275" s="105"/>
      <c r="D275" s="177"/>
      <c r="E275" s="178"/>
      <c r="F275" s="178"/>
      <c r="G275" s="178"/>
      <c r="H275" s="68"/>
      <c r="I275" s="68"/>
      <c r="J275" s="275"/>
      <c r="K275" s="360"/>
      <c r="L275" s="346"/>
      <c r="M275" s="339"/>
      <c r="N275" s="360"/>
      <c r="O275" s="346"/>
      <c r="P275" s="339"/>
    </row>
    <row r="276" spans="2:16" ht="15.75" hidden="1" x14ac:dyDescent="0.2">
      <c r="B276" s="105"/>
      <c r="C276" s="105"/>
      <c r="D276" s="177"/>
      <c r="E276" s="178"/>
      <c r="F276" s="178"/>
      <c r="G276" s="178"/>
      <c r="H276" s="68"/>
      <c r="I276" s="68"/>
      <c r="J276" s="275"/>
      <c r="K276" s="360"/>
      <c r="L276" s="346"/>
      <c r="M276" s="339"/>
      <c r="N276" s="360"/>
      <c r="O276" s="346"/>
      <c r="P276" s="339"/>
    </row>
    <row r="277" spans="2:16" ht="15.75" hidden="1" x14ac:dyDescent="0.2">
      <c r="B277" s="105"/>
      <c r="C277" s="105"/>
      <c r="D277" s="177"/>
      <c r="E277" s="178"/>
      <c r="F277" s="178"/>
      <c r="G277" s="178"/>
      <c r="H277" s="68"/>
      <c r="I277" s="68"/>
      <c r="J277" s="275"/>
      <c r="K277" s="360"/>
      <c r="L277" s="346"/>
      <c r="M277" s="339"/>
      <c r="N277" s="360"/>
      <c r="O277" s="346"/>
      <c r="P277" s="339"/>
    </row>
    <row r="278" spans="2:16" ht="15.75" hidden="1" x14ac:dyDescent="0.2">
      <c r="B278" s="105"/>
      <c r="C278" s="105"/>
      <c r="D278" s="177"/>
      <c r="E278" s="178"/>
      <c r="F278" s="178"/>
      <c r="G278" s="178"/>
      <c r="H278" s="68"/>
      <c r="I278" s="68"/>
      <c r="J278" s="275"/>
      <c r="K278" s="360"/>
      <c r="L278" s="346"/>
      <c r="M278" s="339"/>
      <c r="N278" s="360"/>
      <c r="O278" s="346"/>
      <c r="P278" s="339"/>
    </row>
    <row r="279" spans="2:16" ht="15.75" hidden="1" x14ac:dyDescent="0.2">
      <c r="B279" s="105"/>
      <c r="C279" s="105"/>
      <c r="D279" s="177"/>
      <c r="E279" s="178"/>
      <c r="F279" s="178"/>
      <c r="G279" s="178"/>
      <c r="H279" s="68"/>
      <c r="I279" s="68"/>
      <c r="J279" s="275"/>
      <c r="K279" s="360"/>
      <c r="L279" s="346"/>
      <c r="M279" s="339"/>
      <c r="N279" s="360"/>
      <c r="O279" s="346"/>
      <c r="P279" s="339"/>
    </row>
    <row r="280" spans="2:16" ht="15.75" hidden="1" x14ac:dyDescent="0.2">
      <c r="B280" s="105"/>
      <c r="C280" s="105"/>
      <c r="D280" s="177"/>
      <c r="E280" s="178"/>
      <c r="F280" s="178"/>
      <c r="G280" s="178"/>
      <c r="H280" s="68"/>
      <c r="I280" s="68"/>
      <c r="J280" s="275"/>
      <c r="K280" s="360"/>
      <c r="L280" s="346"/>
      <c r="M280" s="339"/>
      <c r="N280" s="360"/>
      <c r="O280" s="346"/>
      <c r="P280" s="339"/>
    </row>
    <row r="281" spans="2:16" ht="15.75" hidden="1" x14ac:dyDescent="0.2">
      <c r="B281" s="105"/>
      <c r="C281" s="105"/>
      <c r="D281" s="177"/>
      <c r="E281" s="178"/>
      <c r="F281" s="178"/>
      <c r="G281" s="178"/>
      <c r="H281" s="68"/>
      <c r="I281" s="68"/>
      <c r="J281" s="275"/>
      <c r="K281" s="360"/>
      <c r="L281" s="346"/>
      <c r="M281" s="339"/>
      <c r="N281" s="360"/>
      <c r="O281" s="346"/>
      <c r="P281" s="339"/>
    </row>
    <row r="282" spans="2:16" ht="15.75" hidden="1" x14ac:dyDescent="0.2">
      <c r="B282" s="105"/>
      <c r="C282" s="105"/>
      <c r="D282" s="177"/>
      <c r="E282" s="178"/>
      <c r="F282" s="178"/>
      <c r="G282" s="178"/>
      <c r="H282" s="68"/>
      <c r="I282" s="68"/>
      <c r="J282" s="275"/>
      <c r="K282" s="360"/>
      <c r="L282" s="346"/>
      <c r="M282" s="339"/>
      <c r="N282" s="360"/>
      <c r="O282" s="346"/>
      <c r="P282" s="339"/>
    </row>
    <row r="283" spans="2:16" ht="15.75" hidden="1" x14ac:dyDescent="0.2">
      <c r="B283" s="105"/>
      <c r="C283" s="105"/>
      <c r="D283" s="177"/>
      <c r="E283" s="178"/>
      <c r="F283" s="178"/>
      <c r="G283" s="178"/>
      <c r="H283" s="68"/>
      <c r="I283" s="68"/>
      <c r="J283" s="275"/>
      <c r="K283" s="360"/>
      <c r="L283" s="346"/>
      <c r="M283" s="339"/>
      <c r="N283" s="360"/>
      <c r="O283" s="346"/>
      <c r="P283" s="339"/>
    </row>
    <row r="284" spans="2:16" ht="15.75" hidden="1" x14ac:dyDescent="0.2">
      <c r="B284" s="105"/>
      <c r="C284" s="105"/>
      <c r="D284" s="177"/>
      <c r="E284" s="178"/>
      <c r="F284" s="178"/>
      <c r="G284" s="178"/>
      <c r="H284" s="68"/>
      <c r="I284" s="68"/>
      <c r="J284" s="275"/>
      <c r="K284" s="360"/>
      <c r="L284" s="346"/>
      <c r="M284" s="339"/>
      <c r="N284" s="360"/>
      <c r="O284" s="346"/>
      <c r="P284" s="339"/>
    </row>
    <row r="285" spans="2:16" ht="15.75" hidden="1" x14ac:dyDescent="0.2">
      <c r="B285" s="105"/>
      <c r="C285" s="105"/>
      <c r="D285" s="177"/>
      <c r="E285" s="178"/>
      <c r="F285" s="178"/>
      <c r="G285" s="178"/>
      <c r="H285" s="68"/>
      <c r="I285" s="68"/>
      <c r="J285" s="275"/>
      <c r="K285" s="360"/>
      <c r="L285" s="346"/>
      <c r="M285" s="339"/>
      <c r="N285" s="360"/>
      <c r="O285" s="346"/>
      <c r="P285" s="339"/>
    </row>
    <row r="286" spans="2:16" ht="15.75" hidden="1" x14ac:dyDescent="0.2">
      <c r="B286" s="105"/>
      <c r="C286" s="105"/>
      <c r="D286" s="177"/>
      <c r="E286" s="178"/>
      <c r="F286" s="178"/>
      <c r="G286" s="178"/>
      <c r="H286" s="68"/>
      <c r="I286" s="68"/>
      <c r="J286" s="275"/>
      <c r="K286" s="360"/>
      <c r="L286" s="346"/>
      <c r="M286" s="339"/>
      <c r="N286" s="360"/>
      <c r="O286" s="346"/>
      <c r="P286" s="339"/>
    </row>
    <row r="287" spans="2:16" ht="15.75" hidden="1" x14ac:dyDescent="0.2">
      <c r="B287" s="105"/>
      <c r="C287" s="105"/>
      <c r="D287" s="177"/>
      <c r="E287" s="178"/>
      <c r="F287" s="178"/>
      <c r="G287" s="178"/>
      <c r="H287" s="68"/>
      <c r="I287" s="68"/>
      <c r="J287" s="275"/>
      <c r="K287" s="360"/>
      <c r="L287" s="346"/>
      <c r="M287" s="339"/>
      <c r="N287" s="360"/>
      <c r="O287" s="346"/>
      <c r="P287" s="339"/>
    </row>
    <row r="288" spans="2:16" ht="15.75" hidden="1" x14ac:dyDescent="0.2">
      <c r="B288" s="105"/>
      <c r="C288" s="105"/>
      <c r="D288" s="177"/>
      <c r="E288" s="178"/>
      <c r="F288" s="178"/>
      <c r="G288" s="178"/>
      <c r="H288" s="68"/>
      <c r="I288" s="68"/>
      <c r="J288" s="275"/>
      <c r="K288" s="360"/>
      <c r="L288" s="346"/>
      <c r="M288" s="339"/>
      <c r="N288" s="360"/>
      <c r="O288" s="346"/>
      <c r="P288" s="339"/>
    </row>
    <row r="289" spans="2:16" ht="15.75" hidden="1" x14ac:dyDescent="0.2">
      <c r="B289" s="105"/>
      <c r="C289" s="105"/>
      <c r="D289" s="177"/>
      <c r="E289" s="178"/>
      <c r="F289" s="178"/>
      <c r="G289" s="178"/>
      <c r="H289" s="68"/>
      <c r="I289" s="68"/>
      <c r="J289" s="275"/>
      <c r="K289" s="360"/>
      <c r="L289" s="346"/>
      <c r="M289" s="339"/>
      <c r="N289" s="360"/>
      <c r="O289" s="346"/>
      <c r="P289" s="339"/>
    </row>
    <row r="290" spans="2:16" ht="15.75" hidden="1" x14ac:dyDescent="0.2">
      <c r="B290" s="105"/>
      <c r="C290" s="105"/>
      <c r="D290" s="177"/>
      <c r="E290" s="178"/>
      <c r="F290" s="178"/>
      <c r="G290" s="178"/>
      <c r="H290" s="68"/>
      <c r="I290" s="68"/>
      <c r="J290" s="275"/>
      <c r="K290" s="360"/>
      <c r="L290" s="346"/>
      <c r="M290" s="339"/>
      <c r="N290" s="360"/>
      <c r="O290" s="346"/>
      <c r="P290" s="339"/>
    </row>
    <row r="291" spans="2:16" ht="15.75" hidden="1" x14ac:dyDescent="0.2">
      <c r="B291" s="105"/>
      <c r="C291" s="105"/>
      <c r="D291" s="177"/>
      <c r="E291" s="178"/>
      <c r="F291" s="178"/>
      <c r="G291" s="178"/>
      <c r="H291" s="68"/>
      <c r="I291" s="68"/>
      <c r="J291" s="275"/>
      <c r="K291" s="360"/>
      <c r="L291" s="346"/>
      <c r="M291" s="339"/>
      <c r="N291" s="360"/>
      <c r="O291" s="346"/>
      <c r="P291" s="339"/>
    </row>
    <row r="292" spans="2:16" ht="15.75" hidden="1" x14ac:dyDescent="0.2">
      <c r="B292" s="105"/>
      <c r="C292" s="105"/>
      <c r="D292" s="177"/>
      <c r="E292" s="178"/>
      <c r="F292" s="178"/>
      <c r="G292" s="178"/>
      <c r="H292" s="68"/>
      <c r="I292" s="68"/>
      <c r="J292" s="275"/>
      <c r="K292" s="360"/>
      <c r="L292" s="346"/>
      <c r="M292" s="339"/>
      <c r="N292" s="360"/>
      <c r="O292" s="346"/>
      <c r="P292" s="339"/>
    </row>
    <row r="293" spans="2:16" ht="15.75" hidden="1" x14ac:dyDescent="0.2">
      <c r="B293" s="105"/>
      <c r="C293" s="105"/>
      <c r="D293" s="177"/>
      <c r="E293" s="178"/>
      <c r="F293" s="178"/>
      <c r="G293" s="178"/>
      <c r="H293" s="68"/>
      <c r="I293" s="68"/>
      <c r="J293" s="275"/>
      <c r="K293" s="360"/>
      <c r="L293" s="346"/>
      <c r="M293" s="339"/>
      <c r="N293" s="360"/>
      <c r="O293" s="346"/>
      <c r="P293" s="339"/>
    </row>
    <row r="294" spans="2:16" ht="15.75" hidden="1" x14ac:dyDescent="0.2">
      <c r="B294" s="105"/>
      <c r="C294" s="105"/>
      <c r="D294" s="177"/>
      <c r="E294" s="178"/>
      <c r="F294" s="178"/>
      <c r="G294" s="178"/>
      <c r="H294" s="68"/>
      <c r="I294" s="68"/>
      <c r="J294" s="275"/>
      <c r="K294" s="360"/>
      <c r="L294" s="346"/>
      <c r="M294" s="339"/>
      <c r="N294" s="360"/>
      <c r="O294" s="346"/>
      <c r="P294" s="339"/>
    </row>
    <row r="295" spans="2:16" ht="15.75" hidden="1" x14ac:dyDescent="0.2">
      <c r="B295" s="105"/>
      <c r="C295" s="105"/>
      <c r="D295" s="177"/>
      <c r="E295" s="178"/>
      <c r="F295" s="178"/>
      <c r="G295" s="178"/>
      <c r="H295" s="68"/>
      <c r="I295" s="68"/>
      <c r="J295" s="275"/>
      <c r="K295" s="360"/>
      <c r="L295" s="346"/>
      <c r="M295" s="339"/>
      <c r="N295" s="360"/>
      <c r="O295" s="346"/>
      <c r="P295" s="339"/>
    </row>
    <row r="296" spans="2:16" ht="15.75" hidden="1" x14ac:dyDescent="0.2">
      <c r="B296" s="105"/>
      <c r="C296" s="105"/>
      <c r="D296" s="177"/>
      <c r="E296" s="178"/>
      <c r="F296" s="178"/>
      <c r="G296" s="178"/>
      <c r="H296" s="68"/>
      <c r="I296" s="68"/>
      <c r="J296" s="275"/>
      <c r="K296" s="360"/>
      <c r="L296" s="346"/>
      <c r="M296" s="339"/>
      <c r="N296" s="360"/>
      <c r="O296" s="346"/>
      <c r="P296" s="339"/>
    </row>
    <row r="297" spans="2:16" ht="15.75" hidden="1" x14ac:dyDescent="0.2">
      <c r="B297" s="105"/>
      <c r="C297" s="105"/>
      <c r="D297" s="177"/>
      <c r="E297" s="178"/>
      <c r="F297" s="178"/>
      <c r="G297" s="178"/>
      <c r="H297" s="68"/>
      <c r="I297" s="68"/>
      <c r="J297" s="275"/>
      <c r="K297" s="360"/>
      <c r="L297" s="346"/>
      <c r="M297" s="339"/>
      <c r="N297" s="360"/>
      <c r="O297" s="346"/>
      <c r="P297" s="339"/>
    </row>
    <row r="298" spans="2:16" ht="15.75" hidden="1" x14ac:dyDescent="0.2">
      <c r="B298" s="105"/>
      <c r="C298" s="105"/>
      <c r="D298" s="177"/>
      <c r="E298" s="178"/>
      <c r="F298" s="178"/>
      <c r="G298" s="178"/>
      <c r="H298" s="68"/>
      <c r="I298" s="68"/>
      <c r="J298" s="275"/>
      <c r="K298" s="360"/>
      <c r="L298" s="346"/>
      <c r="M298" s="339"/>
      <c r="N298" s="360"/>
      <c r="O298" s="346"/>
      <c r="P298" s="339"/>
    </row>
    <row r="299" spans="2:16" ht="15.75" hidden="1" x14ac:dyDescent="0.2">
      <c r="B299" s="105"/>
      <c r="C299" s="105"/>
      <c r="D299" s="177"/>
      <c r="E299" s="178"/>
      <c r="F299" s="178"/>
      <c r="G299" s="178"/>
      <c r="H299" s="68"/>
      <c r="I299" s="68"/>
      <c r="J299" s="275"/>
      <c r="K299" s="360"/>
      <c r="L299" s="346"/>
      <c r="M299" s="339"/>
      <c r="N299" s="360"/>
      <c r="O299" s="346"/>
      <c r="P299" s="339"/>
    </row>
    <row r="300" spans="2:16" ht="15.75" hidden="1" x14ac:dyDescent="0.2">
      <c r="B300" s="105"/>
      <c r="C300" s="105"/>
      <c r="D300" s="177"/>
      <c r="E300" s="178"/>
      <c r="F300" s="178"/>
      <c r="G300" s="178"/>
      <c r="H300" s="68"/>
      <c r="I300" s="68"/>
      <c r="J300" s="275"/>
      <c r="K300" s="360"/>
      <c r="L300" s="346"/>
      <c r="M300" s="339"/>
      <c r="N300" s="360"/>
      <c r="O300" s="346"/>
      <c r="P300" s="339"/>
    </row>
    <row r="301" spans="2:16" ht="15.75" hidden="1" x14ac:dyDescent="0.2">
      <c r="B301" s="105"/>
      <c r="C301" s="105"/>
      <c r="D301" s="177"/>
      <c r="E301" s="178"/>
      <c r="F301" s="178"/>
      <c r="G301" s="178"/>
      <c r="H301" s="68"/>
      <c r="I301" s="68"/>
      <c r="J301" s="275"/>
      <c r="K301" s="360"/>
      <c r="L301" s="346"/>
      <c r="M301" s="339"/>
      <c r="N301" s="360"/>
      <c r="O301" s="346"/>
      <c r="P301" s="339"/>
    </row>
    <row r="302" spans="2:16" ht="15.75" hidden="1" x14ac:dyDescent="0.2">
      <c r="B302" s="105"/>
      <c r="C302" s="105"/>
      <c r="D302" s="177"/>
      <c r="E302" s="178"/>
      <c r="F302" s="178"/>
      <c r="G302" s="178"/>
      <c r="H302" s="68"/>
      <c r="I302" s="68"/>
      <c r="J302" s="275"/>
      <c r="K302" s="360"/>
      <c r="L302" s="346"/>
      <c r="M302" s="339"/>
      <c r="N302" s="360"/>
      <c r="O302" s="346"/>
      <c r="P302" s="339"/>
    </row>
    <row r="303" spans="2:16" ht="15.75" hidden="1" x14ac:dyDescent="0.2">
      <c r="B303" s="105"/>
      <c r="C303" s="105"/>
      <c r="D303" s="177"/>
      <c r="E303" s="178"/>
      <c r="F303" s="178"/>
      <c r="G303" s="178"/>
      <c r="H303" s="68"/>
      <c r="I303" s="68"/>
      <c r="J303" s="275"/>
      <c r="K303" s="360"/>
      <c r="L303" s="346"/>
      <c r="M303" s="339"/>
      <c r="N303" s="360"/>
      <c r="O303" s="346"/>
      <c r="P303" s="339"/>
    </row>
    <row r="304" spans="2:16" ht="15.75" hidden="1" x14ac:dyDescent="0.2">
      <c r="B304" s="105"/>
      <c r="C304" s="105"/>
      <c r="D304" s="177"/>
      <c r="E304" s="178"/>
      <c r="F304" s="178"/>
      <c r="G304" s="178"/>
      <c r="H304" s="68"/>
      <c r="I304" s="68"/>
      <c r="J304" s="275"/>
      <c r="K304" s="360"/>
      <c r="L304" s="346"/>
      <c r="M304" s="339"/>
      <c r="N304" s="360"/>
      <c r="O304" s="346"/>
      <c r="P304" s="339"/>
    </row>
    <row r="305" spans="2:16" ht="15.75" hidden="1" x14ac:dyDescent="0.2">
      <c r="B305" s="105"/>
      <c r="C305" s="105"/>
      <c r="D305" s="177"/>
      <c r="E305" s="178"/>
      <c r="F305" s="178"/>
      <c r="G305" s="178"/>
      <c r="H305" s="68"/>
      <c r="I305" s="68"/>
      <c r="J305" s="275"/>
      <c r="K305" s="360"/>
      <c r="L305" s="346"/>
      <c r="M305" s="339"/>
      <c r="N305" s="360"/>
      <c r="O305" s="346"/>
      <c r="P305" s="339"/>
    </row>
    <row r="306" spans="2:16" ht="15.75" hidden="1" x14ac:dyDescent="0.2">
      <c r="B306" s="105"/>
      <c r="C306" s="105"/>
      <c r="D306" s="177"/>
      <c r="E306" s="178"/>
      <c r="F306" s="178"/>
      <c r="G306" s="178"/>
      <c r="H306" s="68"/>
      <c r="I306" s="68"/>
      <c r="J306" s="275"/>
      <c r="K306" s="360"/>
      <c r="L306" s="346"/>
      <c r="M306" s="339"/>
      <c r="N306" s="360"/>
      <c r="O306" s="346"/>
      <c r="P306" s="339"/>
    </row>
    <row r="307" spans="2:16" ht="15.75" hidden="1" x14ac:dyDescent="0.2">
      <c r="B307" s="105"/>
      <c r="C307" s="105"/>
      <c r="D307" s="177"/>
      <c r="E307" s="178"/>
      <c r="F307" s="178"/>
      <c r="G307" s="178"/>
      <c r="H307" s="68"/>
      <c r="I307" s="68"/>
      <c r="J307" s="275"/>
      <c r="K307" s="360"/>
      <c r="L307" s="346"/>
      <c r="M307" s="339"/>
      <c r="N307" s="360"/>
      <c r="O307" s="346"/>
      <c r="P307" s="339"/>
    </row>
    <row r="308" spans="2:16" ht="15.75" hidden="1" x14ac:dyDescent="0.2">
      <c r="B308" s="105"/>
      <c r="C308" s="105"/>
      <c r="D308" s="177"/>
      <c r="E308" s="178"/>
      <c r="F308" s="178"/>
      <c r="G308" s="178"/>
      <c r="H308" s="68"/>
      <c r="I308" s="68"/>
      <c r="J308" s="275"/>
      <c r="K308" s="360"/>
      <c r="L308" s="346"/>
      <c r="M308" s="339"/>
      <c r="N308" s="360"/>
      <c r="O308" s="346"/>
      <c r="P308" s="339"/>
    </row>
    <row r="309" spans="2:16" ht="15.75" hidden="1" x14ac:dyDescent="0.2">
      <c r="B309" s="105"/>
      <c r="C309" s="105"/>
      <c r="D309" s="177"/>
      <c r="E309" s="178"/>
      <c r="F309" s="178"/>
      <c r="G309" s="178"/>
      <c r="H309" s="68"/>
      <c r="I309" s="68"/>
      <c r="J309" s="275"/>
      <c r="K309" s="360"/>
      <c r="L309" s="346"/>
      <c r="M309" s="339"/>
      <c r="N309" s="360"/>
      <c r="O309" s="346"/>
      <c r="P309" s="339"/>
    </row>
    <row r="310" spans="2:16" ht="15.75" hidden="1" x14ac:dyDescent="0.2">
      <c r="B310" s="105"/>
      <c r="C310" s="105"/>
      <c r="D310" s="177"/>
      <c r="E310" s="178"/>
      <c r="F310" s="178"/>
      <c r="G310" s="178"/>
      <c r="H310" s="68"/>
      <c r="I310" s="68"/>
      <c r="J310" s="275"/>
      <c r="K310" s="360"/>
      <c r="L310" s="346"/>
      <c r="M310" s="339"/>
      <c r="N310" s="360"/>
      <c r="O310" s="346"/>
      <c r="P310" s="339"/>
    </row>
    <row r="311" spans="2:16" ht="15.75" hidden="1" x14ac:dyDescent="0.2">
      <c r="B311" s="105"/>
      <c r="C311" s="105"/>
      <c r="D311" s="177"/>
      <c r="E311" s="178"/>
      <c r="F311" s="178"/>
      <c r="G311" s="178"/>
      <c r="H311" s="68"/>
      <c r="I311" s="68"/>
      <c r="J311" s="275"/>
      <c r="K311" s="360"/>
      <c r="L311" s="346"/>
      <c r="M311" s="339"/>
      <c r="N311" s="360"/>
      <c r="O311" s="346"/>
      <c r="P311" s="339"/>
    </row>
    <row r="312" spans="2:16" ht="15.75" hidden="1" x14ac:dyDescent="0.2">
      <c r="B312" s="105"/>
      <c r="C312" s="105"/>
      <c r="D312" s="177"/>
      <c r="E312" s="178"/>
      <c r="F312" s="178"/>
      <c r="G312" s="178"/>
      <c r="H312" s="68"/>
      <c r="I312" s="68"/>
      <c r="J312" s="275"/>
      <c r="K312" s="360"/>
      <c r="L312" s="346"/>
      <c r="M312" s="339"/>
      <c r="N312" s="360"/>
      <c r="O312" s="346"/>
      <c r="P312" s="339"/>
    </row>
    <row r="313" spans="2:16" ht="15.75" hidden="1" x14ac:dyDescent="0.2">
      <c r="B313" s="105"/>
      <c r="C313" s="105"/>
      <c r="D313" s="177"/>
      <c r="E313" s="178"/>
      <c r="F313" s="178"/>
      <c r="G313" s="178"/>
      <c r="H313" s="68"/>
      <c r="I313" s="68"/>
      <c r="J313" s="275"/>
      <c r="K313" s="360"/>
      <c r="L313" s="346"/>
      <c r="M313" s="339"/>
      <c r="N313" s="360"/>
      <c r="O313" s="346"/>
      <c r="P313" s="339"/>
    </row>
    <row r="314" spans="2:16" ht="15.75" hidden="1" x14ac:dyDescent="0.2">
      <c r="B314" s="105"/>
      <c r="C314" s="105"/>
      <c r="D314" s="177"/>
      <c r="E314" s="178"/>
      <c r="F314" s="178"/>
      <c r="G314" s="178"/>
      <c r="H314" s="68"/>
      <c r="I314" s="68"/>
      <c r="J314" s="275"/>
      <c r="K314" s="360"/>
      <c r="L314" s="346"/>
      <c r="M314" s="339"/>
      <c r="N314" s="360"/>
      <c r="O314" s="346"/>
      <c r="P314" s="339"/>
    </row>
    <row r="315" spans="2:16" ht="15.75" hidden="1" x14ac:dyDescent="0.2">
      <c r="B315" s="105"/>
      <c r="C315" s="105"/>
      <c r="D315" s="177"/>
      <c r="E315" s="178"/>
      <c r="F315" s="178"/>
      <c r="G315" s="178"/>
      <c r="H315" s="68"/>
      <c r="I315" s="68"/>
      <c r="J315" s="275"/>
      <c r="K315" s="360"/>
      <c r="L315" s="346"/>
      <c r="M315" s="339"/>
      <c r="N315" s="360"/>
      <c r="O315" s="346"/>
      <c r="P315" s="339"/>
    </row>
    <row r="316" spans="2:16" ht="15.75" hidden="1" x14ac:dyDescent="0.2">
      <c r="B316" s="105"/>
      <c r="C316" s="105"/>
      <c r="D316" s="177"/>
      <c r="E316" s="178"/>
      <c r="F316" s="178"/>
      <c r="G316" s="178"/>
      <c r="H316" s="68"/>
      <c r="I316" s="68"/>
      <c r="J316" s="275"/>
      <c r="K316" s="360"/>
      <c r="L316" s="346"/>
      <c r="M316" s="339"/>
      <c r="N316" s="360"/>
      <c r="O316" s="346"/>
      <c r="P316" s="339"/>
    </row>
    <row r="317" spans="2:16" ht="15.75" hidden="1" x14ac:dyDescent="0.2">
      <c r="B317" s="105"/>
      <c r="C317" s="105"/>
      <c r="D317" s="177"/>
      <c r="E317" s="178"/>
      <c r="F317" s="178"/>
      <c r="G317" s="178"/>
      <c r="H317" s="68"/>
      <c r="I317" s="68"/>
      <c r="J317" s="275"/>
      <c r="K317" s="360"/>
      <c r="L317" s="346"/>
      <c r="M317" s="339"/>
      <c r="N317" s="360"/>
      <c r="O317" s="346"/>
      <c r="P317" s="339"/>
    </row>
    <row r="318" spans="2:16" ht="15.75" hidden="1" x14ac:dyDescent="0.2">
      <c r="B318" s="105"/>
      <c r="C318" s="105"/>
      <c r="D318" s="177"/>
      <c r="E318" s="178"/>
      <c r="F318" s="178"/>
      <c r="G318" s="178"/>
      <c r="H318" s="68"/>
      <c r="I318" s="68"/>
      <c r="J318" s="275"/>
      <c r="K318" s="360"/>
      <c r="L318" s="346"/>
      <c r="M318" s="339"/>
      <c r="N318" s="360"/>
      <c r="O318" s="346"/>
      <c r="P318" s="339"/>
    </row>
    <row r="319" spans="2:16" ht="15.75" hidden="1" x14ac:dyDescent="0.2">
      <c r="B319" s="105"/>
      <c r="C319" s="105"/>
      <c r="D319" s="177"/>
      <c r="E319" s="178"/>
      <c r="F319" s="178"/>
      <c r="G319" s="178"/>
      <c r="H319" s="68"/>
      <c r="I319" s="68"/>
      <c r="J319" s="275"/>
      <c r="K319" s="360"/>
      <c r="L319" s="346"/>
      <c r="M319" s="339"/>
      <c r="N319" s="360"/>
      <c r="O319" s="346"/>
      <c r="P319" s="339"/>
    </row>
    <row r="320" spans="2:16" ht="15.75" hidden="1" x14ac:dyDescent="0.2">
      <c r="B320" s="105"/>
      <c r="C320" s="105"/>
      <c r="D320" s="177"/>
      <c r="E320" s="178"/>
      <c r="F320" s="178"/>
      <c r="G320" s="178"/>
      <c r="H320" s="68"/>
      <c r="I320" s="68"/>
      <c r="J320" s="275"/>
      <c r="K320" s="360"/>
      <c r="L320" s="346"/>
      <c r="M320" s="339"/>
      <c r="N320" s="360"/>
      <c r="O320" s="346"/>
      <c r="P320" s="339"/>
    </row>
    <row r="321" spans="2:16" ht="15.75" hidden="1" x14ac:dyDescent="0.2">
      <c r="B321" s="105"/>
      <c r="C321" s="105"/>
      <c r="D321" s="177"/>
      <c r="E321" s="178"/>
      <c r="F321" s="178"/>
      <c r="G321" s="178"/>
      <c r="H321" s="68"/>
      <c r="I321" s="68"/>
      <c r="J321" s="275"/>
      <c r="K321" s="360"/>
      <c r="L321" s="346"/>
      <c r="M321" s="339"/>
      <c r="N321" s="360"/>
      <c r="O321" s="346"/>
      <c r="P321" s="339"/>
    </row>
    <row r="322" spans="2:16" ht="15.75" hidden="1" x14ac:dyDescent="0.2">
      <c r="B322" s="105"/>
      <c r="C322" s="105"/>
      <c r="D322" s="177"/>
      <c r="E322" s="178"/>
      <c r="F322" s="178"/>
      <c r="G322" s="178"/>
      <c r="H322" s="68"/>
      <c r="I322" s="68"/>
      <c r="J322" s="275"/>
      <c r="K322" s="360"/>
      <c r="L322" s="346"/>
      <c r="M322" s="339"/>
      <c r="N322" s="360"/>
      <c r="O322" s="346"/>
      <c r="P322" s="339"/>
    </row>
    <row r="323" spans="2:16" ht="15.75" hidden="1" x14ac:dyDescent="0.2">
      <c r="B323" s="105"/>
      <c r="C323" s="105"/>
      <c r="D323" s="177"/>
      <c r="E323" s="178"/>
      <c r="F323" s="178"/>
      <c r="G323" s="178"/>
      <c r="H323" s="68"/>
      <c r="I323" s="68"/>
      <c r="J323" s="275"/>
      <c r="K323" s="360"/>
      <c r="L323" s="346"/>
      <c r="M323" s="339"/>
      <c r="N323" s="360"/>
      <c r="O323" s="346"/>
      <c r="P323" s="339"/>
    </row>
    <row r="324" spans="2:16" ht="15.75" hidden="1" x14ac:dyDescent="0.2">
      <c r="B324" s="105"/>
      <c r="C324" s="105"/>
      <c r="D324" s="177"/>
      <c r="E324" s="178"/>
      <c r="F324" s="178"/>
      <c r="G324" s="178"/>
      <c r="H324" s="68"/>
      <c r="I324" s="68"/>
      <c r="J324" s="275"/>
      <c r="K324" s="360"/>
      <c r="L324" s="346"/>
      <c r="M324" s="339"/>
      <c r="N324" s="360"/>
      <c r="O324" s="346"/>
      <c r="P324" s="339"/>
    </row>
    <row r="325" spans="2:16" ht="15.75" hidden="1" x14ac:dyDescent="0.2">
      <c r="B325" s="105"/>
      <c r="C325" s="105"/>
      <c r="D325" s="177"/>
      <c r="E325" s="178"/>
      <c r="F325" s="178"/>
      <c r="G325" s="178"/>
      <c r="H325" s="68"/>
      <c r="I325" s="68"/>
      <c r="J325" s="275"/>
      <c r="K325" s="360"/>
      <c r="L325" s="346"/>
      <c r="M325" s="339"/>
      <c r="N325" s="360"/>
      <c r="O325" s="346"/>
      <c r="P325" s="339"/>
    </row>
    <row r="326" spans="2:16" ht="15.75" hidden="1" x14ac:dyDescent="0.2">
      <c r="B326" s="105"/>
      <c r="C326" s="105"/>
      <c r="D326" s="177"/>
      <c r="E326" s="178"/>
      <c r="F326" s="178"/>
      <c r="G326" s="178"/>
      <c r="H326" s="68"/>
      <c r="I326" s="68"/>
      <c r="J326" s="275"/>
      <c r="K326" s="360"/>
      <c r="L326" s="346"/>
      <c r="M326" s="339"/>
      <c r="N326" s="360"/>
      <c r="O326" s="346"/>
      <c r="P326" s="339"/>
    </row>
    <row r="327" spans="2:16" ht="15.75" hidden="1" x14ac:dyDescent="0.2">
      <c r="B327" s="105"/>
      <c r="C327" s="105"/>
      <c r="D327" s="177"/>
      <c r="E327" s="178"/>
      <c r="F327" s="178"/>
      <c r="G327" s="178"/>
      <c r="H327" s="68"/>
      <c r="I327" s="68"/>
      <c r="J327" s="275"/>
      <c r="K327" s="360"/>
      <c r="L327" s="346"/>
      <c r="M327" s="339"/>
      <c r="N327" s="360"/>
      <c r="O327" s="346"/>
      <c r="P327" s="339"/>
    </row>
    <row r="328" spans="2:16" ht="15.75" hidden="1" x14ac:dyDescent="0.2">
      <c r="B328" s="105"/>
      <c r="C328" s="105"/>
      <c r="D328" s="177"/>
      <c r="E328" s="178"/>
      <c r="F328" s="178"/>
      <c r="G328" s="178"/>
      <c r="H328" s="68"/>
      <c r="I328" s="68"/>
      <c r="J328" s="275"/>
      <c r="K328" s="360"/>
      <c r="L328" s="346"/>
      <c r="M328" s="339"/>
      <c r="N328" s="360"/>
      <c r="O328" s="346"/>
      <c r="P328" s="339"/>
    </row>
    <row r="329" spans="2:16" ht="15.75" hidden="1" x14ac:dyDescent="0.2">
      <c r="B329" s="105"/>
      <c r="C329" s="105"/>
      <c r="D329" s="177"/>
      <c r="E329" s="178"/>
      <c r="F329" s="178"/>
      <c r="G329" s="178"/>
      <c r="H329" s="68"/>
      <c r="I329" s="68"/>
      <c r="J329" s="275"/>
      <c r="K329" s="360"/>
      <c r="L329" s="346"/>
      <c r="M329" s="339"/>
      <c r="N329" s="360"/>
      <c r="O329" s="346"/>
      <c r="P329" s="339"/>
    </row>
    <row r="330" spans="2:16" ht="15.75" hidden="1" x14ac:dyDescent="0.2">
      <c r="B330" s="105"/>
      <c r="C330" s="105"/>
      <c r="D330" s="177"/>
      <c r="E330" s="178"/>
      <c r="F330" s="178"/>
      <c r="G330" s="178"/>
      <c r="H330" s="68"/>
      <c r="I330" s="68"/>
      <c r="J330" s="275"/>
      <c r="K330" s="360"/>
      <c r="L330" s="346"/>
      <c r="M330" s="339"/>
      <c r="N330" s="360"/>
      <c r="O330" s="346"/>
      <c r="P330" s="339"/>
    </row>
    <row r="331" spans="2:16" ht="15.75" hidden="1" x14ac:dyDescent="0.2">
      <c r="B331" s="105"/>
      <c r="C331" s="105"/>
      <c r="D331" s="177"/>
      <c r="E331" s="178"/>
      <c r="F331" s="178"/>
      <c r="G331" s="178"/>
      <c r="H331" s="68"/>
      <c r="I331" s="68"/>
      <c r="J331" s="275"/>
      <c r="K331" s="360"/>
      <c r="L331" s="346"/>
      <c r="M331" s="339"/>
      <c r="N331" s="360"/>
      <c r="O331" s="346"/>
      <c r="P331" s="339"/>
    </row>
    <row r="332" spans="2:16" ht="15.75" hidden="1" x14ac:dyDescent="0.2">
      <c r="B332" s="105"/>
      <c r="C332" s="105"/>
      <c r="D332" s="177"/>
      <c r="E332" s="178"/>
      <c r="F332" s="178"/>
      <c r="G332" s="178"/>
      <c r="H332" s="68"/>
      <c r="I332" s="68"/>
      <c r="J332" s="275"/>
      <c r="K332" s="360"/>
      <c r="L332" s="346"/>
      <c r="M332" s="339"/>
      <c r="N332" s="360"/>
      <c r="O332" s="346"/>
      <c r="P332" s="339"/>
    </row>
    <row r="333" spans="2:16" ht="15.75" hidden="1" x14ac:dyDescent="0.2">
      <c r="B333" s="105"/>
      <c r="C333" s="105"/>
      <c r="D333" s="177"/>
      <c r="E333" s="178"/>
      <c r="F333" s="178"/>
      <c r="G333" s="178"/>
      <c r="H333" s="68"/>
      <c r="I333" s="68"/>
      <c r="J333" s="275"/>
      <c r="K333" s="360"/>
      <c r="L333" s="346"/>
      <c r="M333" s="339"/>
      <c r="N333" s="360"/>
      <c r="O333" s="346"/>
      <c r="P333" s="339"/>
    </row>
    <row r="334" spans="2:16" ht="15.75" hidden="1" x14ac:dyDescent="0.2">
      <c r="B334" s="105"/>
      <c r="C334" s="105"/>
      <c r="D334" s="177"/>
      <c r="E334" s="178"/>
      <c r="F334" s="178"/>
      <c r="G334" s="178"/>
      <c r="H334" s="68"/>
      <c r="I334" s="68"/>
      <c r="J334" s="275"/>
      <c r="K334" s="360"/>
      <c r="L334" s="346"/>
      <c r="M334" s="339"/>
      <c r="N334" s="360"/>
      <c r="O334" s="346"/>
      <c r="P334" s="339"/>
    </row>
    <row r="335" spans="2:16" ht="15.75" hidden="1" x14ac:dyDescent="0.2">
      <c r="B335" s="105"/>
      <c r="C335" s="105"/>
      <c r="D335" s="177"/>
      <c r="E335" s="178"/>
      <c r="F335" s="178"/>
      <c r="G335" s="178"/>
      <c r="H335" s="68"/>
      <c r="I335" s="68"/>
      <c r="J335" s="275"/>
      <c r="K335" s="360"/>
      <c r="L335" s="346"/>
      <c r="M335" s="339"/>
      <c r="N335" s="360"/>
      <c r="O335" s="346"/>
      <c r="P335" s="339"/>
    </row>
    <row r="336" spans="2:16" ht="15.75" hidden="1" x14ac:dyDescent="0.2">
      <c r="B336" s="105"/>
      <c r="C336" s="105"/>
      <c r="D336" s="177"/>
      <c r="E336" s="178"/>
      <c r="F336" s="178"/>
      <c r="G336" s="178"/>
      <c r="H336" s="68"/>
      <c r="I336" s="68"/>
      <c r="J336" s="275"/>
      <c r="K336" s="360"/>
      <c r="L336" s="346"/>
      <c r="M336" s="339"/>
      <c r="N336" s="360"/>
      <c r="O336" s="346"/>
      <c r="P336" s="339"/>
    </row>
    <row r="337" spans="2:16" ht="15.75" hidden="1" x14ac:dyDescent="0.2">
      <c r="B337" s="105"/>
      <c r="C337" s="105"/>
      <c r="D337" s="177"/>
      <c r="E337" s="178"/>
      <c r="F337" s="178"/>
      <c r="G337" s="178"/>
      <c r="H337" s="68"/>
      <c r="I337" s="68"/>
      <c r="J337" s="275"/>
      <c r="K337" s="360"/>
      <c r="L337" s="346"/>
      <c r="M337" s="339"/>
      <c r="N337" s="360"/>
      <c r="O337" s="346"/>
      <c r="P337" s="339"/>
    </row>
    <row r="338" spans="2:16" ht="15.75" hidden="1" x14ac:dyDescent="0.2">
      <c r="B338" s="105"/>
      <c r="C338" s="105"/>
      <c r="D338" s="177"/>
      <c r="E338" s="178"/>
      <c r="F338" s="178"/>
      <c r="G338" s="178"/>
      <c r="H338" s="68"/>
      <c r="I338" s="68"/>
      <c r="J338" s="275"/>
      <c r="K338" s="360"/>
      <c r="L338" s="346"/>
      <c r="M338" s="339"/>
      <c r="N338" s="360"/>
      <c r="O338" s="346"/>
      <c r="P338" s="339"/>
    </row>
    <row r="339" spans="2:16" ht="15.75" hidden="1" x14ac:dyDescent="0.2">
      <c r="B339" s="105"/>
      <c r="C339" s="105"/>
      <c r="D339" s="177"/>
      <c r="E339" s="178"/>
      <c r="F339" s="178"/>
      <c r="G339" s="178"/>
      <c r="H339" s="68"/>
      <c r="I339" s="68"/>
      <c r="J339" s="275"/>
      <c r="K339" s="360"/>
      <c r="L339" s="346"/>
      <c r="M339" s="339"/>
      <c r="N339" s="360"/>
      <c r="O339" s="346"/>
      <c r="P339" s="339"/>
    </row>
    <row r="340" spans="2:16" ht="15.75" hidden="1" x14ac:dyDescent="0.2">
      <c r="B340" s="105"/>
      <c r="C340" s="105"/>
      <c r="D340" s="177"/>
      <c r="E340" s="178"/>
      <c r="F340" s="178"/>
      <c r="G340" s="178"/>
      <c r="H340" s="68"/>
      <c r="I340" s="68"/>
      <c r="J340" s="275"/>
      <c r="K340" s="360"/>
      <c r="L340" s="346"/>
      <c r="M340" s="339"/>
      <c r="N340" s="360"/>
      <c r="O340" s="346"/>
      <c r="P340" s="339"/>
    </row>
    <row r="341" spans="2:16" ht="15.75" hidden="1" x14ac:dyDescent="0.2">
      <c r="B341" s="105"/>
      <c r="C341" s="105"/>
      <c r="D341" s="177"/>
      <c r="E341" s="178"/>
      <c r="F341" s="178"/>
      <c r="G341" s="178"/>
      <c r="H341" s="68"/>
      <c r="I341" s="68"/>
      <c r="J341" s="275"/>
      <c r="K341" s="360"/>
      <c r="L341" s="346"/>
      <c r="M341" s="339"/>
      <c r="N341" s="360"/>
      <c r="O341" s="346"/>
      <c r="P341" s="339"/>
    </row>
    <row r="342" spans="2:16" ht="15.75" hidden="1" x14ac:dyDescent="0.2">
      <c r="B342" s="105"/>
      <c r="C342" s="105"/>
      <c r="D342" s="177"/>
      <c r="E342" s="178"/>
      <c r="F342" s="178"/>
      <c r="G342" s="178"/>
      <c r="H342" s="68"/>
      <c r="I342" s="68"/>
      <c r="J342" s="275"/>
      <c r="K342" s="360"/>
      <c r="L342" s="346"/>
      <c r="M342" s="339"/>
      <c r="N342" s="360"/>
      <c r="O342" s="346"/>
      <c r="P342" s="339"/>
    </row>
    <row r="343" spans="2:16" ht="15.75" hidden="1" x14ac:dyDescent="0.2">
      <c r="B343" s="105"/>
      <c r="C343" s="105"/>
      <c r="D343" s="177"/>
      <c r="E343" s="178"/>
      <c r="F343" s="178"/>
      <c r="G343" s="178"/>
      <c r="H343" s="68"/>
      <c r="I343" s="68"/>
      <c r="J343" s="275"/>
      <c r="K343" s="360"/>
      <c r="L343" s="346"/>
      <c r="M343" s="339"/>
      <c r="N343" s="360"/>
      <c r="O343" s="346"/>
      <c r="P343" s="339"/>
    </row>
    <row r="344" spans="2:16" ht="15.75" hidden="1" x14ac:dyDescent="0.2">
      <c r="B344" s="105"/>
      <c r="C344" s="105"/>
      <c r="D344" s="177"/>
      <c r="E344" s="178"/>
      <c r="F344" s="178"/>
      <c r="G344" s="178"/>
      <c r="H344" s="68"/>
      <c r="I344" s="68"/>
      <c r="J344" s="275"/>
      <c r="K344" s="360"/>
      <c r="L344" s="346"/>
      <c r="M344" s="339"/>
      <c r="N344" s="360"/>
      <c r="O344" s="346"/>
      <c r="P344" s="339"/>
    </row>
    <row r="345" spans="2:16" ht="15.75" hidden="1" x14ac:dyDescent="0.2">
      <c r="B345" s="105"/>
      <c r="C345" s="105"/>
      <c r="D345" s="177"/>
      <c r="E345" s="178"/>
      <c r="F345" s="178"/>
      <c r="G345" s="178"/>
      <c r="H345" s="68"/>
      <c r="I345" s="68"/>
      <c r="J345" s="275"/>
      <c r="K345" s="360"/>
      <c r="L345" s="346"/>
      <c r="M345" s="339"/>
      <c r="N345" s="360"/>
      <c r="O345" s="346"/>
      <c r="P345" s="339"/>
    </row>
    <row r="346" spans="2:16" ht="15.75" hidden="1" x14ac:dyDescent="0.2">
      <c r="B346" s="105"/>
      <c r="C346" s="105"/>
      <c r="D346" s="177"/>
      <c r="E346" s="178"/>
      <c r="F346" s="178"/>
      <c r="G346" s="178"/>
      <c r="H346" s="68"/>
      <c r="I346" s="68"/>
      <c r="J346" s="275"/>
      <c r="K346" s="360"/>
      <c r="L346" s="346"/>
      <c r="M346" s="339"/>
      <c r="N346" s="360"/>
      <c r="O346" s="346"/>
      <c r="P346" s="339"/>
    </row>
    <row r="347" spans="2:16" ht="15.75" hidden="1" x14ac:dyDescent="0.2">
      <c r="B347" s="105"/>
      <c r="C347" s="105"/>
      <c r="D347" s="177"/>
      <c r="E347" s="178"/>
      <c r="F347" s="178"/>
      <c r="G347" s="178"/>
      <c r="H347" s="68"/>
      <c r="I347" s="68"/>
      <c r="J347" s="275"/>
      <c r="K347" s="360"/>
      <c r="L347" s="346"/>
      <c r="M347" s="339"/>
      <c r="N347" s="360"/>
      <c r="O347" s="346"/>
      <c r="P347" s="339"/>
    </row>
    <row r="348" spans="2:16" ht="15.75" hidden="1" x14ac:dyDescent="0.2">
      <c r="B348" s="105"/>
      <c r="C348" s="105"/>
      <c r="D348" s="177"/>
      <c r="E348" s="178"/>
      <c r="F348" s="178"/>
      <c r="G348" s="178"/>
      <c r="H348" s="68"/>
      <c r="I348" s="68"/>
      <c r="J348" s="275"/>
      <c r="K348" s="360"/>
      <c r="L348" s="346"/>
      <c r="M348" s="339"/>
      <c r="N348" s="360"/>
      <c r="O348" s="346"/>
      <c r="P348" s="339"/>
    </row>
    <row r="349" spans="2:16" ht="15.75" hidden="1" x14ac:dyDescent="0.2">
      <c r="B349" s="105"/>
      <c r="C349" s="105"/>
      <c r="D349" s="177"/>
      <c r="E349" s="178"/>
      <c r="F349" s="178"/>
      <c r="G349" s="178"/>
      <c r="H349" s="68"/>
      <c r="I349" s="68"/>
      <c r="J349" s="275"/>
      <c r="K349" s="360"/>
      <c r="L349" s="346"/>
      <c r="M349" s="339"/>
      <c r="N349" s="360"/>
      <c r="O349" s="346"/>
      <c r="P349" s="339"/>
    </row>
    <row r="350" spans="2:16" ht="15.75" hidden="1" x14ac:dyDescent="0.2">
      <c r="B350" s="105"/>
      <c r="C350" s="105"/>
      <c r="D350" s="177"/>
      <c r="E350" s="178"/>
      <c r="F350" s="178"/>
      <c r="G350" s="178"/>
      <c r="H350" s="68"/>
      <c r="I350" s="68"/>
      <c r="J350" s="275"/>
      <c r="K350" s="360"/>
      <c r="L350" s="346"/>
      <c r="M350" s="339"/>
      <c r="N350" s="360"/>
      <c r="O350" s="346"/>
      <c r="P350" s="339"/>
    </row>
    <row r="351" spans="2:16" ht="15.75" hidden="1" x14ac:dyDescent="0.2">
      <c r="B351" s="105"/>
      <c r="C351" s="105"/>
      <c r="D351" s="177"/>
      <c r="E351" s="178"/>
      <c r="F351" s="178"/>
      <c r="G351" s="178"/>
      <c r="H351" s="68"/>
      <c r="I351" s="68"/>
      <c r="J351" s="275"/>
      <c r="K351" s="360"/>
      <c r="L351" s="346"/>
      <c r="M351" s="339"/>
      <c r="N351" s="360"/>
      <c r="O351" s="346"/>
      <c r="P351" s="339"/>
    </row>
    <row r="352" spans="2:16" ht="15.75" hidden="1" x14ac:dyDescent="0.2">
      <c r="B352" s="105"/>
      <c r="C352" s="105"/>
      <c r="D352" s="177"/>
      <c r="E352" s="178"/>
      <c r="F352" s="178"/>
      <c r="G352" s="178"/>
      <c r="H352" s="68"/>
      <c r="I352" s="68"/>
      <c r="J352" s="275"/>
      <c r="K352" s="360"/>
      <c r="L352" s="346"/>
      <c r="M352" s="339"/>
      <c r="N352" s="360"/>
      <c r="O352" s="346"/>
      <c r="P352" s="339"/>
    </row>
    <row r="353" spans="2:16" ht="15.75" hidden="1" x14ac:dyDescent="0.2">
      <c r="B353" s="105"/>
      <c r="C353" s="105"/>
      <c r="D353" s="177"/>
      <c r="E353" s="178"/>
      <c r="F353" s="178"/>
      <c r="G353" s="178"/>
      <c r="H353" s="68"/>
      <c r="I353" s="68"/>
      <c r="J353" s="275"/>
      <c r="K353" s="360"/>
      <c r="L353" s="346"/>
      <c r="M353" s="339"/>
      <c r="N353" s="360"/>
      <c r="O353" s="346"/>
      <c r="P353" s="339"/>
    </row>
    <row r="354" spans="2:16" ht="15.75" hidden="1" x14ac:dyDescent="0.2">
      <c r="B354" s="105"/>
      <c r="C354" s="105"/>
      <c r="D354" s="177"/>
      <c r="E354" s="178"/>
      <c r="F354" s="178"/>
      <c r="G354" s="178"/>
      <c r="H354" s="68"/>
      <c r="I354" s="68"/>
      <c r="J354" s="275"/>
      <c r="K354" s="360"/>
      <c r="L354" s="346"/>
      <c r="M354" s="339"/>
      <c r="N354" s="360"/>
      <c r="O354" s="346"/>
      <c r="P354" s="339"/>
    </row>
    <row r="355" spans="2:16" ht="15.75" hidden="1" x14ac:dyDescent="0.2">
      <c r="B355" s="105"/>
      <c r="C355" s="105"/>
      <c r="D355" s="177"/>
      <c r="E355" s="178"/>
      <c r="F355" s="178"/>
      <c r="G355" s="178"/>
      <c r="H355" s="68"/>
      <c r="I355" s="68"/>
      <c r="J355" s="275"/>
      <c r="K355" s="360"/>
      <c r="L355" s="346"/>
      <c r="M355" s="339"/>
      <c r="N355" s="360"/>
      <c r="O355" s="346"/>
      <c r="P355" s="339"/>
    </row>
    <row r="356" spans="2:16" ht="15.75" hidden="1" x14ac:dyDescent="0.2">
      <c r="B356" s="105"/>
      <c r="C356" s="105"/>
      <c r="D356" s="177"/>
      <c r="E356" s="178"/>
      <c r="F356" s="178"/>
      <c r="G356" s="178"/>
      <c r="H356" s="68"/>
      <c r="I356" s="68"/>
      <c r="J356" s="275"/>
      <c r="K356" s="360"/>
      <c r="L356" s="346"/>
      <c r="M356" s="339"/>
      <c r="N356" s="360"/>
      <c r="O356" s="346"/>
      <c r="P356" s="339"/>
    </row>
    <row r="357" spans="2:16" ht="15.75" hidden="1" x14ac:dyDescent="0.2">
      <c r="B357" s="105"/>
      <c r="C357" s="105"/>
      <c r="D357" s="177"/>
      <c r="E357" s="178"/>
      <c r="F357" s="178"/>
      <c r="G357" s="178"/>
      <c r="H357" s="68"/>
      <c r="I357" s="68"/>
      <c r="J357" s="275"/>
      <c r="K357" s="360"/>
      <c r="L357" s="346"/>
      <c r="M357" s="339"/>
      <c r="N357" s="360"/>
      <c r="O357" s="346"/>
      <c r="P357" s="339"/>
    </row>
    <row r="358" spans="2:16" ht="15.75" hidden="1" x14ac:dyDescent="0.2">
      <c r="B358" s="105"/>
      <c r="C358" s="105"/>
      <c r="D358" s="177"/>
      <c r="E358" s="178"/>
      <c r="F358" s="178"/>
      <c r="G358" s="178"/>
      <c r="H358" s="68"/>
      <c r="I358" s="68"/>
      <c r="J358" s="275"/>
      <c r="K358" s="360"/>
      <c r="L358" s="346"/>
      <c r="M358" s="339"/>
      <c r="N358" s="360"/>
      <c r="O358" s="346"/>
      <c r="P358" s="339"/>
    </row>
    <row r="359" spans="2:16" ht="15.75" hidden="1" x14ac:dyDescent="0.2">
      <c r="B359" s="105"/>
      <c r="C359" s="105"/>
      <c r="D359" s="177"/>
      <c r="E359" s="178"/>
      <c r="F359" s="178"/>
      <c r="G359" s="178"/>
      <c r="H359" s="68"/>
      <c r="I359" s="68"/>
      <c r="J359" s="275"/>
      <c r="K359" s="360"/>
      <c r="L359" s="346"/>
      <c r="M359" s="339"/>
      <c r="N359" s="360"/>
      <c r="O359" s="346"/>
      <c r="P359" s="339"/>
    </row>
    <row r="360" spans="2:16" ht="15.75" hidden="1" x14ac:dyDescent="0.2">
      <c r="B360" s="105"/>
      <c r="C360" s="105"/>
      <c r="D360" s="177"/>
      <c r="E360" s="178"/>
      <c r="F360" s="178"/>
      <c r="G360" s="178"/>
      <c r="H360" s="68"/>
      <c r="I360" s="68"/>
      <c r="J360" s="275"/>
      <c r="K360" s="360"/>
      <c r="L360" s="346"/>
      <c r="M360" s="339"/>
      <c r="N360" s="360"/>
      <c r="O360" s="346"/>
      <c r="P360" s="339"/>
    </row>
    <row r="361" spans="2:16" ht="15.75" hidden="1" x14ac:dyDescent="0.2">
      <c r="B361" s="105"/>
      <c r="C361" s="105"/>
      <c r="D361" s="177"/>
      <c r="E361" s="178"/>
      <c r="F361" s="178"/>
      <c r="G361" s="178"/>
      <c r="H361" s="68"/>
      <c r="I361" s="68"/>
      <c r="J361" s="275"/>
      <c r="K361" s="360"/>
      <c r="L361" s="346"/>
      <c r="M361" s="339"/>
      <c r="N361" s="360"/>
      <c r="O361" s="346"/>
      <c r="P361" s="339"/>
    </row>
    <row r="362" spans="2:16" ht="15.75" hidden="1" x14ac:dyDescent="0.2">
      <c r="B362" s="105"/>
      <c r="C362" s="105"/>
      <c r="D362" s="177"/>
      <c r="E362" s="178"/>
      <c r="F362" s="178"/>
      <c r="G362" s="178"/>
      <c r="H362" s="68"/>
      <c r="I362" s="68"/>
      <c r="J362" s="275"/>
      <c r="K362" s="360"/>
      <c r="L362" s="346"/>
      <c r="M362" s="339"/>
      <c r="N362" s="360"/>
      <c r="O362" s="346"/>
      <c r="P362" s="339"/>
    </row>
    <row r="363" spans="2:16" ht="15.75" hidden="1" x14ac:dyDescent="0.2">
      <c r="B363" s="105"/>
      <c r="C363" s="105"/>
      <c r="D363" s="177"/>
      <c r="E363" s="178"/>
      <c r="F363" s="178"/>
      <c r="G363" s="178"/>
      <c r="H363" s="68"/>
      <c r="I363" s="68"/>
      <c r="J363" s="275"/>
      <c r="K363" s="360"/>
      <c r="L363" s="346"/>
      <c r="M363" s="339"/>
      <c r="N363" s="360"/>
      <c r="O363" s="346"/>
      <c r="P363" s="339"/>
    </row>
    <row r="364" spans="2:16" ht="15.75" hidden="1" x14ac:dyDescent="0.2">
      <c r="B364" s="105"/>
      <c r="C364" s="105"/>
      <c r="D364" s="177"/>
      <c r="E364" s="178"/>
      <c r="F364" s="178"/>
      <c r="G364" s="178"/>
      <c r="H364" s="68"/>
      <c r="I364" s="68"/>
      <c r="J364" s="275"/>
      <c r="K364" s="360"/>
      <c r="L364" s="346"/>
      <c r="M364" s="339"/>
      <c r="N364" s="360"/>
      <c r="O364" s="346"/>
      <c r="P364" s="339"/>
    </row>
    <row r="365" spans="2:16" ht="15.75" hidden="1" x14ac:dyDescent="0.2">
      <c r="B365" s="105"/>
      <c r="C365" s="105"/>
      <c r="D365" s="177"/>
      <c r="E365" s="178"/>
      <c r="F365" s="178"/>
      <c r="G365" s="178"/>
      <c r="H365" s="68"/>
      <c r="I365" s="68"/>
      <c r="J365" s="275"/>
      <c r="K365" s="360"/>
      <c r="L365" s="346"/>
      <c r="M365" s="339"/>
      <c r="N365" s="360"/>
      <c r="O365" s="346"/>
      <c r="P365" s="339"/>
    </row>
    <row r="366" spans="2:16" ht="15.75" hidden="1" x14ac:dyDescent="0.2">
      <c r="B366" s="105"/>
      <c r="C366" s="105"/>
      <c r="D366" s="177"/>
      <c r="E366" s="178"/>
      <c r="F366" s="178"/>
      <c r="G366" s="178"/>
      <c r="H366" s="68"/>
      <c r="I366" s="68"/>
      <c r="J366" s="275"/>
      <c r="K366" s="360"/>
      <c r="L366" s="346"/>
      <c r="M366" s="339"/>
      <c r="N366" s="360"/>
      <c r="O366" s="346"/>
      <c r="P366" s="339"/>
    </row>
    <row r="367" spans="2:16" ht="15.75" hidden="1" x14ac:dyDescent="0.2">
      <c r="B367" s="105"/>
      <c r="C367" s="105"/>
      <c r="D367" s="177"/>
      <c r="E367" s="178"/>
      <c r="F367" s="178"/>
      <c r="G367" s="178"/>
      <c r="H367" s="68"/>
      <c r="I367" s="68"/>
      <c r="J367" s="275"/>
      <c r="K367" s="360"/>
      <c r="L367" s="346"/>
      <c r="M367" s="339"/>
      <c r="N367" s="360"/>
      <c r="O367" s="346"/>
      <c r="P367" s="339"/>
    </row>
    <row r="368" spans="2:16" ht="15.75" hidden="1" x14ac:dyDescent="0.2">
      <c r="B368" s="105"/>
      <c r="C368" s="105"/>
      <c r="D368" s="177"/>
      <c r="E368" s="178"/>
      <c r="F368" s="178"/>
      <c r="G368" s="178"/>
      <c r="H368" s="68"/>
      <c r="I368" s="68"/>
      <c r="J368" s="275"/>
      <c r="K368" s="360"/>
      <c r="L368" s="346"/>
      <c r="M368" s="339"/>
      <c r="N368" s="360"/>
      <c r="O368" s="346"/>
      <c r="P368" s="339"/>
    </row>
    <row r="369" spans="2:16" ht="15.75" hidden="1" x14ac:dyDescent="0.2">
      <c r="B369" s="105"/>
      <c r="C369" s="105"/>
      <c r="D369" s="177"/>
      <c r="E369" s="178"/>
      <c r="F369" s="178"/>
      <c r="G369" s="178"/>
      <c r="H369" s="68"/>
      <c r="I369" s="68"/>
      <c r="J369" s="275"/>
      <c r="K369" s="360"/>
      <c r="L369" s="346"/>
      <c r="M369" s="339"/>
      <c r="N369" s="360"/>
      <c r="O369" s="346"/>
      <c r="P369" s="339"/>
    </row>
    <row r="370" spans="2:16" ht="15.75" hidden="1" x14ac:dyDescent="0.2">
      <c r="B370" s="105"/>
      <c r="C370" s="105"/>
      <c r="D370" s="177"/>
      <c r="E370" s="178"/>
      <c r="F370" s="178"/>
      <c r="G370" s="178"/>
      <c r="H370" s="68"/>
      <c r="I370" s="68"/>
      <c r="J370" s="275"/>
      <c r="K370" s="360"/>
      <c r="L370" s="346"/>
      <c r="M370" s="339"/>
      <c r="N370" s="360"/>
      <c r="O370" s="346"/>
      <c r="P370" s="339"/>
    </row>
    <row r="371" spans="2:16" ht="15.75" hidden="1" x14ac:dyDescent="0.2">
      <c r="B371" s="105"/>
      <c r="C371" s="105"/>
      <c r="D371" s="177"/>
      <c r="E371" s="178"/>
      <c r="F371" s="178"/>
      <c r="G371" s="178"/>
      <c r="H371" s="68"/>
      <c r="I371" s="68"/>
      <c r="J371" s="275"/>
      <c r="K371" s="360"/>
      <c r="L371" s="346"/>
      <c r="M371" s="339"/>
      <c r="N371" s="360"/>
      <c r="O371" s="346"/>
      <c r="P371" s="339"/>
    </row>
    <row r="372" spans="2:16" ht="15.75" hidden="1" x14ac:dyDescent="0.2">
      <c r="B372" s="105"/>
      <c r="C372" s="105"/>
      <c r="D372" s="177"/>
      <c r="E372" s="178"/>
      <c r="F372" s="178"/>
      <c r="G372" s="178"/>
      <c r="H372" s="68"/>
      <c r="I372" s="68"/>
      <c r="J372" s="275"/>
      <c r="K372" s="360"/>
      <c r="L372" s="346"/>
      <c r="M372" s="339"/>
      <c r="N372" s="360"/>
      <c r="O372" s="346"/>
      <c r="P372" s="339"/>
    </row>
    <row r="373" spans="2:16" ht="15.75" hidden="1" x14ac:dyDescent="0.2">
      <c r="B373" s="105"/>
      <c r="C373" s="105"/>
      <c r="D373" s="177"/>
      <c r="E373" s="178"/>
      <c r="F373" s="178"/>
      <c r="G373" s="178"/>
      <c r="H373" s="68"/>
      <c r="I373" s="68"/>
      <c r="J373" s="275"/>
      <c r="K373" s="360"/>
      <c r="L373" s="346"/>
      <c r="M373" s="339"/>
      <c r="N373" s="360"/>
      <c r="O373" s="346"/>
      <c r="P373" s="339"/>
    </row>
    <row r="374" spans="2:16" ht="15.75" hidden="1" x14ac:dyDescent="0.2">
      <c r="B374" s="105"/>
      <c r="C374" s="105"/>
      <c r="D374" s="177"/>
      <c r="E374" s="178"/>
      <c r="F374" s="178"/>
      <c r="G374" s="178"/>
      <c r="H374" s="68"/>
      <c r="I374" s="68"/>
      <c r="J374" s="275"/>
      <c r="K374" s="360"/>
      <c r="L374" s="346"/>
      <c r="M374" s="339"/>
      <c r="N374" s="360"/>
      <c r="O374" s="346"/>
      <c r="P374" s="339"/>
    </row>
    <row r="375" spans="2:16" ht="15.75" hidden="1" x14ac:dyDescent="0.2">
      <c r="B375" s="105"/>
      <c r="C375" s="105"/>
      <c r="D375" s="177"/>
      <c r="E375" s="178"/>
      <c r="F375" s="178"/>
      <c r="G375" s="178"/>
      <c r="H375" s="68"/>
      <c r="I375" s="68"/>
      <c r="J375" s="275"/>
      <c r="K375" s="360"/>
      <c r="L375" s="346"/>
      <c r="M375" s="339"/>
      <c r="N375" s="360"/>
      <c r="O375" s="346"/>
      <c r="P375" s="339"/>
    </row>
    <row r="376" spans="2:16" ht="15.75" hidden="1" x14ac:dyDescent="0.2">
      <c r="B376" s="105"/>
      <c r="C376" s="105"/>
      <c r="D376" s="177"/>
      <c r="E376" s="178"/>
      <c r="F376" s="178"/>
      <c r="G376" s="178"/>
      <c r="H376" s="68"/>
      <c r="I376" s="68"/>
      <c r="J376" s="275"/>
      <c r="K376" s="360"/>
      <c r="L376" s="346"/>
      <c r="M376" s="339"/>
      <c r="N376" s="360"/>
      <c r="O376" s="346"/>
      <c r="P376" s="339"/>
    </row>
    <row r="377" spans="2:16" ht="15.75" hidden="1" x14ac:dyDescent="0.2">
      <c r="B377" s="105"/>
      <c r="C377" s="105"/>
      <c r="D377" s="177"/>
      <c r="E377" s="178"/>
      <c r="F377" s="178"/>
      <c r="G377" s="178"/>
      <c r="H377" s="68"/>
      <c r="I377" s="68"/>
      <c r="J377" s="275"/>
      <c r="K377" s="360"/>
      <c r="L377" s="346"/>
      <c r="M377" s="339"/>
      <c r="N377" s="360"/>
      <c r="O377" s="346"/>
      <c r="P377" s="339"/>
    </row>
    <row r="378" spans="2:16" ht="15.75" hidden="1" x14ac:dyDescent="0.2">
      <c r="B378" s="105"/>
      <c r="C378" s="105"/>
      <c r="D378" s="177"/>
      <c r="E378" s="178"/>
      <c r="F378" s="178"/>
      <c r="G378" s="178"/>
      <c r="H378" s="68"/>
      <c r="I378" s="68"/>
      <c r="J378" s="275"/>
      <c r="K378" s="360"/>
      <c r="L378" s="346"/>
      <c r="M378" s="339"/>
      <c r="N378" s="360"/>
      <c r="O378" s="346"/>
      <c r="P378" s="339"/>
    </row>
    <row r="379" spans="2:16" ht="15.75" hidden="1" x14ac:dyDescent="0.2">
      <c r="B379" s="105"/>
      <c r="C379" s="105"/>
      <c r="D379" s="177"/>
      <c r="E379" s="178"/>
      <c r="F379" s="178"/>
      <c r="G379" s="178"/>
      <c r="H379" s="68"/>
      <c r="I379" s="68"/>
      <c r="J379" s="275"/>
      <c r="K379" s="360"/>
      <c r="L379" s="346"/>
      <c r="M379" s="339"/>
      <c r="N379" s="360"/>
      <c r="O379" s="346"/>
      <c r="P379" s="339"/>
    </row>
    <row r="380" spans="2:16" ht="15.75" hidden="1" x14ac:dyDescent="0.2">
      <c r="B380" s="105"/>
      <c r="C380" s="105"/>
      <c r="D380" s="177"/>
      <c r="E380" s="178"/>
      <c r="F380" s="178"/>
      <c r="G380" s="178"/>
      <c r="H380" s="68"/>
      <c r="I380" s="68"/>
      <c r="J380" s="275"/>
      <c r="K380" s="360"/>
      <c r="L380" s="346"/>
      <c r="M380" s="339"/>
      <c r="N380" s="360"/>
      <c r="O380" s="346"/>
      <c r="P380" s="339"/>
    </row>
    <row r="381" spans="2:16" ht="15.75" hidden="1" x14ac:dyDescent="0.2">
      <c r="B381" s="105"/>
      <c r="C381" s="105"/>
      <c r="D381" s="177"/>
      <c r="E381" s="178"/>
      <c r="F381" s="178"/>
      <c r="G381" s="178"/>
      <c r="H381" s="68"/>
      <c r="I381" s="68"/>
      <c r="J381" s="275"/>
      <c r="K381" s="360"/>
      <c r="L381" s="346"/>
      <c r="M381" s="339"/>
      <c r="N381" s="360"/>
      <c r="O381" s="346"/>
      <c r="P381" s="339"/>
    </row>
    <row r="382" spans="2:16" ht="15.75" hidden="1" x14ac:dyDescent="0.2">
      <c r="B382" s="105"/>
      <c r="C382" s="105"/>
      <c r="D382" s="177"/>
      <c r="E382" s="178"/>
      <c r="F382" s="178"/>
      <c r="G382" s="178"/>
      <c r="H382" s="68"/>
      <c r="I382" s="68"/>
      <c r="J382" s="275"/>
      <c r="K382" s="360"/>
      <c r="L382" s="346"/>
      <c r="M382" s="339"/>
      <c r="N382" s="360"/>
      <c r="O382" s="346"/>
      <c r="P382" s="339"/>
    </row>
    <row r="383" spans="2:16" ht="15.75" hidden="1" x14ac:dyDescent="0.2">
      <c r="B383" s="105"/>
      <c r="C383" s="105"/>
      <c r="D383" s="177"/>
      <c r="E383" s="178"/>
      <c r="F383" s="178"/>
      <c r="G383" s="178"/>
      <c r="H383" s="68"/>
      <c r="I383" s="68"/>
      <c r="J383" s="275"/>
      <c r="K383" s="360"/>
      <c r="L383" s="346"/>
      <c r="M383" s="339"/>
      <c r="N383" s="360"/>
      <c r="O383" s="346"/>
      <c r="P383" s="339"/>
    </row>
    <row r="384" spans="2:16" ht="15.75" hidden="1" x14ac:dyDescent="0.2">
      <c r="B384" s="105"/>
      <c r="C384" s="105"/>
      <c r="D384" s="177"/>
      <c r="E384" s="178"/>
      <c r="F384" s="178"/>
      <c r="G384" s="178"/>
      <c r="H384" s="68"/>
      <c r="I384" s="68"/>
      <c r="J384" s="275"/>
      <c r="K384" s="360"/>
      <c r="L384" s="346"/>
      <c r="M384" s="339"/>
      <c r="N384" s="360"/>
      <c r="O384" s="346"/>
      <c r="P384" s="339"/>
    </row>
    <row r="385" spans="2:16" ht="15.75" hidden="1" x14ac:dyDescent="0.2">
      <c r="B385" s="105"/>
      <c r="C385" s="105"/>
      <c r="D385" s="177"/>
      <c r="E385" s="178"/>
      <c r="F385" s="178"/>
      <c r="G385" s="178"/>
      <c r="H385" s="68"/>
      <c r="I385" s="68"/>
      <c r="J385" s="275"/>
      <c r="K385" s="360"/>
      <c r="L385" s="346"/>
      <c r="M385" s="339"/>
      <c r="N385" s="360"/>
      <c r="O385" s="346"/>
      <c r="P385" s="339"/>
    </row>
    <row r="386" spans="2:16" ht="15.75" hidden="1" x14ac:dyDescent="0.2">
      <c r="B386" s="105"/>
      <c r="C386" s="105"/>
      <c r="D386" s="177"/>
      <c r="E386" s="178"/>
      <c r="F386" s="178"/>
      <c r="G386" s="178"/>
      <c r="H386" s="68"/>
      <c r="I386" s="68"/>
      <c r="J386" s="275"/>
      <c r="K386" s="360"/>
      <c r="L386" s="346"/>
      <c r="M386" s="339"/>
      <c r="N386" s="360"/>
      <c r="O386" s="346"/>
      <c r="P386" s="339"/>
    </row>
    <row r="387" spans="2:16" ht="15.75" hidden="1" x14ac:dyDescent="0.2">
      <c r="B387" s="105"/>
      <c r="C387" s="105"/>
      <c r="D387" s="177"/>
      <c r="E387" s="178"/>
      <c r="F387" s="178"/>
      <c r="G387" s="178"/>
      <c r="H387" s="68"/>
      <c r="I387" s="68"/>
      <c r="J387" s="275"/>
      <c r="K387" s="360"/>
      <c r="L387" s="346"/>
      <c r="M387" s="339"/>
      <c r="N387" s="360"/>
      <c r="O387" s="346"/>
      <c r="P387" s="339"/>
    </row>
    <row r="388" spans="2:16" hidden="1" x14ac:dyDescent="0.25">
      <c r="K388" s="335"/>
      <c r="L388" s="335"/>
      <c r="M388" s="335"/>
      <c r="N388" s="335"/>
      <c r="O388" s="335"/>
      <c r="P388" s="335"/>
    </row>
    <row r="389" spans="2:16" hidden="1" x14ac:dyDescent="0.25">
      <c r="K389" s="335"/>
      <c r="L389" s="335"/>
      <c r="M389" s="335"/>
      <c r="N389" s="335"/>
      <c r="O389" s="335"/>
      <c r="P389" s="335"/>
    </row>
    <row r="390" spans="2:16" hidden="1" x14ac:dyDescent="0.25">
      <c r="K390" s="335"/>
      <c r="L390" s="335"/>
      <c r="M390" s="335"/>
      <c r="N390" s="335"/>
      <c r="O390" s="335"/>
      <c r="P390" s="335"/>
    </row>
    <row r="391" spans="2:16" hidden="1" x14ac:dyDescent="0.25">
      <c r="K391" s="335"/>
      <c r="L391" s="335"/>
      <c r="M391" s="335"/>
      <c r="N391" s="335"/>
      <c r="O391" s="335"/>
      <c r="P391" s="335"/>
    </row>
    <row r="392" spans="2:16" x14ac:dyDescent="0.25">
      <c r="K392" s="335"/>
      <c r="L392" s="335"/>
      <c r="M392" s="335"/>
      <c r="N392" s="335"/>
      <c r="O392" s="335"/>
      <c r="P392" s="335"/>
    </row>
  </sheetData>
  <sheetProtection sheet="1" selectLockedCells="1"/>
  <mergeCells count="5">
    <mergeCell ref="B2:P2"/>
    <mergeCell ref="B3:P3"/>
    <mergeCell ref="B4:P4"/>
    <mergeCell ref="K7:M7"/>
    <mergeCell ref="N7:P7"/>
  </mergeCells>
  <conditionalFormatting sqref="R56">
    <cfRule type="expression" dxfId="55" priority="232">
      <formula>#REF!=""</formula>
    </cfRule>
    <cfRule type="expression" dxfId="54" priority="247">
      <formula>AND(#REF!=#REF!,#REF!&lt;&gt;"")</formula>
    </cfRule>
  </conditionalFormatting>
  <conditionalFormatting sqref="R33 R57">
    <cfRule type="expression" dxfId="53" priority="291">
      <formula>#REF!=""</formula>
    </cfRule>
    <cfRule type="expression" dxfId="52" priority="306">
      <formula>OR(AND(#REF!=#REF!,#REF!&lt;&gt;""),AND(#REF!=#REF!,#REF!&lt;&gt;""))</formula>
    </cfRule>
  </conditionalFormatting>
  <conditionalFormatting sqref="R34 R58">
    <cfRule type="expression" dxfId="51" priority="292">
      <formula>#REF!=""</formula>
    </cfRule>
    <cfRule type="expression" dxfId="50" priority="305">
      <formula>OR(AND(#REF!=#REF!,#REF!&lt;&gt;""),AND(#REF!=#REF!,#REF!&lt;&gt;""))</formula>
    </cfRule>
  </conditionalFormatting>
  <conditionalFormatting sqref="R35 R59">
    <cfRule type="expression" dxfId="49" priority="293">
      <formula>#REF!=""</formula>
    </cfRule>
    <cfRule type="expression" dxfId="48" priority="304">
      <formula>OR(AND(#REF!=#REF!,#REF!&lt;&gt;""),AND(#REF!=#REF!,#REF!&lt;&gt;""))</formula>
    </cfRule>
  </conditionalFormatting>
  <conditionalFormatting sqref="R36 R60">
    <cfRule type="expression" dxfId="47" priority="294">
      <formula>#REF!=""</formula>
    </cfRule>
    <cfRule type="expression" dxfId="46" priority="303">
      <formula>OR(AND(#REF!=#REF!,#REF!&lt;&gt;""),AND(#REF!=#REF!,#REF!&lt;&gt;""))</formula>
    </cfRule>
  </conditionalFormatting>
  <conditionalFormatting sqref="R37 R61">
    <cfRule type="expression" dxfId="45" priority="295">
      <formula>#REF!=""</formula>
    </cfRule>
    <cfRule type="expression" dxfId="44" priority="302">
      <formula>OR(AND(#REF!=#REF!,#REF!&lt;&gt;""),AND(#REF!=#REF!,#REF!&lt;&gt;""))</formula>
    </cfRule>
  </conditionalFormatting>
  <conditionalFormatting sqref="R38 R62">
    <cfRule type="expression" dxfId="43" priority="296">
      <formula>#REF!=""</formula>
    </cfRule>
    <cfRule type="expression" dxfId="42" priority="301">
      <formula>OR(AND(#REF!=#REF!,#REF!&lt;&gt;""),AND(#REF!=#REF!,#REF!&lt;&gt;""))</formula>
    </cfRule>
  </conditionalFormatting>
  <conditionalFormatting sqref="R39 R63">
    <cfRule type="expression" dxfId="41" priority="297">
      <formula>#REF!=""</formula>
    </cfRule>
    <cfRule type="expression" dxfId="40" priority="300">
      <formula>OR(AND(#REF!=#REF!,#REF!&lt;&gt;""),AND(#REF!=#REF!,#REF!&lt;&gt;""))</formula>
    </cfRule>
  </conditionalFormatting>
  <conditionalFormatting sqref="R40 R64">
    <cfRule type="expression" dxfId="39" priority="266">
      <formula>#REF!=""</formula>
    </cfRule>
    <cfRule type="expression" dxfId="38" priority="267">
      <formula>AND(#REF!=#REF!,#REF!&lt;&gt;"")</formula>
    </cfRule>
  </conditionalFormatting>
  <conditionalFormatting sqref="Q9:Q26">
    <cfRule type="expression" dxfId="37" priority="118">
      <formula>#REF!=""</formula>
    </cfRule>
    <cfRule type="expression" dxfId="36" priority="165">
      <formula>OR(AND(#REF!=#REF!,#REF!&lt;&gt;""),AND(#REF!=#REF!,#REF!&lt;&gt;""))</formula>
    </cfRule>
  </conditionalFormatting>
  <conditionalFormatting sqref="Q27">
    <cfRule type="expression" dxfId="35" priority="117">
      <formula>#REF!=""</formula>
    </cfRule>
    <cfRule type="expression" dxfId="34" priority="140">
      <formula>AND(#REF!=#REF!,#REF!&lt;&gt;"")</formula>
    </cfRule>
  </conditionalFormatting>
  <conditionalFormatting sqref="Q8">
    <cfRule type="expression" dxfId="33" priority="425">
      <formula>#REF!=""</formula>
    </cfRule>
    <cfRule type="expression" dxfId="32" priority="426">
      <formula>AND(#REF!=#REF!,#REF!&lt;&gt;"")</formula>
    </cfRule>
  </conditionalFormatting>
  <conditionalFormatting sqref="D8:G189">
    <cfRule type="expression" dxfId="31" priority="1">
      <formula>D8=0</formula>
    </cfRule>
  </conditionalFormatting>
  <dataValidations count="1">
    <dataValidation type="whole" allowBlank="1" showErrorMessage="1" errorTitle="Error" error="Maximal 999 !" sqref="N8:N387 P8:P387" xr:uid="{D9E07FCF-67B7-4BAF-9BC8-AE233331B860}">
      <formula1>0</formula1>
      <formula2>999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28" id="{242813DE-F3F3-44A7-9A94-97985788F385}">
            <xm:f>Planung!#REF!=2</xm:f>
            <x14:dxf>
              <font>
                <color rgb="FF00B050"/>
              </font>
              <numFmt numFmtId="30" formatCode="@"/>
            </x14:dxf>
          </x14:cfRule>
          <xm:sqref>R28 R52</xm:sqref>
        </x14:conditionalFormatting>
        <x14:conditionalFormatting xmlns:xm="http://schemas.microsoft.com/office/excel/2006/main">
          <x14:cfRule type="expression" priority="430" id="{F4F10527-B686-4CA2-80FD-18E51A3B22D2}">
            <xm:f>OR(Planung!#REF!&gt;2,Planung!$B$8&gt;1)</xm:f>
            <x14:dxf>
              <numFmt numFmtId="30" formatCode="@"/>
            </x14:dxf>
          </x14:cfRule>
          <xm:sqref>R41 R65</xm:sqref>
        </x14:conditionalFormatting>
        <x14:conditionalFormatting xmlns:xm="http://schemas.microsoft.com/office/excel/2006/main">
          <x14:cfRule type="expression" priority="402" id="{0256E546-3D79-4898-A80B-8F8D2A60B084}">
            <xm:f>$B8=Calc!$B$24/2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14:cfRule type="expression" priority="403" id="{D7D268B8-91DE-426E-91ED-22689BEDC870}">
            <xm:f>$B8=Calc!$B$24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B8:P188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9919-F979-414F-BC58-4631CAAEAA2F}">
  <sheetPr codeName="Tabelle1"/>
  <dimension ref="A1:AK165"/>
  <sheetViews>
    <sheetView showGridLines="0" showRowColHeaders="0" zoomScaleNormal="100" workbookViewId="0">
      <selection activeCell="AL4" sqref="AL1:XFD1048576"/>
    </sheetView>
  </sheetViews>
  <sheetFormatPr baseColWidth="10" defaultColWidth="0" defaultRowHeight="12.75" zeroHeight="1" x14ac:dyDescent="0.2"/>
  <cols>
    <col min="1" max="2" width="3.28515625" style="335" customWidth="1"/>
    <col min="3" max="3" width="6.85546875" style="335" customWidth="1"/>
    <col min="4" max="4" width="26.7109375" style="335" customWidth="1"/>
    <col min="5" max="8" width="4.7109375" style="335" customWidth="1"/>
    <col min="9" max="9" width="5.7109375" style="335" customWidth="1"/>
    <col min="10" max="10" width="1.7109375" style="335" customWidth="1"/>
    <col min="11" max="11" width="5.7109375" style="335" customWidth="1"/>
    <col min="12" max="12" width="6.7109375" style="335" customWidth="1"/>
    <col min="13" max="13" width="4.7109375" style="335" customWidth="1"/>
    <col min="14" max="14" width="1.7109375" style="335" customWidth="1"/>
    <col min="15" max="15" width="4.7109375" style="335" customWidth="1"/>
    <col min="16" max="16" width="6.7109375" style="335" customWidth="1"/>
    <col min="17" max="17" width="4.7109375" style="335" customWidth="1"/>
    <col min="18" max="18" width="1.7109375" style="335" customWidth="1"/>
    <col min="19" max="19" width="4.7109375" style="335" customWidth="1"/>
    <col min="20" max="20" width="8.140625" style="335" customWidth="1"/>
    <col min="21" max="21" width="6.85546875" style="21" customWidth="1"/>
    <col min="22" max="22" width="23.7109375" style="21" customWidth="1"/>
    <col min="23" max="37" width="7.85546875" style="21" customWidth="1"/>
    <col min="38" max="16384" width="11.42578125" style="21" hidden="1"/>
  </cols>
  <sheetData>
    <row r="1" spans="1:37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37" x14ac:dyDescent="0.2">
      <c r="A2" s="21"/>
      <c r="B2" s="21"/>
      <c r="C2" s="60"/>
      <c r="D2" s="6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37" ht="27.95" customHeight="1" x14ac:dyDescent="0.5">
      <c r="A3" s="21"/>
      <c r="B3" s="21"/>
      <c r="C3" s="392" t="s">
        <v>459</v>
      </c>
      <c r="D3" s="392"/>
      <c r="E3" s="146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21"/>
      <c r="W3" s="391" t="s">
        <v>456</v>
      </c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259"/>
    </row>
    <row r="4" spans="1:37" ht="15.75" customHeight="1" thickBot="1" x14ac:dyDescent="0.25">
      <c r="A4" s="121"/>
      <c r="B4" s="121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156" t="str">
        <f ca="1">$D$6</f>
        <v>SV Arminia Köln III</v>
      </c>
      <c r="X4" s="156" t="str">
        <f ca="1">$D$7</f>
        <v>TTC Rot-Weiß Essen II</v>
      </c>
      <c r="Y4" s="156" t="str">
        <f ca="1">$D$8</f>
        <v>TTC Mellen</v>
      </c>
      <c r="Z4" s="156" t="str">
        <f ca="1">$D$9</f>
        <v>RSV Peene</v>
      </c>
      <c r="AA4" s="156" t="str">
        <f ca="1">$D$10</f>
        <v>SV Waldau</v>
      </c>
      <c r="AB4" s="156" t="str">
        <f ca="1">$D$11</f>
        <v>TSV Breitau</v>
      </c>
      <c r="AC4" s="156" t="str">
        <f ca="1">$D$12</f>
        <v>SG Obermunde</v>
      </c>
      <c r="AD4" s="156" t="str">
        <f ca="1">$D$13</f>
        <v>VfL Wilden</v>
      </c>
      <c r="AE4" s="156" t="str">
        <f ca="1">$D$14</f>
        <v>SV Baldorf</v>
      </c>
      <c r="AF4" s="156" t="str">
        <f ca="1">$D$15</f>
        <v>TSV Starnen II</v>
      </c>
      <c r="AG4" s="156" t="str">
        <f ca="1">$D$16</f>
        <v/>
      </c>
      <c r="AH4" s="156" t="str">
        <f ca="1">$D$17</f>
        <v/>
      </c>
      <c r="AI4" s="156" t="str">
        <f ca="1">$D$18</f>
        <v/>
      </c>
      <c r="AJ4" s="156" t="str">
        <f ca="1">$D$19</f>
        <v/>
      </c>
      <c r="AK4" s="65"/>
    </row>
    <row r="5" spans="1:37" ht="19.5" customHeight="1" thickTop="1" thickBot="1" x14ac:dyDescent="0.25">
      <c r="A5" s="21"/>
      <c r="B5" s="21"/>
      <c r="C5" s="270" t="s">
        <v>0</v>
      </c>
      <c r="D5" s="269" t="s">
        <v>460</v>
      </c>
      <c r="E5" s="130" t="s">
        <v>411</v>
      </c>
      <c r="F5" s="131" t="s">
        <v>441</v>
      </c>
      <c r="G5" s="131" t="s">
        <v>87</v>
      </c>
      <c r="H5" s="141" t="s">
        <v>442</v>
      </c>
      <c r="I5" s="393" t="s">
        <v>436</v>
      </c>
      <c r="J5" s="394"/>
      <c r="K5" s="395"/>
      <c r="L5" s="131" t="s">
        <v>450</v>
      </c>
      <c r="M5" s="393" t="s">
        <v>443</v>
      </c>
      <c r="N5" s="394"/>
      <c r="O5" s="395"/>
      <c r="P5" s="131" t="s">
        <v>450</v>
      </c>
      <c r="Q5" s="393" t="s">
        <v>454</v>
      </c>
      <c r="R5" s="394"/>
      <c r="S5" s="396"/>
      <c r="T5" s="99"/>
      <c r="U5" s="64"/>
      <c r="V5" s="99"/>
      <c r="W5" s="229" t="str">
        <f ca="1">LEFT(W4,Factors!$D$10)</f>
        <v>SV Armini</v>
      </c>
      <c r="X5" s="230" t="str">
        <f ca="1">LEFT(X4,Factors!$D$10)</f>
        <v>TTC Rot-W</v>
      </c>
      <c r="Y5" s="230" t="str">
        <f ca="1">LEFT(Y4,Factors!$D$10)</f>
        <v>TTC Melle</v>
      </c>
      <c r="Z5" s="230" t="str">
        <f ca="1">LEFT(Z4,Factors!$D$10)</f>
        <v>RSV Peene</v>
      </c>
      <c r="AA5" s="230" t="str">
        <f ca="1">LEFT(AA4,Factors!$D$10)</f>
        <v>SV Waldau</v>
      </c>
      <c r="AB5" s="230" t="str">
        <f ca="1">LEFT(AB4,Factors!$D$10)</f>
        <v>TSV Breit</v>
      </c>
      <c r="AC5" s="230" t="str">
        <f ca="1">LEFT(AC4,Factors!$D$10)</f>
        <v>SG Obermu</v>
      </c>
      <c r="AD5" s="230" t="str">
        <f ca="1">LEFT(AD4,Factors!$D$10)</f>
        <v>VfL Wilde</v>
      </c>
      <c r="AE5" s="230" t="str">
        <f ca="1">LEFT(AE4,Factors!$D$10)</f>
        <v>SV Baldor</v>
      </c>
      <c r="AF5" s="230" t="str">
        <f ca="1">LEFT(AF4,Factors!$D$10)</f>
        <v>TSV Starn</v>
      </c>
      <c r="AG5" s="230" t="str">
        <f ca="1">LEFT(AG4,Factors!$D$10)</f>
        <v/>
      </c>
      <c r="AH5" s="230" t="str">
        <f ca="1">LEFT(AH4,Factors!$D$10)</f>
        <v/>
      </c>
      <c r="AI5" s="230" t="str">
        <f ca="1">LEFT(AI4,Factors!$D$10)</f>
        <v/>
      </c>
      <c r="AJ5" s="231" t="str">
        <f ca="1">LEFT(AJ4,Factors!$D$10)</f>
        <v/>
      </c>
      <c r="AK5" s="232"/>
    </row>
    <row r="6" spans="1:37" ht="15.95" customHeight="1" thickTop="1" x14ac:dyDescent="0.2">
      <c r="A6" s="21"/>
      <c r="B6" s="21"/>
      <c r="C6" s="216">
        <f ca="1">IF(Calc!$L$24=0,"",1)</f>
        <v>1</v>
      </c>
      <c r="D6" s="217" t="str">
        <f ca="1">IF(Calc!$L$24=0,Calc2!$C4,VLOOKUP(Calc!B4,Calc!$C$4:$O$23,4,0))</f>
        <v>SV Arminia Köln III</v>
      </c>
      <c r="E6" s="218">
        <f ca="1">IF(Calc!$L$24=0,"",VLOOKUP(Calc!B4,Calc!$C$4:$O$23,10,0))</f>
        <v>2</v>
      </c>
      <c r="F6" s="219">
        <f ca="1">IF(Calc!$L$24=0,"",IF($E6=0,"",VLOOKUP(Calc!B4,Calc!$C$4:$O$23,11,0)))</f>
        <v>2</v>
      </c>
      <c r="G6" s="219">
        <f ca="1">IF(Calc!$L$24=0,"",IF($E6=0,"",VLOOKUP(Calc!B4,Calc!$C$4:$O$23,12,0)))</f>
        <v>0</v>
      </c>
      <c r="H6" s="220">
        <f ca="1">IF(Calc!$L$24=0,"",IF($E6=0,"",VLOOKUP(Calc!B4,Calc!$C$4:$O$23,13,0)))</f>
        <v>0</v>
      </c>
      <c r="I6" s="221">
        <f ca="1">IF(Calc!$L$24=0,"",IF($E6=0,"",VLOOKUP(Calc!B4,Calc!$C$4:$R$23,14,0)))</f>
        <v>47</v>
      </c>
      <c r="J6" s="222" t="s">
        <v>435</v>
      </c>
      <c r="K6" s="223">
        <f ca="1">IF(Calc!$L$24=0,"",IF($E6=0,"",VLOOKUP(Calc!B4,Calc!$C$4:$R$23,15,0)))</f>
        <v>21</v>
      </c>
      <c r="L6" s="224">
        <f ca="1">IF(Calc!$L$24=0,"",IF($E6=0,"",I6-K6))</f>
        <v>26</v>
      </c>
      <c r="M6" s="221">
        <f ca="1">IF(Calc!$L$24=0,"",IF($E6=0,"",VLOOKUP(Calc!B4,Calc!$C$4:$O$23,5,0)))</f>
        <v>18</v>
      </c>
      <c r="N6" s="222" t="s">
        <v>435</v>
      </c>
      <c r="O6" s="223">
        <f ca="1">IF(Calc!$L$24=0,"",IF($E6=0,"",VLOOKUP(Calc!B4,Calc!$C$4:$O$23,6,0)))</f>
        <v>6</v>
      </c>
      <c r="P6" s="225">
        <f ca="1">IF(Calc!$L$24=0,"",IF($E6=0,"",VLOOKUP(Calc!B4,Calc!$C$4:$O$23,7,0)))</f>
        <v>12</v>
      </c>
      <c r="Q6" s="226">
        <f ca="1">IF(Calc!$L$24=0,"",IF($E6=0,"",VLOOKUP(Calc!B4,Calc!$C$4:$O$23,8,0)))</f>
        <v>4</v>
      </c>
      <c r="R6" s="227" t="s">
        <v>435</v>
      </c>
      <c r="S6" s="228">
        <f ca="1">IF(Calc!$L$24=0,"",IF($E6=0,"",VLOOKUP(Calc!B4,Calc!$C$4:$O$23,9,0)))</f>
        <v>0</v>
      </c>
      <c r="T6" s="140"/>
      <c r="U6" s="108">
        <f ca="1">$C$6</f>
        <v>1</v>
      </c>
      <c r="V6" s="109" t="str">
        <f ca="1">$D$6</f>
        <v>SV Arminia Köln III</v>
      </c>
      <c r="W6" s="100"/>
      <c r="X6" s="101" t="str">
        <f ca="1">IFERROR(VLOOKUP(V6&amp;X4,Calc2!$N$4:$P$763,3,0),"")</f>
        <v/>
      </c>
      <c r="Y6" s="101" t="str">
        <f ca="1">IFERROR(VLOOKUP(V6&amp;Y4,Calc2!$N$4:$P$763,3,0),"")</f>
        <v/>
      </c>
      <c r="Z6" s="101" t="str">
        <f ca="1">IFERROR(VLOOKUP(V6&amp;Z4,Calc2!$N$4:$P$763,3,0),"")</f>
        <v/>
      </c>
      <c r="AA6" s="101" t="str">
        <f ca="1">IFERROR(VLOOKUP(V6&amp;AA4,Calc2!$N$4:$P$763,3,0),"")</f>
        <v/>
      </c>
      <c r="AB6" s="101" t="str">
        <f ca="1">IFERROR(VLOOKUP(V6&amp;AB4,Calc2!$N$4:$P$763,3,0),"")</f>
        <v/>
      </c>
      <c r="AC6" s="101" t="str">
        <f ca="1">IFERROR(VLOOKUP(V6&amp;AC4,Calc2!$N$4:$P$763,3,0),"")</f>
        <v/>
      </c>
      <c r="AD6" s="101" t="str">
        <f ca="1">IFERROR(VLOOKUP(V6&amp;AD4,Calc2!$N$4:$P$763,3,0),"")</f>
        <v>9 : 1</v>
      </c>
      <c r="AE6" s="101" t="str">
        <f ca="1">IFERROR(VLOOKUP(V6&amp;AE4,Calc2!$N$4:$P$763,3,0),"")</f>
        <v/>
      </c>
      <c r="AF6" s="101" t="str">
        <f ca="1">IFERROR(VLOOKUP(V6&amp;AF4,Calc2!$N$4:$P$763,3,0),"")</f>
        <v>9 : 5</v>
      </c>
      <c r="AG6" s="101" t="str">
        <f ca="1">IFERROR(VLOOKUP(V6&amp;AG4,Calc2!$N$4:$P$763,3,0),"")</f>
        <v/>
      </c>
      <c r="AH6" s="101" t="str">
        <f ca="1">IFERROR(VLOOKUP(V6&amp;AH4,Calc2!$N$4:$P$763,3,0),"")</f>
        <v/>
      </c>
      <c r="AI6" s="101" t="str">
        <f ca="1">IFERROR(VLOOKUP(V6&amp;AI4,Calc2!$N$4:$P$763,3,0),"")</f>
        <v/>
      </c>
      <c r="AJ6" s="102" t="str">
        <f ca="1">IFERROR(VLOOKUP(V6&amp;AJ4,Calc2!$N$4:$P$763,3,0),"")</f>
        <v/>
      </c>
      <c r="AK6" s="99"/>
    </row>
    <row r="7" spans="1:37" ht="15.95" customHeight="1" x14ac:dyDescent="0.2">
      <c r="A7" s="21"/>
      <c r="B7" s="21"/>
      <c r="C7" s="149">
        <f ca="1">IF(Calc!$L$24=0,"",IF(VLOOKUP(Calc!B5,Calc!$C$4:$E$23,3,0)=MAX(C$6:C6),VLOOKUP(Calc!B5,Calc!$C$4:$E$23,3,0),Calc!B5))</f>
        <v>2</v>
      </c>
      <c r="D7" s="150" t="str">
        <f ca="1">IF(Calc!$L$24=0,Calc2!$C5,VLOOKUP(Calc!B5,Calc!$C$4:$O$23,4,0))</f>
        <v>TTC Rot-Weiß Essen II</v>
      </c>
      <c r="E7" s="151">
        <f ca="1">IF(Calc!$L$24=0,"",VLOOKUP(Calc!B5,Calc!$C$4:$O$23,10,0))</f>
        <v>2</v>
      </c>
      <c r="F7" s="152">
        <f ca="1">IF(Calc!$L$24=0,"",IF($E7=0,"",VLOOKUP(Calc!B5,Calc!$C$4:$O$23,11,0)))</f>
        <v>2</v>
      </c>
      <c r="G7" s="152">
        <f ca="1">IF(Calc!$L$24=0,"",IF($E7=0,"",VLOOKUP(Calc!B5,Calc!$C$4:$O$23,12,0)))</f>
        <v>0</v>
      </c>
      <c r="H7" s="153">
        <f ca="1">IF(Calc!$L$24=0,"",IF($E7=0,"",VLOOKUP(Calc!B5,Calc!$C$4:$O$23,13,0)))</f>
        <v>0</v>
      </c>
      <c r="I7" s="154">
        <f ca="1">IF(Calc!$L$24=0,"",IF($E7=0,"",VLOOKUP(Calc!B5,Calc!$C$4:$R$23,14,0)))</f>
        <v>51</v>
      </c>
      <c r="J7" s="148" t="s">
        <v>435</v>
      </c>
      <c r="K7" s="155">
        <f ca="1">IF(Calc!$L$24=0,"",IF($E7=0,"",VLOOKUP(Calc!B5,Calc!$C$4:$R$23,15,0)))</f>
        <v>29</v>
      </c>
      <c r="L7" s="206">
        <f ca="1">IF(Calc!$L$24=0,"",IF($E7=0,"",I7-K7))</f>
        <v>22</v>
      </c>
      <c r="M7" s="154">
        <f ca="1">IF(Calc!$L$24=0,"",IF($E7=0,"",VLOOKUP(Calc!B5,Calc!$C$4:$O$23,5,0)))</f>
        <v>18</v>
      </c>
      <c r="N7" s="148" t="s">
        <v>435</v>
      </c>
      <c r="O7" s="155">
        <f ca="1">IF(Calc!$L$24=0,"",IF($E7=0,"",VLOOKUP(Calc!B5,Calc!$C$4:$O$23,6,0)))</f>
        <v>8</v>
      </c>
      <c r="P7" s="209">
        <f ca="1">IF(Calc!$L$24=0,"",IF($E7=0,"",VLOOKUP(Calc!B5,Calc!$C$4:$O$23,7,0)))</f>
        <v>10</v>
      </c>
      <c r="Q7" s="200">
        <f ca="1">IF(Calc!$L$24=0,"",IF($E7=0,"",VLOOKUP(Calc!B5,Calc!$C$4:$O$23,8,0)))</f>
        <v>4</v>
      </c>
      <c r="R7" s="197" t="s">
        <v>435</v>
      </c>
      <c r="S7" s="203">
        <f ca="1">IF(Calc!$L$24=0,"",IF($E7=0,"",VLOOKUP(Calc!B5,Calc!$C$4:$O$23,9,0)))</f>
        <v>0</v>
      </c>
      <c r="T7" s="140"/>
      <c r="U7" s="110">
        <f ca="1">$C$7</f>
        <v>2</v>
      </c>
      <c r="V7" s="111" t="str">
        <f ca="1">$D$7</f>
        <v>TTC Rot-Weiß Essen II</v>
      </c>
      <c r="W7" s="74" t="str">
        <f ca="1">IFERROR(VLOOKUP(V7&amp;W4,Calc2!$Q$4:$R$763,2,0),"")</f>
        <v/>
      </c>
      <c r="X7" s="75"/>
      <c r="Y7" s="70" t="str">
        <f ca="1">IFERROR(VLOOKUP(V7&amp;Y4,Calc2!$N$4:$P$763,3,0),"")</f>
        <v/>
      </c>
      <c r="Z7" s="70" t="str">
        <f ca="1">IFERROR(VLOOKUP(V7&amp;Z4,Calc2!$N$4:$P$763,3,0),"")</f>
        <v/>
      </c>
      <c r="AA7" s="70" t="str">
        <f ca="1">IFERROR(VLOOKUP(V7&amp;AA4,Calc2!$N$4:$P$763,3,0),"")</f>
        <v/>
      </c>
      <c r="AB7" s="70" t="str">
        <f ca="1">IFERROR(VLOOKUP(V7&amp;AB4,Calc2!$N$4:$P$763,3,0),"")</f>
        <v/>
      </c>
      <c r="AC7" s="70" t="str">
        <f ca="1">IFERROR(VLOOKUP(V7&amp;AC4,Calc2!$N$4:$P$763,3,0),"")</f>
        <v>9 : 3</v>
      </c>
      <c r="AD7" s="70" t="str">
        <f ca="1">IFERROR(VLOOKUP(V7&amp;AD4,Calc2!$N$4:$P$763,3,0),"")</f>
        <v/>
      </c>
      <c r="AE7" s="70" t="str">
        <f ca="1">IFERROR(VLOOKUP(V7&amp;AE4,Calc2!$N$4:$P$763,3,0),"")</f>
        <v>9 : 5</v>
      </c>
      <c r="AF7" s="70" t="str">
        <f ca="1">IFERROR(VLOOKUP(V7&amp;AF4,Calc2!$N$4:$P$763,3,0),"")</f>
        <v/>
      </c>
      <c r="AG7" s="70" t="str">
        <f ca="1">IFERROR(VLOOKUP(V7&amp;AG4,Calc2!$N$4:$P$763,3,0),"")</f>
        <v/>
      </c>
      <c r="AH7" s="70" t="str">
        <f ca="1">IFERROR(VLOOKUP(V7&amp;AH4,Calc2!$N$4:$P$763,3,0),"")</f>
        <v/>
      </c>
      <c r="AI7" s="70" t="str">
        <f ca="1">IFERROR(VLOOKUP(V7&amp;AI4,Calc2!$N$4:$P$763,3,0),"")</f>
        <v/>
      </c>
      <c r="AJ7" s="76" t="str">
        <f ca="1">IFERROR(VLOOKUP(V7&amp;AJ4,Calc2!$N$4:$P$763,3,0),"")</f>
        <v/>
      </c>
      <c r="AK7" s="99"/>
    </row>
    <row r="8" spans="1:37" ht="15.95" customHeight="1" x14ac:dyDescent="0.2">
      <c r="A8" s="21"/>
      <c r="B8" s="21"/>
      <c r="C8" s="149">
        <f ca="1">IF(Calc!$L$24=0,"",IF(VLOOKUP(Calc!B6,Calc!$C$4:$E$23,3,0)=MAX(C$6:C7),VLOOKUP(Calc!B6,Calc!$C$4:$E$23,3,0),Calc!B6))</f>
        <v>3</v>
      </c>
      <c r="D8" s="150" t="str">
        <f ca="1">IF(Calc!$L$24=0,Calc2!$C6,VLOOKUP(Calc!B6,Calc!$C$4:$O$23,4,0))</f>
        <v>TTC Mellen</v>
      </c>
      <c r="E8" s="151">
        <f ca="1">IF(Calc!$L$24=0,"",VLOOKUP(Calc!B6,Calc!$C$4:$O$23,10,0))</f>
        <v>2</v>
      </c>
      <c r="F8" s="152">
        <f ca="1">IF(Calc!$L$24=0,"",IF($E8=0,"",VLOOKUP(Calc!B6,Calc!$C$4:$O$23,11,0)))</f>
        <v>2</v>
      </c>
      <c r="G8" s="152">
        <f ca="1">IF(Calc!$L$24=0,"",IF($E8=0,"",VLOOKUP(Calc!B6,Calc!$C$4:$O$23,12,0)))</f>
        <v>0</v>
      </c>
      <c r="H8" s="153">
        <f ca="1">IF(Calc!$L$24=0,"",IF($E8=0,"",VLOOKUP(Calc!B6,Calc!$C$4:$O$23,13,0)))</f>
        <v>0</v>
      </c>
      <c r="I8" s="154">
        <f ca="1">IF(Calc!$L$24=0,"",IF($E8=0,"",VLOOKUP(Calc!B6,Calc!$C$4:$R$23,14,0)))</f>
        <v>51</v>
      </c>
      <c r="J8" s="148" t="s">
        <v>435</v>
      </c>
      <c r="K8" s="155">
        <f ca="1">IF(Calc!$L$24=0,"",IF($E8=0,"",VLOOKUP(Calc!B6,Calc!$C$4:$R$23,15,0)))</f>
        <v>35</v>
      </c>
      <c r="L8" s="206">
        <f ca="1">IF(Calc!$L$24=0,"",IF($E8=0,"",I8-K8))</f>
        <v>16</v>
      </c>
      <c r="M8" s="154">
        <f ca="1">IF(Calc!$L$24=0,"",IF($E8=0,"",VLOOKUP(Calc!B6,Calc!$C$4:$O$23,5,0)))</f>
        <v>18</v>
      </c>
      <c r="N8" s="148" t="s">
        <v>435</v>
      </c>
      <c r="O8" s="155">
        <f ca="1">IF(Calc!$L$24=0,"",IF($E8=0,"",VLOOKUP(Calc!B6,Calc!$C$4:$O$23,6,0)))</f>
        <v>10</v>
      </c>
      <c r="P8" s="209">
        <f ca="1">IF(Calc!$L$24=0,"",IF($E8=0,"",VLOOKUP(Calc!B6,Calc!$C$4:$O$23,7,0)))</f>
        <v>8</v>
      </c>
      <c r="Q8" s="200">
        <f ca="1">IF(Calc!$L$24=0,"",IF($E8=0,"",VLOOKUP(Calc!B6,Calc!$C$4:$O$23,8,0)))</f>
        <v>4</v>
      </c>
      <c r="R8" s="197" t="s">
        <v>435</v>
      </c>
      <c r="S8" s="203">
        <f ca="1">IF(Calc!$L$24=0,"",IF($E8=0,"",VLOOKUP(Calc!B6,Calc!$C$4:$O$23,9,0)))</f>
        <v>0</v>
      </c>
      <c r="T8" s="140"/>
      <c r="U8" s="110">
        <f ca="1">$C$8</f>
        <v>3</v>
      </c>
      <c r="V8" s="111" t="str">
        <f ca="1">$D$8</f>
        <v>TTC Mellen</v>
      </c>
      <c r="W8" s="74" t="str">
        <f ca="1">IFERROR(VLOOKUP(V8&amp;W4,Calc2!$Q$4:$R$763,2,0),"")</f>
        <v/>
      </c>
      <c r="X8" s="70" t="str">
        <f ca="1">IFERROR(VLOOKUP(V8&amp;X4,Calc2!$Q$4:$R$763,2,0),"")</f>
        <v/>
      </c>
      <c r="Y8" s="75"/>
      <c r="Z8" s="70" t="str">
        <f ca="1">IFERROR(VLOOKUP(V8&amp;Z4,Calc2!$N$4:$P$763,3,0),"")</f>
        <v/>
      </c>
      <c r="AA8" s="70" t="str">
        <f ca="1">IFERROR(VLOOKUP(V8&amp;AA4,Calc2!$N$4:$P$763,3,0),"")</f>
        <v/>
      </c>
      <c r="AB8" s="70" t="str">
        <f ca="1">IFERROR(VLOOKUP(V8&amp;AB4,Calc2!$N$4:$P$763,3,0),"")</f>
        <v/>
      </c>
      <c r="AC8" s="70" t="str">
        <f ca="1">IFERROR(VLOOKUP(V8&amp;AC4,Calc2!$N$4:$P$763,3,0),"")</f>
        <v/>
      </c>
      <c r="AD8" s="70" t="str">
        <f ca="1">IFERROR(VLOOKUP(V8&amp;AD4,Calc2!$N$4:$P$763,3,0),"")</f>
        <v/>
      </c>
      <c r="AE8" s="70" t="str">
        <f ca="1">IFERROR(VLOOKUP(V8&amp;AE4,Calc2!$N$4:$P$763,3,0),"")</f>
        <v>9 : 7</v>
      </c>
      <c r="AF8" s="70" t="str">
        <f ca="1">IFERROR(VLOOKUP(V8&amp;AF4,Calc2!$N$4:$P$763,3,0),"")</f>
        <v>9 : 3</v>
      </c>
      <c r="AG8" s="70" t="str">
        <f ca="1">IFERROR(VLOOKUP(V8&amp;AG4,Calc2!$N$4:$P$763,3,0),"")</f>
        <v/>
      </c>
      <c r="AH8" s="70" t="str">
        <f ca="1">IFERROR(VLOOKUP(V8&amp;AH4,Calc2!$N$4:$P$763,3,0),"")</f>
        <v/>
      </c>
      <c r="AI8" s="70" t="str">
        <f ca="1">IFERROR(VLOOKUP(V8&amp;AI4,Calc2!$N$4:$P$763,3,0),"")</f>
        <v/>
      </c>
      <c r="AJ8" s="76" t="str">
        <f ca="1">IFERROR(VLOOKUP(V8&amp;AJ4,Calc2!$N$4:$P$763,3,0),"")</f>
        <v/>
      </c>
      <c r="AK8" s="99"/>
    </row>
    <row r="9" spans="1:37" ht="15.95" customHeight="1" x14ac:dyDescent="0.2">
      <c r="A9" s="21"/>
      <c r="B9" s="21"/>
      <c r="C9" s="149">
        <f ca="1">IF(Calc!$L$24=0,"",IF(VLOOKUP(Calc!B7,Calc!$C$4:$E$23,3,0)=MAX(C$6:C8),VLOOKUP(Calc!B7,Calc!$C$4:$E$23,3,0),Calc!B7))</f>
        <v>4</v>
      </c>
      <c r="D9" s="150" t="str">
        <f ca="1">IF(Calc!$L$24=0,Calc2!$C7,VLOOKUP(Calc!B7,Calc!$C$4:$O$23,4,0))</f>
        <v>RSV Peene</v>
      </c>
      <c r="E9" s="151">
        <f ca="1">IF(Calc!$L$24=0,"",VLOOKUP(Calc!B7,Calc!$C$4:$O$23,10,0))</f>
        <v>2</v>
      </c>
      <c r="F9" s="152">
        <f ca="1">IF(Calc!$L$24=0,"",IF($E9=0,"",VLOOKUP(Calc!B7,Calc!$C$4:$O$23,11,0)))</f>
        <v>1</v>
      </c>
      <c r="G9" s="152">
        <f ca="1">IF(Calc!$L$24=0,"",IF($E9=0,"",VLOOKUP(Calc!B7,Calc!$C$4:$O$23,12,0)))</f>
        <v>1</v>
      </c>
      <c r="H9" s="153">
        <f ca="1">IF(Calc!$L$24=0,"",IF($E9=0,"",VLOOKUP(Calc!B7,Calc!$C$4:$O$23,13,0)))</f>
        <v>0</v>
      </c>
      <c r="I9" s="154">
        <f ca="1">IF(Calc!$L$24=0,"",IF($E9=0,"",VLOOKUP(Calc!B7,Calc!$C$4:$R$23,14,0)))</f>
        <v>54</v>
      </c>
      <c r="J9" s="148" t="s">
        <v>435</v>
      </c>
      <c r="K9" s="155">
        <f ca="1">IF(Calc!$L$24=0,"",IF($E9=0,"",VLOOKUP(Calc!B7,Calc!$C$4:$R$23,15,0)))</f>
        <v>45</v>
      </c>
      <c r="L9" s="206">
        <f ca="1">IF(Calc!$L$24=0,"",IF($E9=0,"",I9-K9))</f>
        <v>9</v>
      </c>
      <c r="M9" s="154">
        <f ca="1">IF(Calc!$L$24=0,"",IF($E9=0,"",VLOOKUP(Calc!B7,Calc!$C$4:$O$23,5,0)))</f>
        <v>17</v>
      </c>
      <c r="N9" s="148" t="s">
        <v>435</v>
      </c>
      <c r="O9" s="155">
        <f ca="1">IF(Calc!$L$24=0,"",IF($E9=0,"",VLOOKUP(Calc!B7,Calc!$C$4:$O$23,6,0)))</f>
        <v>14</v>
      </c>
      <c r="P9" s="209">
        <f ca="1">IF(Calc!$L$24=0,"",IF($E9=0,"",VLOOKUP(Calc!B7,Calc!$C$4:$O$23,7,0)))</f>
        <v>3</v>
      </c>
      <c r="Q9" s="200">
        <f ca="1">IF(Calc!$L$24=0,"",IF($E9=0,"",VLOOKUP(Calc!B7,Calc!$C$4:$O$23,8,0)))</f>
        <v>3</v>
      </c>
      <c r="R9" s="197" t="s">
        <v>435</v>
      </c>
      <c r="S9" s="203">
        <f ca="1">IF(Calc!$L$24=0,"",IF($E9=0,"",VLOOKUP(Calc!B7,Calc!$C$4:$O$23,9,0)))</f>
        <v>1</v>
      </c>
      <c r="T9" s="140"/>
      <c r="U9" s="110">
        <f ca="1">$C$9</f>
        <v>4</v>
      </c>
      <c r="V9" s="111" t="str">
        <f ca="1">$D$9</f>
        <v>RSV Peene</v>
      </c>
      <c r="W9" s="74" t="str">
        <f ca="1">IFERROR(VLOOKUP(V9&amp;W4,Calc2!$Q$4:$R$763,2,0),"")</f>
        <v/>
      </c>
      <c r="X9" s="70" t="str">
        <f ca="1">IFERROR(VLOOKUP(V9&amp;X4,Calc2!$Q$4:$R$763,2,0),"")</f>
        <v/>
      </c>
      <c r="Y9" s="70" t="str">
        <f ca="1">IFERROR(VLOOKUP(V9&amp;Y4,Calc2!$Q$4:$R$763,2,0),"")</f>
        <v/>
      </c>
      <c r="Z9" s="75"/>
      <c r="AA9" s="70" t="str">
        <f ca="1">IFERROR(VLOOKUP(V9&amp;AA4,Calc2!$N$4:$P$763,3,0),"")</f>
        <v>9 : 6</v>
      </c>
      <c r="AB9" s="70" t="str">
        <f ca="1">IFERROR(VLOOKUP(V9&amp;AB4,Calc2!$N$4:$P$763,3,0),"")</f>
        <v/>
      </c>
      <c r="AC9" s="70" t="str">
        <f ca="1">IFERROR(VLOOKUP(V9&amp;AC4,Calc2!$N$4:$P$763,3,0),"")</f>
        <v>8 : 8</v>
      </c>
      <c r="AD9" s="70" t="str">
        <f ca="1">IFERROR(VLOOKUP(V9&amp;AD4,Calc2!$N$4:$P$763,3,0),"")</f>
        <v/>
      </c>
      <c r="AE9" s="70" t="str">
        <f ca="1">IFERROR(VLOOKUP(V9&amp;AE4,Calc2!$N$4:$P$763,3,0),"")</f>
        <v/>
      </c>
      <c r="AF9" s="70" t="str">
        <f ca="1">IFERROR(VLOOKUP(V9&amp;AF4,Calc2!$N$4:$P$763,3,0),"")</f>
        <v/>
      </c>
      <c r="AG9" s="70" t="str">
        <f ca="1">IFERROR(VLOOKUP(V9&amp;AG4,Calc2!$N$4:$P$763,3,0),"")</f>
        <v/>
      </c>
      <c r="AH9" s="70" t="str">
        <f ca="1">IFERROR(VLOOKUP(V9&amp;AH4,Calc2!$N$4:$P$763,3,0),"")</f>
        <v/>
      </c>
      <c r="AI9" s="70" t="str">
        <f ca="1">IFERROR(VLOOKUP(V9&amp;AI4,Calc2!$N$4:$P$763,3,0),"")</f>
        <v/>
      </c>
      <c r="AJ9" s="76" t="str">
        <f ca="1">IFERROR(VLOOKUP(V9&amp;AJ4,Calc2!$N$4:$P$763,3,0),"")</f>
        <v/>
      </c>
      <c r="AK9" s="99"/>
    </row>
    <row r="10" spans="1:37" ht="15.95" customHeight="1" x14ac:dyDescent="0.2">
      <c r="A10" s="21"/>
      <c r="B10" s="21"/>
      <c r="C10" s="149">
        <f ca="1">IF(Calc!$L$24=0,"",IF(VLOOKUP(Calc!B8,Calc!$C$4:$E$23,3,0)=MAX(C$6:C9),VLOOKUP(Calc!B8,Calc!$C$4:$E$23,3,0),Calc!B8))</f>
        <v>5</v>
      </c>
      <c r="D10" s="150" t="str">
        <f ca="1">IF(Calc!$L$24=0,Calc2!$C8,VLOOKUP(Calc!B8,Calc!$C$4:$O$23,4,0))</f>
        <v>SV Waldau</v>
      </c>
      <c r="E10" s="151">
        <f ca="1">IF(Calc!$L$24=0,"",VLOOKUP(Calc!B8,Calc!$C$4:$O$23,10,0))</f>
        <v>2</v>
      </c>
      <c r="F10" s="152">
        <f ca="1">IF(Calc!$L$24=0,"",IF($E10=0,"",VLOOKUP(Calc!B8,Calc!$C$4:$O$23,11,0)))</f>
        <v>1</v>
      </c>
      <c r="G10" s="152">
        <f ca="1">IF(Calc!$L$24=0,"",IF($E10=0,"",VLOOKUP(Calc!B8,Calc!$C$4:$O$23,12,0)))</f>
        <v>0</v>
      </c>
      <c r="H10" s="153">
        <f ca="1">IF(Calc!$L$24=0,"",IF($E10=0,"",VLOOKUP(Calc!B8,Calc!$C$4:$O$23,13,0)))</f>
        <v>1</v>
      </c>
      <c r="I10" s="154">
        <f ca="1">IF(Calc!$L$24=0,"",IF($E10=0,"",VLOOKUP(Calc!B8,Calc!$C$4:$R$23,14,0)))</f>
        <v>48</v>
      </c>
      <c r="J10" s="148" t="s">
        <v>435</v>
      </c>
      <c r="K10" s="155">
        <f ca="1">IF(Calc!$L$24=0,"",IF($E10=0,"",VLOOKUP(Calc!B8,Calc!$C$4:$R$23,15,0)))</f>
        <v>48</v>
      </c>
      <c r="L10" s="206">
        <f ca="1">IF(Calc!$L$24=0,"",IF($E10=0,"",I10-K10))</f>
        <v>0</v>
      </c>
      <c r="M10" s="154">
        <f ca="1">IF(Calc!$L$24=0,"",IF($E10=0,"",VLOOKUP(Calc!B8,Calc!$C$4:$O$23,5,0)))</f>
        <v>15</v>
      </c>
      <c r="N10" s="148" t="s">
        <v>435</v>
      </c>
      <c r="O10" s="155">
        <f ca="1">IF(Calc!$L$24=0,"",IF($E10=0,"",VLOOKUP(Calc!B8,Calc!$C$4:$O$23,6,0)))</f>
        <v>14</v>
      </c>
      <c r="P10" s="209">
        <f ca="1">IF(Calc!$L$24=0,"",IF($E10=0,"",VLOOKUP(Calc!B8,Calc!$C$4:$O$23,7,0)))</f>
        <v>1</v>
      </c>
      <c r="Q10" s="200">
        <f ca="1">IF(Calc!$L$24=0,"",IF($E10=0,"",VLOOKUP(Calc!B8,Calc!$C$4:$O$23,8,0)))</f>
        <v>2</v>
      </c>
      <c r="R10" s="197" t="s">
        <v>435</v>
      </c>
      <c r="S10" s="203">
        <f ca="1">IF(Calc!$L$24=0,"",IF($E10=0,"",VLOOKUP(Calc!B8,Calc!$C$4:$O$23,9,0)))</f>
        <v>2</v>
      </c>
      <c r="T10" s="140"/>
      <c r="U10" s="110">
        <f ca="1">$C$10</f>
        <v>5</v>
      </c>
      <c r="V10" s="111" t="str">
        <f ca="1">$D$10</f>
        <v>SV Waldau</v>
      </c>
      <c r="W10" s="74" t="str">
        <f ca="1">IFERROR(VLOOKUP(V10&amp;W4,Calc2!$Q$4:$R$763,2,0),"")</f>
        <v/>
      </c>
      <c r="X10" s="70" t="str">
        <f ca="1">IFERROR(VLOOKUP(V10&amp;X4,Calc2!$Q$4:$R$763,2,0),"")</f>
        <v/>
      </c>
      <c r="Y10" s="70" t="str">
        <f ca="1">IFERROR(VLOOKUP(V10&amp;Y4,Calc2!$Q$4:$R$763,2,0),"")</f>
        <v/>
      </c>
      <c r="Z10" s="70" t="str">
        <f ca="1">IFERROR(VLOOKUP(V10&amp;Z4,Calc2!$Q$4:$R$763,2,0),"")</f>
        <v/>
      </c>
      <c r="AA10" s="75"/>
      <c r="AB10" s="70" t="str">
        <f ca="1">IFERROR(VLOOKUP(V10&amp;AB4,Calc2!$N$4:$P$763,3,0),"")</f>
        <v>9 : 5</v>
      </c>
      <c r="AC10" s="70" t="str">
        <f ca="1">IFERROR(VLOOKUP(V10&amp;AC4,Calc2!$N$4:$P$763,3,0),"")</f>
        <v/>
      </c>
      <c r="AD10" s="70" t="str">
        <f ca="1">IFERROR(VLOOKUP(V10&amp;AD4,Calc2!$N$4:$P$763,3,0),"")</f>
        <v/>
      </c>
      <c r="AE10" s="70" t="str">
        <f ca="1">IFERROR(VLOOKUP(V10&amp;AE4,Calc2!$N$4:$P$763,3,0),"")</f>
        <v/>
      </c>
      <c r="AF10" s="70" t="str">
        <f ca="1">IFERROR(VLOOKUP(V10&amp;AF4,Calc2!$N$4:$P$763,3,0),"")</f>
        <v/>
      </c>
      <c r="AG10" s="70" t="str">
        <f ca="1">IFERROR(VLOOKUP(V10&amp;AG4,Calc2!$N$4:$P$763,3,0),"")</f>
        <v/>
      </c>
      <c r="AH10" s="70" t="str">
        <f ca="1">IFERROR(VLOOKUP(V10&amp;AH4,Calc2!$N$4:$P$763,3,0),"")</f>
        <v/>
      </c>
      <c r="AI10" s="70" t="str">
        <f ca="1">IFERROR(VLOOKUP(V10&amp;AI4,Calc2!$N$4:$P$763,3,0),"")</f>
        <v/>
      </c>
      <c r="AJ10" s="76" t="str">
        <f ca="1">IFERROR(VLOOKUP(V10&amp;AJ4,Calc2!$N$4:$P$763,3,0),"")</f>
        <v/>
      </c>
      <c r="AK10" s="99"/>
    </row>
    <row r="11" spans="1:37" ht="15.95" customHeight="1" x14ac:dyDescent="0.2">
      <c r="A11" s="21"/>
      <c r="B11" s="21"/>
      <c r="C11" s="149">
        <f ca="1">IF(Calc!$L$24=0,"",IF(VLOOKUP(Calc!B9,Calc!$C$4:$E$23,3,0)=MAX(C$6:C10),VLOOKUP(Calc!B9,Calc!$C$4:$E$23,3,0),Calc!B9))</f>
        <v>6</v>
      </c>
      <c r="D11" s="150" t="str">
        <f ca="1">IF(Calc!$L$24=0,Calc2!$C9,VLOOKUP(Calc!B9,Calc!$C$4:$O$23,4,0))</f>
        <v>TSV Breitau</v>
      </c>
      <c r="E11" s="151">
        <f ca="1">IF(Calc!$L$24=0,"",VLOOKUP(Calc!B9,Calc!$C$4:$O$23,10,0))</f>
        <v>2</v>
      </c>
      <c r="F11" s="152">
        <f ca="1">IF(Calc!$L$24=0,"",IF($E11=0,"",VLOOKUP(Calc!B9,Calc!$C$4:$O$23,11,0)))</f>
        <v>0</v>
      </c>
      <c r="G11" s="152">
        <f ca="1">IF(Calc!$L$24=0,"",IF($E11=0,"",VLOOKUP(Calc!B9,Calc!$C$4:$O$23,12,0)))</f>
        <v>1</v>
      </c>
      <c r="H11" s="153">
        <f ca="1">IF(Calc!$L$24=0,"",IF($E11=0,"",VLOOKUP(Calc!B9,Calc!$C$4:$O$23,13,0)))</f>
        <v>1</v>
      </c>
      <c r="I11" s="154">
        <f ca="1">IF(Calc!$L$24=0,"",IF($E11=0,"",VLOOKUP(Calc!B9,Calc!$C$4:$R$23,14,0)))</f>
        <v>43</v>
      </c>
      <c r="J11" s="148" t="s">
        <v>435</v>
      </c>
      <c r="K11" s="155">
        <f ca="1">IF(Calc!$L$24=0,"",IF($E11=0,"",VLOOKUP(Calc!B9,Calc!$C$4:$R$23,15,0)))</f>
        <v>51</v>
      </c>
      <c r="L11" s="206">
        <f ca="1">IF(Calc!$L$24=0,"",IF($E11=0,"",I11-K11))</f>
        <v>-8</v>
      </c>
      <c r="M11" s="154">
        <f ca="1">IF(Calc!$L$24=0,"",IF($E11=0,"",VLOOKUP(Calc!B9,Calc!$C$4:$O$23,5,0)))</f>
        <v>13</v>
      </c>
      <c r="N11" s="148" t="s">
        <v>435</v>
      </c>
      <c r="O11" s="155">
        <f ca="1">IF(Calc!$L$24=0,"",IF($E11=0,"",VLOOKUP(Calc!B9,Calc!$C$4:$O$23,6,0)))</f>
        <v>17</v>
      </c>
      <c r="P11" s="209">
        <f ca="1">IF(Calc!$L$24=0,"",IF($E11=0,"",VLOOKUP(Calc!B9,Calc!$C$4:$O$23,7,0)))</f>
        <v>-4</v>
      </c>
      <c r="Q11" s="200">
        <f ca="1">IF(Calc!$L$24=0,"",IF($E11=0,"",VLOOKUP(Calc!B9,Calc!$C$4:$O$23,8,0)))</f>
        <v>1</v>
      </c>
      <c r="R11" s="197" t="s">
        <v>435</v>
      </c>
      <c r="S11" s="203">
        <f ca="1">IF(Calc!$L$24=0,"",IF($E11=0,"",VLOOKUP(Calc!B9,Calc!$C$4:$O$23,9,0)))</f>
        <v>3</v>
      </c>
      <c r="T11" s="140"/>
      <c r="U11" s="110">
        <f ca="1">$C$11</f>
        <v>6</v>
      </c>
      <c r="V11" s="111" t="str">
        <f ca="1">$D$11</f>
        <v>TSV Breitau</v>
      </c>
      <c r="W11" s="74" t="str">
        <f ca="1">IFERROR(VLOOKUP(V11&amp;W4,Calc2!$Q$4:$R$763,2,0),"")</f>
        <v/>
      </c>
      <c r="X11" s="70" t="str">
        <f ca="1">IFERROR(VLOOKUP(V11&amp;X4,Calc2!$Q$4:$R$763,2,0),"")</f>
        <v/>
      </c>
      <c r="Y11" s="70" t="str">
        <f ca="1">IFERROR(VLOOKUP(V11&amp;Y4,Calc2!$Q$4:$R$763,2,0),"")</f>
        <v/>
      </c>
      <c r="Z11" s="70" t="str">
        <f ca="1">IFERROR(VLOOKUP(V11&amp;Z4,Calc2!$Q$4:$R$763,2,0),"")</f>
        <v/>
      </c>
      <c r="AA11" s="70" t="str">
        <f ca="1">IFERROR(VLOOKUP(V11&amp;AA4,Calc2!$Q$4:$R$763,2,0),"")</f>
        <v/>
      </c>
      <c r="AB11" s="75"/>
      <c r="AC11" s="70" t="str">
        <f ca="1">IFERROR(VLOOKUP(V11&amp;AC4,Calc2!$N$4:$P$763,3,0),"")</f>
        <v/>
      </c>
      <c r="AD11" s="70" t="str">
        <f ca="1">IFERROR(VLOOKUP(V11&amp;AD4,Calc2!$N$4:$P$763,3,0),"")</f>
        <v>8 : 8</v>
      </c>
      <c r="AE11" s="70" t="str">
        <f ca="1">IFERROR(VLOOKUP(V11&amp;AE4,Calc2!$N$4:$P$763,3,0),"")</f>
        <v/>
      </c>
      <c r="AF11" s="70" t="str">
        <f ca="1">IFERROR(VLOOKUP(V11&amp;AF4,Calc2!$N$4:$P$763,3,0),"")</f>
        <v/>
      </c>
      <c r="AG11" s="70" t="str">
        <f ca="1">IFERROR(VLOOKUP(V11&amp;AG4,Calc2!$N$4:$P$763,3,0),"")</f>
        <v/>
      </c>
      <c r="AH11" s="70" t="str">
        <f ca="1">IFERROR(VLOOKUP(V11&amp;AH4,Calc2!$N$4:$P$763,3,0),"")</f>
        <v/>
      </c>
      <c r="AI11" s="70" t="str">
        <f ca="1">IFERROR(VLOOKUP(V11&amp;AI4,Calc2!$N$4:$P$763,3,0),"")</f>
        <v/>
      </c>
      <c r="AJ11" s="76" t="str">
        <f ca="1">IFERROR(VLOOKUP(V11&amp;AJ4,Calc2!$N$4:$P$763,3,0),"")</f>
        <v/>
      </c>
      <c r="AK11" s="99"/>
    </row>
    <row r="12" spans="1:37" ht="15.95" customHeight="1" x14ac:dyDescent="0.2">
      <c r="A12" s="21"/>
      <c r="B12" s="21"/>
      <c r="C12" s="114">
        <f ca="1">IF(Calc!$L$24=0,"",IF(VLOOKUP(Calc!B10,Calc!$C$4:$E$23,3,0)=MAX(C$6:C11),VLOOKUP(Calc!B10,Calc!$C$4:$E$23,3,0),Calc!B10))</f>
        <v>7</v>
      </c>
      <c r="D12" s="111" t="str">
        <f ca="1">IF(Calc!$L$24=0,Calc2!$C10,VLOOKUP(Calc!B10,Calc!$C$4:$O$23,4,0))</f>
        <v>SG Obermunde</v>
      </c>
      <c r="E12" s="74">
        <f ca="1">IF(Calc!$L$24=0,"",VLOOKUP(Calc!B10,Calc!$C$4:$O$23,10,0))</f>
        <v>2</v>
      </c>
      <c r="F12" s="70">
        <f ca="1">IF(Calc!$L$24=0,"",IF($E12=0,"",VLOOKUP(Calc!B10,Calc!$C$4:$O$23,11,0)))</f>
        <v>0</v>
      </c>
      <c r="G12" s="70">
        <f ca="1">IF(Calc!$L$24=0,"",IF($E12=0,"",VLOOKUP(Calc!B10,Calc!$C$4:$O$23,12,0)))</f>
        <v>1</v>
      </c>
      <c r="H12" s="71">
        <f ca="1">IF(Calc!$L$24=0,"",IF($E12=0,"",VLOOKUP(Calc!B10,Calc!$C$4:$O$23,13,0)))</f>
        <v>1</v>
      </c>
      <c r="I12" s="72">
        <f ca="1">IF(Calc!$L$24=0,"",IF($E12=0,"",VLOOKUP(Calc!B10,Calc!$C$4:$R$23,14,0)))</f>
        <v>32</v>
      </c>
      <c r="J12" s="148" t="s">
        <v>435</v>
      </c>
      <c r="K12" s="73">
        <f ca="1">IF(Calc!$L$24=0,"",IF($E12=0,"",VLOOKUP(Calc!B10,Calc!$C$4:$R$23,15,0)))</f>
        <v>47</v>
      </c>
      <c r="L12" s="207">
        <f ca="1">IF(Calc!$L$24=0,"",IF($E12=0,"",I12-K12))</f>
        <v>-15</v>
      </c>
      <c r="M12" s="72">
        <f ca="1">IF(Calc!$L$24=0,"",IF($E12=0,"",VLOOKUP(Calc!B10,Calc!$C$4:$O$23,5,0)))</f>
        <v>11</v>
      </c>
      <c r="N12" s="148" t="s">
        <v>435</v>
      </c>
      <c r="O12" s="73">
        <f ca="1">IF(Calc!$L$24=0,"",IF($E12=0,"",VLOOKUP(Calc!B10,Calc!$C$4:$O$23,6,0)))</f>
        <v>17</v>
      </c>
      <c r="P12" s="210">
        <f ca="1">IF(Calc!$L$24=0,"",IF($E12=0,"",VLOOKUP(Calc!B10,Calc!$C$4:$O$23,7,0)))</f>
        <v>-6</v>
      </c>
      <c r="Q12" s="201">
        <f ca="1">IF(Calc!$L$24=0,"",IF($E12=0,"",VLOOKUP(Calc!B10,Calc!$C$4:$O$23,8,0)))</f>
        <v>1</v>
      </c>
      <c r="R12" s="198" t="s">
        <v>435</v>
      </c>
      <c r="S12" s="204">
        <f ca="1">IF(Calc!$L$24=0,"",IF($E12=0,"",VLOOKUP(Calc!B10,Calc!$C$4:$O$23,9,0)))</f>
        <v>3</v>
      </c>
      <c r="T12" s="140"/>
      <c r="U12" s="110">
        <f ca="1">$C$12</f>
        <v>7</v>
      </c>
      <c r="V12" s="111" t="str">
        <f ca="1">$D$12</f>
        <v>SG Obermunde</v>
      </c>
      <c r="W12" s="74" t="str">
        <f ca="1">IFERROR(VLOOKUP(V12&amp;W4,Calc2!$Q$4:$R$763,2,0),"")</f>
        <v/>
      </c>
      <c r="X12" s="70" t="str">
        <f ca="1">IFERROR(VLOOKUP(V12&amp;X4,Calc2!$Q$4:$R$763,2,0),"")</f>
        <v/>
      </c>
      <c r="Y12" s="70" t="str">
        <f ca="1">IFERROR(VLOOKUP(V12&amp;Y4,Calc2!$Q$4:$R$763,2,0),"")</f>
        <v/>
      </c>
      <c r="Z12" s="70" t="str">
        <f ca="1">IFERROR(VLOOKUP(V12&amp;Z4,Calc2!$Q$4:$R$763,2,0),"")</f>
        <v/>
      </c>
      <c r="AA12" s="70" t="str">
        <f ca="1">IFERROR(VLOOKUP(V12&amp;AA4,Calc2!$Q$4:$R$763,2,0),"")</f>
        <v/>
      </c>
      <c r="AB12" s="70" t="str">
        <f ca="1">IFERROR(VLOOKUP(V12&amp;AB4,Calc2!$Q$4:$R$763,2,0),"")</f>
        <v/>
      </c>
      <c r="AC12" s="75"/>
      <c r="AD12" s="70" t="str">
        <f ca="1">IFERROR(VLOOKUP(V12&amp;AD4,Calc2!$N$4:$P$763,3,0),"")</f>
        <v/>
      </c>
      <c r="AE12" s="70" t="str">
        <f ca="1">IFERROR(VLOOKUP(V12&amp;AE4,Calc2!$N$4:$P$763,3,0),"")</f>
        <v/>
      </c>
      <c r="AF12" s="70" t="str">
        <f ca="1">IFERROR(VLOOKUP(V12&amp;AF4,Calc2!$N$4:$P$763,3,0),"")</f>
        <v/>
      </c>
      <c r="AG12" s="70" t="str">
        <f ca="1">IFERROR(VLOOKUP(V12&amp;AG4,Calc2!$N$4:$P$763,3,0),"")</f>
        <v/>
      </c>
      <c r="AH12" s="70" t="str">
        <f ca="1">IFERROR(VLOOKUP(V12&amp;AH4,Calc2!$N$4:$P$763,3,0),"")</f>
        <v/>
      </c>
      <c r="AI12" s="70" t="str">
        <f ca="1">IFERROR(VLOOKUP(V12&amp;AI4,Calc2!$N$4:$P$763,3,0),"")</f>
        <v/>
      </c>
      <c r="AJ12" s="76" t="str">
        <f ca="1">IFERROR(VLOOKUP(V12&amp;AJ4,Calc2!$N$4:$P$763,3,0),"")</f>
        <v/>
      </c>
      <c r="AK12" s="99"/>
    </row>
    <row r="13" spans="1:37" ht="15.95" customHeight="1" x14ac:dyDescent="0.2">
      <c r="A13" s="21"/>
      <c r="B13" s="21"/>
      <c r="C13" s="114">
        <f ca="1">IF(Calc!$L$24=0,"",IF(VLOOKUP(Calc!B11,Calc!$C$4:$E$23,3,0)=MAX(C$6:C12),VLOOKUP(Calc!B11,Calc!$C$4:$E$23,3,0),Calc!B11))</f>
        <v>8</v>
      </c>
      <c r="D13" s="111" t="str">
        <f ca="1">IF(Calc!$L$24=0,Calc2!$C11,VLOOKUP(Calc!B11,Calc!$C$4:$O$23,4,0))</f>
        <v>VfL Wilden</v>
      </c>
      <c r="E13" s="74">
        <f ca="1">IF(Calc!$L$24=0,"",VLOOKUP(Calc!B11,Calc!$C$4:$O$23,10,0))</f>
        <v>2</v>
      </c>
      <c r="F13" s="70">
        <f ca="1">IF(Calc!$L$24=0,"",IF($E13=0,"",VLOOKUP(Calc!B11,Calc!$C$4:$O$23,11,0)))</f>
        <v>0</v>
      </c>
      <c r="G13" s="70">
        <f ca="1">IF(Calc!$L$24=0,"",IF($E13=0,"",VLOOKUP(Calc!B11,Calc!$C$4:$O$23,12,0)))</f>
        <v>1</v>
      </c>
      <c r="H13" s="71">
        <f ca="1">IF(Calc!$L$24=0,"",IF($E13=0,"",VLOOKUP(Calc!B11,Calc!$C$4:$O$23,13,0)))</f>
        <v>1</v>
      </c>
      <c r="I13" s="72">
        <f ca="1">IF(Calc!$L$24=0,"",IF($E13=0,"",VLOOKUP(Calc!B11,Calc!$C$4:$R$23,14,0)))</f>
        <v>28</v>
      </c>
      <c r="J13" s="148" t="s">
        <v>435</v>
      </c>
      <c r="K13" s="73">
        <f ca="1">IF(Calc!$L$24=0,"",IF($E13=0,"",VLOOKUP(Calc!B11,Calc!$C$4:$R$23,15,0)))</f>
        <v>46</v>
      </c>
      <c r="L13" s="207">
        <f ca="1">IF(Calc!$L$24=0,"",IF($E13=0,"",I13-K13))</f>
        <v>-18</v>
      </c>
      <c r="M13" s="72">
        <f ca="1">IF(Calc!$L$24=0,"",IF($E13=0,"",VLOOKUP(Calc!B11,Calc!$C$4:$O$23,5,0)))</f>
        <v>9</v>
      </c>
      <c r="N13" s="148" t="s">
        <v>435</v>
      </c>
      <c r="O13" s="73">
        <f ca="1">IF(Calc!$L$24=0,"",IF($E13=0,"",VLOOKUP(Calc!B11,Calc!$C$4:$O$23,6,0)))</f>
        <v>17</v>
      </c>
      <c r="P13" s="210">
        <f ca="1">IF(Calc!$L$24=0,"",IF($E13=0,"",VLOOKUP(Calc!B11,Calc!$C$4:$O$23,7,0)))</f>
        <v>-8</v>
      </c>
      <c r="Q13" s="201">
        <f ca="1">IF(Calc!$L$24=0,"",IF($E13=0,"",VLOOKUP(Calc!B11,Calc!$C$4:$O$23,8,0)))</f>
        <v>1</v>
      </c>
      <c r="R13" s="198" t="s">
        <v>435</v>
      </c>
      <c r="S13" s="204">
        <f ca="1">IF(Calc!$L$24=0,"",IF($E13=0,"",VLOOKUP(Calc!B11,Calc!$C$4:$O$23,9,0)))</f>
        <v>3</v>
      </c>
      <c r="T13" s="140"/>
      <c r="U13" s="110">
        <f ca="1">$C$13</f>
        <v>8</v>
      </c>
      <c r="V13" s="111" t="str">
        <f ca="1">$D$13</f>
        <v>VfL Wilden</v>
      </c>
      <c r="W13" s="74" t="str">
        <f ca="1">IFERROR(VLOOKUP(V13&amp;W4,Calc2!$Q$4:$R$763,2,0),"")</f>
        <v/>
      </c>
      <c r="X13" s="70" t="str">
        <f ca="1">IFERROR(VLOOKUP(V13&amp;X4,Calc2!$Q$4:$R$763,2,0),"")</f>
        <v/>
      </c>
      <c r="Y13" s="70" t="str">
        <f ca="1">IFERROR(VLOOKUP(V13&amp;Y4,Calc2!$Q$4:$R$763,2,0),"")</f>
        <v/>
      </c>
      <c r="Z13" s="70" t="str">
        <f ca="1">IFERROR(VLOOKUP(V13&amp;Z4,Calc2!$Q$4:$R$763,2,0),"")</f>
        <v/>
      </c>
      <c r="AA13" s="70" t="str">
        <f ca="1">IFERROR(VLOOKUP(V13&amp;AA4,Calc2!$Q$4:$R$763,2,0),"")</f>
        <v/>
      </c>
      <c r="AB13" s="70" t="str">
        <f ca="1">IFERROR(VLOOKUP(V13&amp;AB4,Calc2!$Q$4:$R$763,2,0),"")</f>
        <v/>
      </c>
      <c r="AC13" s="70" t="str">
        <f ca="1">IFERROR(VLOOKUP(V13&amp;AC4,Calc2!$Q$4:$R$763,2,0),"")</f>
        <v/>
      </c>
      <c r="AD13" s="75"/>
      <c r="AE13" s="70" t="str">
        <f ca="1">IFERROR(VLOOKUP(V13&amp;AE4,Calc2!$N$4:$P$763,3,0),"")</f>
        <v/>
      </c>
      <c r="AF13" s="70" t="str">
        <f ca="1">IFERROR(VLOOKUP(V13&amp;AF4,Calc2!$N$4:$P$763,3,0),"")</f>
        <v/>
      </c>
      <c r="AG13" s="70" t="str">
        <f ca="1">IFERROR(VLOOKUP(V13&amp;AG4,Calc2!$N$4:$P$763,3,0),"")</f>
        <v/>
      </c>
      <c r="AH13" s="70" t="str">
        <f ca="1">IFERROR(VLOOKUP(V13&amp;AH4,Calc2!$N$4:$P$763,3,0),"")</f>
        <v/>
      </c>
      <c r="AI13" s="70" t="str">
        <f ca="1">IFERROR(VLOOKUP(V13&amp;AI4,Calc2!$N$4:$P$763,3,0),"")</f>
        <v/>
      </c>
      <c r="AJ13" s="76" t="str">
        <f ca="1">IFERROR(VLOOKUP(V13&amp;AJ4,Calc2!$N$4:$P$763,3,0),"")</f>
        <v/>
      </c>
      <c r="AK13" s="99"/>
    </row>
    <row r="14" spans="1:37" ht="15.95" customHeight="1" x14ac:dyDescent="0.2">
      <c r="A14" s="21"/>
      <c r="B14" s="21"/>
      <c r="C14" s="114">
        <f ca="1">IF(Calc!$L$24=0,"",IF(VLOOKUP(Calc!B12,Calc!$C$4:$E$23,3,0)=MAX(C$6:C13),VLOOKUP(Calc!B12,Calc!$C$4:$E$23,3,0),Calc!B12))</f>
        <v>9</v>
      </c>
      <c r="D14" s="111" t="str">
        <f ca="1">IF(Calc!$L$24=0,Calc2!$C12,VLOOKUP(Calc!B12,Calc!$C$4:$O$23,4,0))</f>
        <v>SV Baldorf</v>
      </c>
      <c r="E14" s="74">
        <f ca="1">IF(Calc!$L$24=0,"",VLOOKUP(Calc!B12,Calc!$C$4:$O$23,10,0))</f>
        <v>2</v>
      </c>
      <c r="F14" s="70">
        <f ca="1">IF(Calc!$L$24=0,"",IF($E14=0,"",VLOOKUP(Calc!B12,Calc!$C$4:$O$23,11,0)))</f>
        <v>0</v>
      </c>
      <c r="G14" s="70">
        <f ca="1">IF(Calc!$L$24=0,"",IF($E14=0,"",VLOOKUP(Calc!B12,Calc!$C$4:$O$23,12,0)))</f>
        <v>0</v>
      </c>
      <c r="H14" s="71">
        <f ca="1">IF(Calc!$L$24=0,"",IF($E14=0,"",VLOOKUP(Calc!B12,Calc!$C$4:$O$23,13,0)))</f>
        <v>2</v>
      </c>
      <c r="I14" s="72">
        <f ca="1">IF(Calc!$L$24=0,"",IF($E14=0,"",VLOOKUP(Calc!B12,Calc!$C$4:$R$23,14,0)))</f>
        <v>41</v>
      </c>
      <c r="J14" s="148" t="s">
        <v>435</v>
      </c>
      <c r="K14" s="73">
        <f ca="1">IF(Calc!$L$24=0,"",IF($E14=0,"",VLOOKUP(Calc!B12,Calc!$C$4:$R$23,15,0)))</f>
        <v>52</v>
      </c>
      <c r="L14" s="207">
        <f ca="1">IF(Calc!$L$24=0,"",IF($E14=0,"",I14-K14))</f>
        <v>-11</v>
      </c>
      <c r="M14" s="72">
        <f ca="1">IF(Calc!$L$24=0,"",IF($E14=0,"",VLOOKUP(Calc!B12,Calc!$C$4:$O$23,5,0)))</f>
        <v>12</v>
      </c>
      <c r="N14" s="148" t="s">
        <v>435</v>
      </c>
      <c r="O14" s="73">
        <f ca="1">IF(Calc!$L$24=0,"",IF($E14=0,"",VLOOKUP(Calc!B12,Calc!$C$4:$O$23,6,0)))</f>
        <v>18</v>
      </c>
      <c r="P14" s="210">
        <f ca="1">IF(Calc!$L$24=0,"",IF($E14=0,"",VLOOKUP(Calc!B12,Calc!$C$4:$O$23,7,0)))</f>
        <v>-6</v>
      </c>
      <c r="Q14" s="201">
        <f ca="1">IF(Calc!$L$24=0,"",IF($E14=0,"",VLOOKUP(Calc!B12,Calc!$C$4:$O$23,8,0)))</f>
        <v>0</v>
      </c>
      <c r="R14" s="198" t="s">
        <v>435</v>
      </c>
      <c r="S14" s="204">
        <f ca="1">IF(Calc!$L$24=0,"",IF($E14=0,"",VLOOKUP(Calc!B12,Calc!$C$4:$O$23,9,0)))</f>
        <v>4</v>
      </c>
      <c r="T14" s="140"/>
      <c r="U14" s="110">
        <f ca="1">$C$14</f>
        <v>9</v>
      </c>
      <c r="V14" s="111" t="str">
        <f ca="1">$D$14</f>
        <v>SV Baldorf</v>
      </c>
      <c r="W14" s="74" t="str">
        <f ca="1">IFERROR(VLOOKUP(V14&amp;W4,Calc2!$Q$4:$R$763,2,0),"")</f>
        <v/>
      </c>
      <c r="X14" s="70" t="str">
        <f ca="1">IFERROR(VLOOKUP(V14&amp;X4,Calc2!$Q$4:$R$763,2,0),"")</f>
        <v/>
      </c>
      <c r="Y14" s="70" t="str">
        <f ca="1">IFERROR(VLOOKUP(V14&amp;Y4,Calc2!$Q$4:$R$763,2,0),"")</f>
        <v/>
      </c>
      <c r="Z14" s="70" t="str">
        <f ca="1">IFERROR(VLOOKUP(V14&amp;Z4,Calc2!$Q$4:$R$763,2,0),"")</f>
        <v/>
      </c>
      <c r="AA14" s="70" t="str">
        <f ca="1">IFERROR(VLOOKUP(V14&amp;AA4,Calc2!$Q$4:$R$763,2,0),"")</f>
        <v/>
      </c>
      <c r="AB14" s="70" t="str">
        <f ca="1">IFERROR(VLOOKUP(V14&amp;AB4,Calc2!$Q$4:$R$763,2,0),"")</f>
        <v/>
      </c>
      <c r="AC14" s="70" t="str">
        <f ca="1">IFERROR(VLOOKUP(V14&amp;AC4,Calc2!$Q$4:$R$763,2,0),"")</f>
        <v/>
      </c>
      <c r="AD14" s="70" t="str">
        <f ca="1">IFERROR(VLOOKUP(V14&amp;AD4,Calc2!$Q$4:$R$763,2,0),"")</f>
        <v/>
      </c>
      <c r="AE14" s="75"/>
      <c r="AF14" s="70" t="str">
        <f ca="1">IFERROR(VLOOKUP(V14&amp;AF4,Calc2!$N$4:$P$763,3,0),"")</f>
        <v/>
      </c>
      <c r="AG14" s="70" t="str">
        <f ca="1">IFERROR(VLOOKUP(V14&amp;AG4,Calc2!$N$4:$P$763,3,0),"")</f>
        <v/>
      </c>
      <c r="AH14" s="70" t="str">
        <f ca="1">IFERROR(VLOOKUP(V14&amp;AH4,Calc2!$N$4:$P$763,3,0),"")</f>
        <v/>
      </c>
      <c r="AI14" s="70" t="str">
        <f ca="1">IFERROR(VLOOKUP(V14&amp;AI4,Calc2!$N$4:$P$763,3,0),"")</f>
        <v/>
      </c>
      <c r="AJ14" s="76" t="str">
        <f ca="1">IFERROR(VLOOKUP(V14&amp;AJ4,Calc2!$N$4:$P$763,3,0),"")</f>
        <v/>
      </c>
      <c r="AK14" s="99"/>
    </row>
    <row r="15" spans="1:37" ht="15.95" customHeight="1" x14ac:dyDescent="0.2">
      <c r="A15" s="21"/>
      <c r="B15" s="21"/>
      <c r="C15" s="114">
        <f ca="1">IF(Calc!$L$24=0,"",IF(VLOOKUP(Calc!B13,Calc!$C$4:$E$23,3,0)=MAX(C$6:C14),VLOOKUP(Calc!B13,Calc!$C$4:$E$23,3,0),Calc!B13))</f>
        <v>10</v>
      </c>
      <c r="D15" s="111" t="str">
        <f ca="1">IF(Calc!$L$24=0,Calc2!$C13,VLOOKUP(Calc!B13,Calc!$C$4:$O$23,4,0))</f>
        <v>TSV Starnen II</v>
      </c>
      <c r="E15" s="74">
        <f ca="1">IF(Calc!$L$24=0,"",VLOOKUP(Calc!B13,Calc!$C$4:$O$23,10,0))</f>
        <v>2</v>
      </c>
      <c r="F15" s="70">
        <f ca="1">IF(Calc!$L$24=0,"",IF($E15=0,"",VLOOKUP(Calc!B13,Calc!$C$4:$O$23,11,0)))</f>
        <v>0</v>
      </c>
      <c r="G15" s="70">
        <f ca="1">IF(Calc!$L$24=0,"",IF($E15=0,"",VLOOKUP(Calc!B13,Calc!$C$4:$O$23,12,0)))</f>
        <v>0</v>
      </c>
      <c r="H15" s="71">
        <f ca="1">IF(Calc!$L$24=0,"",IF($E15=0,"",VLOOKUP(Calc!B13,Calc!$C$4:$O$23,13,0)))</f>
        <v>2</v>
      </c>
      <c r="I15" s="72">
        <f ca="1">IF(Calc!$L$24=0,"",IF($E15=0,"",VLOOKUP(Calc!B13,Calc!$C$4:$R$23,14,0)))</f>
        <v>32</v>
      </c>
      <c r="J15" s="148" t="s">
        <v>435</v>
      </c>
      <c r="K15" s="73">
        <f ca="1">IF(Calc!$L$24=0,"",IF($E15=0,"",VLOOKUP(Calc!B13,Calc!$C$4:$R$23,15,0)))</f>
        <v>53</v>
      </c>
      <c r="L15" s="207">
        <f ca="1">IF(Calc!$L$24=0,"",IF($E15=0,"",I15-K15))</f>
        <v>-21</v>
      </c>
      <c r="M15" s="72">
        <f ca="1">IF(Calc!$L$24=0,"",IF($E15=0,"",VLOOKUP(Calc!B13,Calc!$C$4:$O$23,5,0)))</f>
        <v>8</v>
      </c>
      <c r="N15" s="148" t="s">
        <v>435</v>
      </c>
      <c r="O15" s="73">
        <f ca="1">IF(Calc!$L$24=0,"",IF($E15=0,"",VLOOKUP(Calc!B13,Calc!$C$4:$O$23,6,0)))</f>
        <v>18</v>
      </c>
      <c r="P15" s="210">
        <f ca="1">IF(Calc!$L$24=0,"",IF($E15=0,"",VLOOKUP(Calc!B13,Calc!$C$4:$O$23,7,0)))</f>
        <v>-10</v>
      </c>
      <c r="Q15" s="201">
        <f ca="1">IF(Calc!$L$24=0,"",IF($E15=0,"",VLOOKUP(Calc!B13,Calc!$C$4:$O$23,8,0)))</f>
        <v>0</v>
      </c>
      <c r="R15" s="198" t="s">
        <v>435</v>
      </c>
      <c r="S15" s="204">
        <f ca="1">IF(Calc!$L$24=0,"",IF($E15=0,"",VLOOKUP(Calc!B13,Calc!$C$4:$O$23,9,0)))</f>
        <v>4</v>
      </c>
      <c r="T15" s="140"/>
      <c r="U15" s="110">
        <f ca="1">$C$15</f>
        <v>10</v>
      </c>
      <c r="V15" s="111" t="str">
        <f ca="1">$D$15</f>
        <v>TSV Starnen II</v>
      </c>
      <c r="W15" s="74" t="str">
        <f ca="1">IFERROR(VLOOKUP(V15&amp;W4,Calc2!$Q$4:$R$763,2,0),"")</f>
        <v/>
      </c>
      <c r="X15" s="70" t="str">
        <f ca="1">IFERROR(VLOOKUP(V15&amp;X4,Calc2!$Q$4:$R$763,2,0),"")</f>
        <v/>
      </c>
      <c r="Y15" s="70" t="str">
        <f ca="1">IFERROR(VLOOKUP(V15&amp;Y4,Calc2!$Q$4:$R$763,2,0),"")</f>
        <v/>
      </c>
      <c r="Z15" s="70" t="str">
        <f ca="1">IFERROR(VLOOKUP(V15&amp;Z4,Calc2!$Q$4:$R$763,2,0),"")</f>
        <v/>
      </c>
      <c r="AA15" s="70" t="str">
        <f ca="1">IFERROR(VLOOKUP(V15&amp;AA4,Calc2!$Q$4:$R$763,2,0),"")</f>
        <v/>
      </c>
      <c r="AB15" s="70" t="str">
        <f ca="1">IFERROR(VLOOKUP(V15&amp;AB4,Calc2!$Q$4:$R$763,2,0),"")</f>
        <v/>
      </c>
      <c r="AC15" s="70" t="str">
        <f ca="1">IFERROR(VLOOKUP(V15&amp;AC4,Calc2!$Q$4:$R$763,2,0),"")</f>
        <v/>
      </c>
      <c r="AD15" s="70" t="str">
        <f ca="1">IFERROR(VLOOKUP(V15&amp;AD4,Calc2!$Q$4:$R$763,2,0),"")</f>
        <v/>
      </c>
      <c r="AE15" s="70" t="str">
        <f ca="1">IFERROR(VLOOKUP(V15&amp;AE4,Calc2!$Q$4:$R$763,2,0),"")</f>
        <v/>
      </c>
      <c r="AF15" s="75"/>
      <c r="AG15" s="70" t="str">
        <f ca="1">IFERROR(VLOOKUP(V15&amp;AG4,Calc2!$N$4:$P$763,3,0),"")</f>
        <v/>
      </c>
      <c r="AH15" s="70" t="str">
        <f ca="1">IFERROR(VLOOKUP(V15&amp;AH4,Calc2!$N$4:$P$763,3,0),"")</f>
        <v/>
      </c>
      <c r="AI15" s="70" t="str">
        <f ca="1">IFERROR(VLOOKUP(V15&amp;AI4,Calc2!$N$4:$P$763,3,0),"")</f>
        <v/>
      </c>
      <c r="AJ15" s="76" t="str">
        <f ca="1">IFERROR(VLOOKUP(V15&amp;AJ4,Calc2!$N$4:$P$763,3,0),"")</f>
        <v/>
      </c>
      <c r="AK15" s="99"/>
    </row>
    <row r="16" spans="1:37" ht="15.95" customHeight="1" x14ac:dyDescent="0.2">
      <c r="A16" s="21"/>
      <c r="B16" s="21"/>
      <c r="C16" s="114">
        <f ca="1">IF(Calc!$L$24=0,"",IF(VLOOKUP(Calc!B14,Calc!$C$4:$E$23,3,0)=MAX(C$6:C15),VLOOKUP(Calc!B14,Calc!$C$4:$E$23,3,0),Calc!B14))</f>
        <v>11</v>
      </c>
      <c r="D16" s="111" t="str">
        <f ca="1">IF(Calc!$L$24=0,Calc2!$C14,VLOOKUP(Calc!B14,Calc!$C$4:$O$23,4,0))</f>
        <v/>
      </c>
      <c r="E16" s="74">
        <f ca="1">IF(Calc!$L$24=0,"",VLOOKUP(Calc!B14,Calc!$C$4:$O$23,10,0))</f>
        <v>0</v>
      </c>
      <c r="F16" s="70" t="str">
        <f ca="1">IF(Calc!$L$24=0,"",IF($E16=0,"",VLOOKUP(Calc!B14,Calc!$C$4:$O$23,11,0)))</f>
        <v/>
      </c>
      <c r="G16" s="70" t="str">
        <f ca="1">IF(Calc!$L$24=0,"",IF($E16=0,"",VLOOKUP(Calc!B14,Calc!$C$4:$O$23,12,0)))</f>
        <v/>
      </c>
      <c r="H16" s="71" t="str">
        <f ca="1">IF(Calc!$L$24=0,"",IF($E16=0,"",VLOOKUP(Calc!B14,Calc!$C$4:$O$23,13,0)))</f>
        <v/>
      </c>
      <c r="I16" s="72" t="str">
        <f ca="1">IF(Calc!$L$24=0,"",IF($E16=0,"",VLOOKUP(Calc!B14,Calc!$C$4:$R$23,14,0)))</f>
        <v/>
      </c>
      <c r="J16" s="148" t="s">
        <v>435</v>
      </c>
      <c r="K16" s="73" t="str">
        <f ca="1">IF(Calc!$L$24=0,"",IF($E16=0,"",VLOOKUP(Calc!B14,Calc!$C$4:$R$23,15,0)))</f>
        <v/>
      </c>
      <c r="L16" s="207" t="str">
        <f ca="1">IF(Calc!$L$24=0,"",IF($E16=0,"",I16-K16))</f>
        <v/>
      </c>
      <c r="M16" s="72" t="str">
        <f ca="1">IF(Calc!$L$24=0,"",IF($E16=0,"",VLOOKUP(Calc!B14,Calc!$C$4:$O$23,5,0)))</f>
        <v/>
      </c>
      <c r="N16" s="148" t="s">
        <v>435</v>
      </c>
      <c r="O16" s="73" t="str">
        <f ca="1">IF(Calc!$L$24=0,"",IF($E16=0,"",VLOOKUP(Calc!B14,Calc!$C$4:$O$23,6,0)))</f>
        <v/>
      </c>
      <c r="P16" s="210" t="str">
        <f ca="1">IF(Calc!$L$24=0,"",IF($E16=0,"",VLOOKUP(Calc!B14,Calc!$C$4:$O$23,7,0)))</f>
        <v/>
      </c>
      <c r="Q16" s="201" t="str">
        <f ca="1">IF(Calc!$L$24=0,"",IF($E16=0,"",VLOOKUP(Calc!B14,Calc!$C$4:$O$23,8,0)))</f>
        <v/>
      </c>
      <c r="R16" s="198" t="s">
        <v>435</v>
      </c>
      <c r="S16" s="204" t="str">
        <f ca="1">IF(Calc!$L$24=0,"",IF($E16=0,"",VLOOKUP(Calc!B14,Calc!$C$4:$O$23,9,0)))</f>
        <v/>
      </c>
      <c r="T16" s="140"/>
      <c r="U16" s="110">
        <f ca="1">$C$16</f>
        <v>11</v>
      </c>
      <c r="V16" s="111" t="str">
        <f ca="1">$D$16</f>
        <v/>
      </c>
      <c r="W16" s="74" t="str">
        <f ca="1">IFERROR(VLOOKUP(V16&amp;W4,Calc2!$Q$4:$R$763,2,0),"")</f>
        <v/>
      </c>
      <c r="X16" s="70" t="str">
        <f ca="1">IFERROR(VLOOKUP(V16&amp;X4,Calc2!$Q$4:$R$763,2,0),"")</f>
        <v/>
      </c>
      <c r="Y16" s="70" t="str">
        <f ca="1">IFERROR(VLOOKUP(V16&amp;Y4,Calc2!$Q$4:$R$763,2,0),"")</f>
        <v/>
      </c>
      <c r="Z16" s="70" t="str">
        <f ca="1">IFERROR(VLOOKUP(V16&amp;Z4,Calc2!$Q$4:$R$763,2,0),"")</f>
        <v/>
      </c>
      <c r="AA16" s="70" t="str">
        <f ca="1">IFERROR(VLOOKUP(V16&amp;AA4,Calc2!$Q$4:$R$763,2,0),"")</f>
        <v/>
      </c>
      <c r="AB16" s="70" t="str">
        <f ca="1">IFERROR(VLOOKUP(V16&amp;AB4,Calc2!$Q$4:$R$763,2,0),"")</f>
        <v/>
      </c>
      <c r="AC16" s="70" t="str">
        <f ca="1">IFERROR(VLOOKUP(V16&amp;AC4,Calc2!$Q$4:$R$763,2,0),"")</f>
        <v/>
      </c>
      <c r="AD16" s="70" t="str">
        <f ca="1">IFERROR(VLOOKUP(V16&amp;AD4,Calc2!$Q$4:$R$763,2,0),"")</f>
        <v/>
      </c>
      <c r="AE16" s="70" t="str">
        <f ca="1">IFERROR(VLOOKUP(V16&amp;AE4,Calc2!$Q$4:$R$763,2,0),"")</f>
        <v/>
      </c>
      <c r="AF16" s="70" t="str">
        <f ca="1">IFERROR(VLOOKUP(V16&amp;AF4,Calc2!$Q$4:$R$763,2,0),"")</f>
        <v/>
      </c>
      <c r="AG16" s="75"/>
      <c r="AH16" s="70" t="str">
        <f ca="1">IFERROR(VLOOKUP(V16&amp;AH4,Calc2!$N$4:$P$763,3,0),"")</f>
        <v/>
      </c>
      <c r="AI16" s="70" t="str">
        <f ca="1">IFERROR(VLOOKUP(V16&amp;AI4,Calc2!$N$4:$P$763,3,0),"")</f>
        <v/>
      </c>
      <c r="AJ16" s="76" t="str">
        <f ca="1">IFERROR(VLOOKUP(V16&amp;AJ4,Calc2!$N$4:$P$763,3,0),"")</f>
        <v/>
      </c>
      <c r="AK16" s="99"/>
    </row>
    <row r="17" spans="1:37" ht="15.95" customHeight="1" x14ac:dyDescent="0.2">
      <c r="A17" s="21"/>
      <c r="B17" s="21"/>
      <c r="C17" s="114">
        <f ca="1">IF(Calc!$L$24=0,"",IF(VLOOKUP(Calc!B15,Calc!$C$4:$E$23,3,0)=MAX(C$6:C16),VLOOKUP(Calc!B15,Calc!$C$4:$E$23,3,0),Calc!B15))</f>
        <v>11</v>
      </c>
      <c r="D17" s="111" t="str">
        <f ca="1">IF(Calc!$L$24=0,Calc2!$C15,VLOOKUP(Calc!B15,Calc!$C$4:$O$23,4,0))</f>
        <v/>
      </c>
      <c r="E17" s="74">
        <f ca="1">IF(Calc!$L$24=0,"",VLOOKUP(Calc!B15,Calc!$C$4:$O$23,10,0))</f>
        <v>0</v>
      </c>
      <c r="F17" s="70" t="str">
        <f ca="1">IF(Calc!$L$24=0,"",IF($E17=0,"",VLOOKUP(Calc!B15,Calc!$C$4:$O$23,11,0)))</f>
        <v/>
      </c>
      <c r="G17" s="70" t="str">
        <f ca="1">IF(Calc!$L$24=0,"",IF($E17=0,"",VLOOKUP(Calc!B15,Calc!$C$4:$O$23,12,0)))</f>
        <v/>
      </c>
      <c r="H17" s="71" t="str">
        <f ca="1">IF(Calc!$L$24=0,"",IF($E17=0,"",VLOOKUP(Calc!B15,Calc!$C$4:$O$23,13,0)))</f>
        <v/>
      </c>
      <c r="I17" s="72" t="str">
        <f ca="1">IF(Calc!$L$24=0,"",IF($E17=0,"",VLOOKUP(Calc!B15,Calc!$C$4:$R$23,14,0)))</f>
        <v/>
      </c>
      <c r="J17" s="148" t="s">
        <v>435</v>
      </c>
      <c r="K17" s="73" t="str">
        <f ca="1">IF(Calc!$L$24=0,"",IF($E17=0,"",VLOOKUP(Calc!B15,Calc!$C$4:$R$23,15,0)))</f>
        <v/>
      </c>
      <c r="L17" s="207" t="str">
        <f ca="1">IF(Calc!$L$24=0,"",IF($E17=0,"",I17-K17))</f>
        <v/>
      </c>
      <c r="M17" s="72" t="str">
        <f ca="1">IF(Calc!$L$24=0,"",IF($E17=0,"",VLOOKUP(Calc!B15,Calc!$C$4:$O$23,5,0)))</f>
        <v/>
      </c>
      <c r="N17" s="148" t="s">
        <v>435</v>
      </c>
      <c r="O17" s="73" t="str">
        <f ca="1">IF(Calc!$L$24=0,"",IF($E17=0,"",VLOOKUP(Calc!B15,Calc!$C$4:$O$23,6,0)))</f>
        <v/>
      </c>
      <c r="P17" s="210" t="str">
        <f ca="1">IF(Calc!$L$24=0,"",IF($E17=0,"",VLOOKUP(Calc!B15,Calc!$C$4:$O$23,7,0)))</f>
        <v/>
      </c>
      <c r="Q17" s="201" t="str">
        <f ca="1">IF(Calc!$L$24=0,"",IF($E17=0,"",VLOOKUP(Calc!B15,Calc!$C$4:$O$23,8,0)))</f>
        <v/>
      </c>
      <c r="R17" s="198" t="s">
        <v>435</v>
      </c>
      <c r="S17" s="204" t="str">
        <f ca="1">IF(Calc!$L$24=0,"",IF($E17=0,"",VLOOKUP(Calc!B15,Calc!$C$4:$O$23,9,0)))</f>
        <v/>
      </c>
      <c r="T17" s="140"/>
      <c r="U17" s="110">
        <f ca="1">$C$17</f>
        <v>11</v>
      </c>
      <c r="V17" s="111" t="str">
        <f ca="1">$D$17</f>
        <v/>
      </c>
      <c r="W17" s="74" t="str">
        <f ca="1">IFERROR(VLOOKUP(V17&amp;W4,Calc2!$Q$4:$R$763,2,0),"")</f>
        <v/>
      </c>
      <c r="X17" s="70" t="str">
        <f ca="1">IFERROR(VLOOKUP(V17&amp;X4,Calc2!$Q$4:$R$763,2,0),"")</f>
        <v/>
      </c>
      <c r="Y17" s="70" t="str">
        <f ca="1">IFERROR(VLOOKUP(V17&amp;Y4,Calc2!$Q$4:$R$763,2,0),"")</f>
        <v/>
      </c>
      <c r="Z17" s="70" t="str">
        <f ca="1">IFERROR(VLOOKUP(V17&amp;Z4,Calc2!$Q$4:$R$763,2,0),"")</f>
        <v/>
      </c>
      <c r="AA17" s="70" t="str">
        <f ca="1">IFERROR(VLOOKUP(V17&amp;AA4,Calc2!$Q$4:$R$763,2,0),"")</f>
        <v/>
      </c>
      <c r="AB17" s="70" t="str">
        <f ca="1">IFERROR(VLOOKUP(V17&amp;AB4,Calc2!$Q$4:$R$763,2,0),"")</f>
        <v/>
      </c>
      <c r="AC17" s="70" t="str">
        <f ca="1">IFERROR(VLOOKUP(V17&amp;AC4,Calc2!$Q$4:$R$763,2,0),"")</f>
        <v/>
      </c>
      <c r="AD17" s="70" t="str">
        <f ca="1">IFERROR(VLOOKUP(V17&amp;AD4,Calc2!$Q$4:$R$763,2,0),"")</f>
        <v/>
      </c>
      <c r="AE17" s="70" t="str">
        <f ca="1">IFERROR(VLOOKUP(V17&amp;AE4,Calc2!$Q$4:$R$763,2,0),"")</f>
        <v/>
      </c>
      <c r="AF17" s="70" t="str">
        <f ca="1">IFERROR(VLOOKUP(V17&amp;AF4,Calc2!$Q$4:$R$763,2,0),"")</f>
        <v/>
      </c>
      <c r="AG17" s="70" t="str">
        <f ca="1">IFERROR(VLOOKUP(V17&amp;AG4,Calc2!$Q$4:$R$763,2,0),"")</f>
        <v/>
      </c>
      <c r="AH17" s="75"/>
      <c r="AI17" s="70" t="str">
        <f ca="1">IFERROR(VLOOKUP(V17&amp;AI4,Calc2!$N$4:$P$763,3,0),"")</f>
        <v/>
      </c>
      <c r="AJ17" s="76" t="str">
        <f ca="1">IFERROR(VLOOKUP(V17&amp;AJ4,Calc2!$N$4:$P$763,3,0),"")</f>
        <v/>
      </c>
      <c r="AK17" s="99"/>
    </row>
    <row r="18" spans="1:37" ht="15.95" customHeight="1" x14ac:dyDescent="0.2">
      <c r="A18" s="21"/>
      <c r="B18" s="21"/>
      <c r="C18" s="114">
        <f ca="1">IF(Calc!$L$24=0,"",IF(VLOOKUP(Calc!B16,Calc!$C$4:$E$23,3,0)=MAX(C$6:C17),VLOOKUP(Calc!B16,Calc!$C$4:$E$23,3,0),Calc!B16))</f>
        <v>11</v>
      </c>
      <c r="D18" s="111" t="str">
        <f ca="1">IF(Calc!$L$24=0,Calc2!$C16,VLOOKUP(Calc!B16,Calc!$C$4:$O$23,4,0))</f>
        <v/>
      </c>
      <c r="E18" s="74">
        <f ca="1">IF(Calc!$L$24=0,"",VLOOKUP(Calc!B16,Calc!$C$4:$O$23,10,0))</f>
        <v>0</v>
      </c>
      <c r="F18" s="70" t="str">
        <f ca="1">IF(Calc!$L$24=0,"",IF($E18=0,"",VLOOKUP(Calc!B16,Calc!$C$4:$O$23,11,0)))</f>
        <v/>
      </c>
      <c r="G18" s="70" t="str">
        <f ca="1">IF(Calc!$L$24=0,"",IF($E18=0,"",VLOOKUP(Calc!B16,Calc!$C$4:$O$23,12,0)))</f>
        <v/>
      </c>
      <c r="H18" s="71" t="str">
        <f ca="1">IF(Calc!$L$24=0,"",IF($E18=0,"",VLOOKUP(Calc!B16,Calc!$C$4:$O$23,13,0)))</f>
        <v/>
      </c>
      <c r="I18" s="72" t="str">
        <f ca="1">IF(Calc!$L$24=0,"",IF($E18=0,"",VLOOKUP(Calc!B16,Calc!$C$4:$R$23,14,0)))</f>
        <v/>
      </c>
      <c r="J18" s="148" t="s">
        <v>435</v>
      </c>
      <c r="K18" s="73" t="str">
        <f ca="1">IF(Calc!$L$24=0,"",IF($E18=0,"",VLOOKUP(Calc!B16,Calc!$C$4:$R$23,15,0)))</f>
        <v/>
      </c>
      <c r="L18" s="207" t="str">
        <f ca="1">IF(Calc!$L$24=0,"",IF($E18=0,"",I18-K18))</f>
        <v/>
      </c>
      <c r="M18" s="72" t="str">
        <f ca="1">IF(Calc!$L$24=0,"",IF($E18=0,"",VLOOKUP(Calc!B16,Calc!$C$4:$O$23,5,0)))</f>
        <v/>
      </c>
      <c r="N18" s="148" t="s">
        <v>435</v>
      </c>
      <c r="O18" s="73" t="str">
        <f ca="1">IF(Calc!$L$24=0,"",IF($E18=0,"",VLOOKUP(Calc!B16,Calc!$C$4:$O$23,6,0)))</f>
        <v/>
      </c>
      <c r="P18" s="210" t="str">
        <f ca="1">IF(Calc!$L$24=0,"",IF($E18=0,"",VLOOKUP(Calc!B16,Calc!$C$4:$O$23,7,0)))</f>
        <v/>
      </c>
      <c r="Q18" s="201" t="str">
        <f ca="1">IF(Calc!$L$24=0,"",IF($E18=0,"",VLOOKUP(Calc!B16,Calc!$C$4:$O$23,8,0)))</f>
        <v/>
      </c>
      <c r="R18" s="198" t="s">
        <v>435</v>
      </c>
      <c r="S18" s="204" t="str">
        <f ca="1">IF(Calc!$L$24=0,"",IF($E18=0,"",VLOOKUP(Calc!B16,Calc!$C$4:$O$23,9,0)))</f>
        <v/>
      </c>
      <c r="T18" s="140"/>
      <c r="U18" s="110">
        <f ca="1">$C$18</f>
        <v>11</v>
      </c>
      <c r="V18" s="111" t="str">
        <f ca="1">$D$18</f>
        <v/>
      </c>
      <c r="W18" s="74" t="str">
        <f ca="1">IFERROR(VLOOKUP(V18&amp;W4,Calc2!$Q$4:$R$763,2,0),"")</f>
        <v/>
      </c>
      <c r="X18" s="70" t="str">
        <f ca="1">IFERROR(VLOOKUP(V18&amp;X4,Calc2!$Q$4:$R$763,2,0),"")</f>
        <v/>
      </c>
      <c r="Y18" s="70" t="str">
        <f ca="1">IFERROR(VLOOKUP(V18&amp;Y4,Calc2!$Q$4:$R$763,2,0),"")</f>
        <v/>
      </c>
      <c r="Z18" s="70" t="str">
        <f ca="1">IFERROR(VLOOKUP(V18&amp;Z4,Calc2!$Q$4:$R$763,2,0),"")</f>
        <v/>
      </c>
      <c r="AA18" s="70" t="str">
        <f ca="1">IFERROR(VLOOKUP(V18&amp;AA4,Calc2!$Q$4:$R$763,2,0),"")</f>
        <v/>
      </c>
      <c r="AB18" s="70" t="str">
        <f ca="1">IFERROR(VLOOKUP(V18&amp;AB4,Calc2!$Q$4:$R$763,2,0),"")</f>
        <v/>
      </c>
      <c r="AC18" s="70" t="str">
        <f ca="1">IFERROR(VLOOKUP(V18&amp;AC4,Calc2!$Q$4:$R$763,2,0),"")</f>
        <v/>
      </c>
      <c r="AD18" s="70" t="str">
        <f ca="1">IFERROR(VLOOKUP(V18&amp;AD4,Calc2!$Q$4:$R$763,2,0),"")</f>
        <v/>
      </c>
      <c r="AE18" s="70" t="str">
        <f ca="1">IFERROR(VLOOKUP(V18&amp;AE4,Calc2!$Q$4:$R$763,2,0),"")</f>
        <v/>
      </c>
      <c r="AF18" s="70" t="str">
        <f ca="1">IFERROR(VLOOKUP(V18&amp;AF4,Calc2!$Q$4:$R$763,2,0),"")</f>
        <v/>
      </c>
      <c r="AG18" s="70" t="str">
        <f ca="1">IFERROR(VLOOKUP(V18&amp;AG4,Calc2!$Q$4:$R$763,2,0),"")</f>
        <v/>
      </c>
      <c r="AH18" s="70" t="str">
        <f ca="1">IFERROR(VLOOKUP(V18&amp;AH4,Calc2!$Q$4:$R$763,2,0),"")</f>
        <v/>
      </c>
      <c r="AI18" s="75"/>
      <c r="AJ18" s="76" t="str">
        <f ca="1">IFERROR(VLOOKUP(V18&amp;AJ4,Calc2!$N$4:$P$763,3,0),"")</f>
        <v/>
      </c>
      <c r="AK18" s="99"/>
    </row>
    <row r="19" spans="1:37" ht="15.95" customHeight="1" thickBot="1" x14ac:dyDescent="0.25">
      <c r="A19" s="21"/>
      <c r="B19" s="21"/>
      <c r="C19" s="115">
        <f ca="1">IF(Calc!$L$24=0,"",IF(VLOOKUP(Calc!B17,Calc!$C$4:$E$23,3,0)=MAX(C$6:C18),VLOOKUP(Calc!B17,Calc!$C$4:$E$23,3,0),Calc!B17))</f>
        <v>11</v>
      </c>
      <c r="D19" s="116" t="str">
        <f ca="1">IF(Calc!$L$24=0,Calc2!$C17,VLOOKUP(Calc!B17,Calc!$C$4:$O$23,4,0))</f>
        <v/>
      </c>
      <c r="E19" s="81">
        <f ca="1">IF(Calc!$L$24=0,"",VLOOKUP(Calc!B17,Calc!$C$4:$O$23,10,0))</f>
        <v>0</v>
      </c>
      <c r="F19" s="77" t="str">
        <f ca="1">IF(Calc!$L$24=0,"",IF($E19=0,"",VLOOKUP(Calc!B17,Calc!$C$4:$O$23,11,0)))</f>
        <v/>
      </c>
      <c r="G19" s="77" t="str">
        <f ca="1">IF(Calc!$L$24=0,"",IF($E19=0,"",VLOOKUP(Calc!B17,Calc!$C$4:$O$23,12,0)))</f>
        <v/>
      </c>
      <c r="H19" s="78" t="str">
        <f ca="1">IF(Calc!$L$24=0,"",IF($E19=0,"",VLOOKUP(Calc!B17,Calc!$C$4:$O$23,13,0)))</f>
        <v/>
      </c>
      <c r="I19" s="79" t="str">
        <f ca="1">IF(Calc!$L$24=0,"",IF($E19=0,"",VLOOKUP(Calc!B17,Calc!$C$4:$R$23,14,0)))</f>
        <v/>
      </c>
      <c r="J19" s="196" t="s">
        <v>435</v>
      </c>
      <c r="K19" s="80" t="str">
        <f ca="1">IF(Calc!$L$24=0,"",IF($E19=0,"",VLOOKUP(Calc!B17,Calc!$C$4:$R$23,15,0)))</f>
        <v/>
      </c>
      <c r="L19" s="208" t="str">
        <f ca="1">IF(Calc!$L$24=0,"",IF($E19=0,"",I19-K19))</f>
        <v/>
      </c>
      <c r="M19" s="79" t="str">
        <f ca="1">IF(Calc!$L$24=0,"",IF($E19=0,"",VLOOKUP(Calc!B17,Calc!$C$4:$O$23,5,0)))</f>
        <v/>
      </c>
      <c r="N19" s="196" t="s">
        <v>435</v>
      </c>
      <c r="O19" s="80" t="str">
        <f ca="1">IF(Calc!$L$24=0,"",IF($E19=0,"",VLOOKUP(Calc!B17,Calc!$C$4:$O$23,6,0)))</f>
        <v/>
      </c>
      <c r="P19" s="211" t="str">
        <f ca="1">IF(Calc!$L$24=0,"",IF($E19=0,"",VLOOKUP(Calc!B17,Calc!$C$4:$O$23,7,0)))</f>
        <v/>
      </c>
      <c r="Q19" s="202" t="str">
        <f ca="1">IF(Calc!$L$24=0,"",IF($E19=0,"",VLOOKUP(Calc!B17,Calc!$C$4:$O$23,8,0)))</f>
        <v/>
      </c>
      <c r="R19" s="199" t="s">
        <v>435</v>
      </c>
      <c r="S19" s="205" t="str">
        <f ca="1">IF(Calc!$L$24=0,"",IF($E19=0,"",VLOOKUP(Calc!B17,Calc!$C$4:$O$23,9,0)))</f>
        <v/>
      </c>
      <c r="T19" s="140"/>
      <c r="U19" s="112">
        <f ca="1">$C$19</f>
        <v>11</v>
      </c>
      <c r="V19" s="113" t="str">
        <f ca="1">$D$19</f>
        <v/>
      </c>
      <c r="W19" s="81" t="str">
        <f ca="1">IFERROR(VLOOKUP(V19&amp;W4,Calc2!$Q$4:$R$763,2,0),"")</f>
        <v/>
      </c>
      <c r="X19" s="77" t="str">
        <f ca="1">IFERROR(VLOOKUP(V19&amp;X4,Calc2!$Q$4:$R$763,2,0),"")</f>
        <v/>
      </c>
      <c r="Y19" s="77" t="str">
        <f ca="1">IFERROR(VLOOKUP(V19&amp;Y4,Calc2!$Q$4:$R$763,2,0),"")</f>
        <v/>
      </c>
      <c r="Z19" s="77" t="str">
        <f ca="1">IFERROR(VLOOKUP(V19&amp;Z4,Calc2!$Q$4:$R$763,2,0),"")</f>
        <v/>
      </c>
      <c r="AA19" s="77" t="str">
        <f ca="1">IFERROR(VLOOKUP(V19&amp;AA4,Calc2!$Q$4:$R$763,2,0),"")</f>
        <v/>
      </c>
      <c r="AB19" s="77" t="str">
        <f ca="1">IFERROR(VLOOKUP(V19&amp;AB4,Calc2!$Q$4:$R$763,2,0),"")</f>
        <v/>
      </c>
      <c r="AC19" s="77" t="str">
        <f ca="1">IFERROR(VLOOKUP(V19&amp;AC4,Calc2!$Q$4:$R$763,2,0),"")</f>
        <v/>
      </c>
      <c r="AD19" s="77" t="str">
        <f ca="1">IFERROR(VLOOKUP(V19&amp;AD4,Calc2!$Q$4:$R$763,2,0),"")</f>
        <v/>
      </c>
      <c r="AE19" s="77" t="str">
        <f ca="1">IFERROR(VLOOKUP(V19&amp;AE4,Calc2!$Q$4:$R$763,2,0),"")</f>
        <v/>
      </c>
      <c r="AF19" s="77" t="str">
        <f ca="1">IFERROR(VLOOKUP(V19&amp;AF4,Calc2!$Q$4:$R$763,2,0),"")</f>
        <v/>
      </c>
      <c r="AG19" s="77" t="str">
        <f ca="1">IFERROR(VLOOKUP(V19&amp;AG4,Calc2!$Q$4:$R$763,2,0),"")</f>
        <v/>
      </c>
      <c r="AH19" s="77" t="str">
        <f ca="1">IFERROR(VLOOKUP(V19&amp;AH4,Calc2!$Q$4:$R$763,2,0),"")</f>
        <v/>
      </c>
      <c r="AI19" s="77" t="str">
        <f ca="1">IFERROR(VLOOKUP(V19&amp;AI4,Calc2!$Q$4:$R$763,2,0),"")</f>
        <v/>
      </c>
      <c r="AJ19" s="82"/>
      <c r="AK19" s="99"/>
    </row>
    <row r="20" spans="1:37" ht="15.95" customHeight="1" thickTop="1" x14ac:dyDescent="0.2">
      <c r="A20" s="21"/>
      <c r="B20" s="21"/>
      <c r="C20" s="253"/>
      <c r="D20" s="254"/>
      <c r="E20" s="255"/>
      <c r="F20" s="255"/>
      <c r="G20" s="255"/>
      <c r="H20" s="255"/>
      <c r="I20" s="255"/>
      <c r="J20" s="255"/>
      <c r="K20" s="255"/>
      <c r="L20" s="256"/>
      <c r="M20" s="255"/>
      <c r="N20" s="255"/>
      <c r="O20" s="255"/>
      <c r="P20" s="257"/>
      <c r="Q20" s="258"/>
      <c r="R20" s="258"/>
      <c r="S20" s="258"/>
      <c r="T20" s="140"/>
      <c r="U20" s="235"/>
      <c r="V20" s="236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99"/>
    </row>
    <row r="21" spans="1:37" ht="15.95" customHeight="1" x14ac:dyDescent="0.25">
      <c r="C21" s="336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8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</row>
    <row r="22" spans="1:37" ht="27.95" customHeight="1" x14ac:dyDescent="0.2">
      <c r="C22" s="339"/>
      <c r="D22" s="340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41"/>
      <c r="U22" s="107"/>
      <c r="V22" s="107"/>
      <c r="W22" s="391" t="s">
        <v>455</v>
      </c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1"/>
      <c r="AI22" s="391"/>
      <c r="AJ22" s="391"/>
      <c r="AK22" s="259"/>
    </row>
    <row r="23" spans="1:37" ht="15.95" customHeight="1" thickBot="1" x14ac:dyDescent="0.3">
      <c r="C23" s="337"/>
      <c r="D23" s="337"/>
      <c r="E23" s="342"/>
      <c r="F23" s="342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43"/>
      <c r="U23" s="57"/>
      <c r="V23" s="57"/>
      <c r="W23" s="156" t="str">
        <f ca="1">$D$6</f>
        <v>SV Arminia Köln III</v>
      </c>
      <c r="X23" s="156" t="str">
        <f ca="1">$D$7</f>
        <v>TTC Rot-Weiß Essen II</v>
      </c>
      <c r="Y23" s="156" t="str">
        <f ca="1">$D$8</f>
        <v>TTC Mellen</v>
      </c>
      <c r="Z23" s="156" t="str">
        <f ca="1">$D$9</f>
        <v>RSV Peene</v>
      </c>
      <c r="AA23" s="156" t="str">
        <f ca="1">$D$10</f>
        <v>SV Waldau</v>
      </c>
      <c r="AB23" s="156" t="str">
        <f ca="1">$D$11</f>
        <v>TSV Breitau</v>
      </c>
      <c r="AC23" s="156" t="str">
        <f ca="1">$D$12</f>
        <v>SG Obermunde</v>
      </c>
      <c r="AD23" s="156" t="str">
        <f ca="1">$D$13</f>
        <v>VfL Wilden</v>
      </c>
      <c r="AE23" s="156" t="str">
        <f ca="1">$D$14</f>
        <v>SV Baldorf</v>
      </c>
      <c r="AF23" s="156" t="str">
        <f ca="1">$D$15</f>
        <v>TSV Starnen II</v>
      </c>
      <c r="AG23" s="156" t="str">
        <f ca="1">$D$16</f>
        <v/>
      </c>
      <c r="AH23" s="156" t="str">
        <f ca="1">$D$17</f>
        <v/>
      </c>
      <c r="AI23" s="156" t="str">
        <f ca="1">$D$18</f>
        <v/>
      </c>
      <c r="AJ23" s="156" t="str">
        <f ca="1">$D$19</f>
        <v/>
      </c>
      <c r="AK23" s="65"/>
    </row>
    <row r="24" spans="1:37" ht="15.95" customHeight="1" thickTop="1" thickBot="1" x14ac:dyDescent="0.25">
      <c r="C24" s="339"/>
      <c r="D24" s="340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43"/>
      <c r="U24" s="64"/>
      <c r="V24" s="99"/>
      <c r="W24" s="229" t="str">
        <f ca="1">LEFT(W23,Factors!$D$10)</f>
        <v>SV Armini</v>
      </c>
      <c r="X24" s="230" t="str">
        <f ca="1">LEFT(X23,Factors!$D$10)</f>
        <v>TTC Rot-W</v>
      </c>
      <c r="Y24" s="230" t="str">
        <f ca="1">LEFT(Y23,Factors!$D$10)</f>
        <v>TTC Melle</v>
      </c>
      <c r="Z24" s="230" t="str">
        <f ca="1">LEFT(Z23,Factors!$D$10)</f>
        <v>RSV Peene</v>
      </c>
      <c r="AA24" s="230" t="str">
        <f ca="1">LEFT(AA23,Factors!$D$10)</f>
        <v>SV Waldau</v>
      </c>
      <c r="AB24" s="230" t="str">
        <f ca="1">LEFT(AB23,Factors!$D$10)</f>
        <v>TSV Breit</v>
      </c>
      <c r="AC24" s="230" t="str">
        <f ca="1">LEFT(AC23,Factors!$D$10)</f>
        <v>SG Obermu</v>
      </c>
      <c r="AD24" s="230" t="str">
        <f ca="1">LEFT(AD23,Factors!$D$10)</f>
        <v>VfL Wilde</v>
      </c>
      <c r="AE24" s="230" t="str">
        <f ca="1">LEFT(AE23,Factors!$D$10)</f>
        <v>SV Baldor</v>
      </c>
      <c r="AF24" s="230" t="str">
        <f ca="1">LEFT(AF23,Factors!$D$10)</f>
        <v>TSV Starn</v>
      </c>
      <c r="AG24" s="230" t="str">
        <f ca="1">LEFT(AG23,Factors!$D$10)</f>
        <v/>
      </c>
      <c r="AH24" s="230" t="str">
        <f ca="1">LEFT(AH23,Factors!$D$10)</f>
        <v/>
      </c>
      <c r="AI24" s="230" t="str">
        <f ca="1">LEFT(AI23,Factors!$D$10)</f>
        <v/>
      </c>
      <c r="AJ24" s="231" t="str">
        <f ca="1">LEFT(AJ23,Factors!$D$10)</f>
        <v/>
      </c>
      <c r="AK24" s="232"/>
    </row>
    <row r="25" spans="1:37" ht="15.95" customHeight="1" thickTop="1" x14ac:dyDescent="0.2">
      <c r="C25" s="339"/>
      <c r="D25" s="340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344"/>
      <c r="U25" s="108">
        <f ca="1">$C$6</f>
        <v>1</v>
      </c>
      <c r="V25" s="109" t="str">
        <f ca="1">$D$6</f>
        <v>SV Arminia Köln III</v>
      </c>
      <c r="W25" s="100"/>
      <c r="X25" s="101" t="str">
        <f ca="1">IFERROR(VLOOKUP(V25&amp;X23,Calc2!$U$4:$X$383,4,0),"")</f>
        <v/>
      </c>
      <c r="Y25" s="101" t="str">
        <f ca="1">IFERROR(VLOOKUP(V25&amp;Y23,Calc2!$U$4:$X$383,4,0),"")</f>
        <v/>
      </c>
      <c r="Z25" s="101" t="str">
        <f ca="1">IFERROR(VLOOKUP(V25&amp;Z23,Calc2!$U$4:$X$383,4,0),"")</f>
        <v/>
      </c>
      <c r="AA25" s="101" t="str">
        <f ca="1">IFERROR(VLOOKUP(V25&amp;AA23,Calc2!$U$4:$X$383,4,0),"")</f>
        <v/>
      </c>
      <c r="AB25" s="101" t="str">
        <f ca="1">IFERROR(VLOOKUP(V25&amp;AB23,Calc2!$U$4:$X$383,4,0),"")</f>
        <v/>
      </c>
      <c r="AC25" s="101" t="str">
        <f ca="1">IFERROR(VLOOKUP(V25&amp;AC23,Calc2!$U$4:$X$383,4,0),"")</f>
        <v/>
      </c>
      <c r="AD25" s="101" t="str">
        <f ca="1">IFERROR(VLOOKUP(V25&amp;AD23,Calc2!$U$4:$X$383,4,0),"")</f>
        <v/>
      </c>
      <c r="AE25" s="101" t="str">
        <f ca="1">IFERROR(VLOOKUP(V25&amp;AE23,Calc2!$U$4:$X$383,4,0),"")</f>
        <v/>
      </c>
      <c r="AF25" s="101" t="str">
        <f ca="1">IFERROR(VLOOKUP(V25&amp;AF23,Calc2!$U$4:$X$383,4,0),"")</f>
        <v>9 : 5</v>
      </c>
      <c r="AG25" s="101" t="str">
        <f ca="1">IFERROR(VLOOKUP(V25&amp;AG23,Calc2!$U$4:$X$383,4,0),"")</f>
        <v/>
      </c>
      <c r="AH25" s="101" t="str">
        <f ca="1">IFERROR(VLOOKUP(V25&amp;AH23,Calc2!$U$4:$X$383,4,0),"")</f>
        <v/>
      </c>
      <c r="AI25" s="101" t="str">
        <f ca="1">IFERROR(VLOOKUP(V25&amp;AI23,Calc2!$U$4:$X$383,4,0),"")</f>
        <v/>
      </c>
      <c r="AJ25" s="102" t="str">
        <f ca="1">IFERROR(VLOOKUP(V25&amp;AJ23,Calc2!$U$4:$X$383,4,0),"")</f>
        <v/>
      </c>
      <c r="AK25" s="99"/>
    </row>
    <row r="26" spans="1:37" ht="15.95" customHeight="1" x14ac:dyDescent="0.2">
      <c r="C26" s="339"/>
      <c r="D26" s="340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345"/>
      <c r="U26" s="110">
        <f ca="1">$C$7</f>
        <v>2</v>
      </c>
      <c r="V26" s="111" t="str">
        <f ca="1">$D$7</f>
        <v>TTC Rot-Weiß Essen II</v>
      </c>
      <c r="W26" s="74" t="str">
        <f ca="1">IFERROR(VLOOKUP(V26&amp;W23,Calc2!$U$4:$X$383,4,0),"")</f>
        <v/>
      </c>
      <c r="X26" s="75"/>
      <c r="Y26" s="70" t="str">
        <f ca="1">IFERROR(VLOOKUP(V26&amp;Y23,Calc2!$U$4:$X$383,4,0),"")</f>
        <v/>
      </c>
      <c r="Z26" s="70" t="str">
        <f ca="1">IFERROR(VLOOKUP(V26&amp;Z23,Calc2!$U$4:$X$383,4,0),"")</f>
        <v/>
      </c>
      <c r="AA26" s="70" t="str">
        <f ca="1">IFERROR(VLOOKUP(V26&amp;AA23,Calc2!$U$4:$X$383,4,0),"")</f>
        <v/>
      </c>
      <c r="AB26" s="70" t="str">
        <f ca="1">IFERROR(VLOOKUP(V26&amp;AB23,Calc2!$U$4:$X$383,4,0),"")</f>
        <v/>
      </c>
      <c r="AC26" s="70" t="str">
        <f ca="1">IFERROR(VLOOKUP(V26&amp;AC23,Calc2!$U$4:$X$383,4,0),"")</f>
        <v>9 : 3</v>
      </c>
      <c r="AD26" s="70" t="str">
        <f ca="1">IFERROR(VLOOKUP(V26&amp;AD23,Calc2!$U$4:$X$383,4,0),"")</f>
        <v/>
      </c>
      <c r="AE26" s="70" t="str">
        <f ca="1">IFERROR(VLOOKUP(V26&amp;AE23,Calc2!$U$4:$X$383,4,0),"")</f>
        <v/>
      </c>
      <c r="AF26" s="70" t="str">
        <f ca="1">IFERROR(VLOOKUP(V26&amp;AF23,Calc2!$U$4:$X$383,4,0),"")</f>
        <v/>
      </c>
      <c r="AG26" s="70" t="str">
        <f ca="1">IFERROR(VLOOKUP(V26&amp;AG23,Calc2!$U$4:$X$383,4,0),"")</f>
        <v/>
      </c>
      <c r="AH26" s="70" t="str">
        <f ca="1">IFERROR(VLOOKUP(V26&amp;AH23,Calc2!$U$4:$X$383,4,0),"")</f>
        <v/>
      </c>
      <c r="AI26" s="70" t="str">
        <f ca="1">IFERROR(VLOOKUP(V26&amp;AI23,Calc2!$U$4:$X$383,4,0),"")</f>
        <v/>
      </c>
      <c r="AJ26" s="76" t="str">
        <f ca="1">IFERROR(VLOOKUP(V26&amp;AJ23,Calc2!$U$4:$X$383,4,0),"")</f>
        <v/>
      </c>
      <c r="AK26" s="99"/>
    </row>
    <row r="27" spans="1:37" ht="15.95" customHeight="1" x14ac:dyDescent="0.2">
      <c r="C27" s="339"/>
      <c r="D27" s="340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346"/>
      <c r="U27" s="110">
        <f ca="1">$C$8</f>
        <v>3</v>
      </c>
      <c r="V27" s="111" t="str">
        <f ca="1">$D$8</f>
        <v>TTC Mellen</v>
      </c>
      <c r="W27" s="74" t="str">
        <f ca="1">IFERROR(VLOOKUP(V27&amp;W23,Calc2!$U$4:$X$383,4,0),"")</f>
        <v/>
      </c>
      <c r="X27" s="70" t="str">
        <f ca="1">IFERROR(VLOOKUP(V27&amp;X23,Calc2!$U$4:$X$383,4,0),"")</f>
        <v/>
      </c>
      <c r="Y27" s="75"/>
      <c r="Z27" s="70" t="str">
        <f ca="1">IFERROR(VLOOKUP(V27&amp;Z23,Calc2!$U$4:$X$383,4,0),"")</f>
        <v/>
      </c>
      <c r="AA27" s="70" t="str">
        <f ca="1">IFERROR(VLOOKUP(V27&amp;AA23,Calc2!$U$4:$X$383,4,0),"")</f>
        <v/>
      </c>
      <c r="AB27" s="70" t="str">
        <f ca="1">IFERROR(VLOOKUP(V27&amp;AB23,Calc2!$U$4:$X$383,4,0),"")</f>
        <v/>
      </c>
      <c r="AC27" s="70" t="str">
        <f ca="1">IFERROR(VLOOKUP(V27&amp;AC23,Calc2!$U$4:$X$383,4,0),"")</f>
        <v/>
      </c>
      <c r="AD27" s="70" t="str">
        <f ca="1">IFERROR(VLOOKUP(V27&amp;AD23,Calc2!$U$4:$X$383,4,0),"")</f>
        <v/>
      </c>
      <c r="AE27" s="70" t="str">
        <f ca="1">IFERROR(VLOOKUP(V27&amp;AE23,Calc2!$U$4:$X$383,4,0),"")</f>
        <v/>
      </c>
      <c r="AF27" s="70" t="str">
        <f ca="1">IFERROR(VLOOKUP(V27&amp;AF23,Calc2!$U$4:$X$383,4,0),"")</f>
        <v>9 : 3</v>
      </c>
      <c r="AG27" s="70" t="str">
        <f ca="1">IFERROR(VLOOKUP(V27&amp;AG23,Calc2!$U$4:$X$383,4,0),"")</f>
        <v/>
      </c>
      <c r="AH27" s="70" t="str">
        <f ca="1">IFERROR(VLOOKUP(V27&amp;AH23,Calc2!$U$4:$X$383,4,0),"")</f>
        <v/>
      </c>
      <c r="AI27" s="70" t="str">
        <f ca="1">IFERROR(VLOOKUP(V27&amp;AI23,Calc2!$U$4:$X$383,4,0),"")</f>
        <v/>
      </c>
      <c r="AJ27" s="76" t="str">
        <f ca="1">IFERROR(VLOOKUP(V27&amp;AJ23,Calc2!$U$4:$X$383,4,0),"")</f>
        <v/>
      </c>
      <c r="AK27" s="99"/>
    </row>
    <row r="28" spans="1:37" ht="15.95" customHeight="1" x14ac:dyDescent="0.2">
      <c r="C28" s="339"/>
      <c r="D28" s="340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46"/>
      <c r="U28" s="110">
        <f ca="1">$C$9</f>
        <v>4</v>
      </c>
      <c r="V28" s="111" t="str">
        <f ca="1">$D$9</f>
        <v>RSV Peene</v>
      </c>
      <c r="W28" s="74" t="str">
        <f ca="1">IFERROR(VLOOKUP(V28&amp;W23,Calc2!$U$4:$X$383,4,0),"")</f>
        <v/>
      </c>
      <c r="X28" s="70" t="str">
        <f ca="1">IFERROR(VLOOKUP(V28&amp;X23,Calc2!$U$4:$X$383,4,0),"")</f>
        <v/>
      </c>
      <c r="Y28" s="70" t="str">
        <f ca="1">IFERROR(VLOOKUP(V28&amp;Y23,Calc2!$U$4:$X$383,4,0),"")</f>
        <v/>
      </c>
      <c r="Z28" s="75"/>
      <c r="AA28" s="70" t="str">
        <f ca="1">IFERROR(VLOOKUP(V28&amp;AA23,Calc2!$U$4:$X$383,4,0),"")</f>
        <v>9 : 6</v>
      </c>
      <c r="AB28" s="70" t="str">
        <f ca="1">IFERROR(VLOOKUP(V28&amp;AB23,Calc2!$U$4:$X$383,4,0),"")</f>
        <v/>
      </c>
      <c r="AC28" s="70" t="str">
        <f ca="1">IFERROR(VLOOKUP(V28&amp;AC23,Calc2!$U$4:$X$383,4,0),"")</f>
        <v/>
      </c>
      <c r="AD28" s="70" t="str">
        <f ca="1">IFERROR(VLOOKUP(V28&amp;AD23,Calc2!$U$4:$X$383,4,0),"")</f>
        <v/>
      </c>
      <c r="AE28" s="70" t="str">
        <f ca="1">IFERROR(VLOOKUP(V28&amp;AE23,Calc2!$U$4:$X$383,4,0),"")</f>
        <v/>
      </c>
      <c r="AF28" s="70" t="str">
        <f ca="1">IFERROR(VLOOKUP(V28&amp;AF23,Calc2!$U$4:$X$383,4,0),"")</f>
        <v/>
      </c>
      <c r="AG28" s="70" t="str">
        <f ca="1">IFERROR(VLOOKUP(V28&amp;AG23,Calc2!$U$4:$X$383,4,0),"")</f>
        <v/>
      </c>
      <c r="AH28" s="70" t="str">
        <f ca="1">IFERROR(VLOOKUP(V28&amp;AH23,Calc2!$U$4:$X$383,4,0),"")</f>
        <v/>
      </c>
      <c r="AI28" s="70" t="str">
        <f ca="1">IFERROR(VLOOKUP(V28&amp;AI23,Calc2!$U$4:$X$383,4,0),"")</f>
        <v/>
      </c>
      <c r="AJ28" s="76" t="str">
        <f ca="1">IFERROR(VLOOKUP(V28&amp;AJ23,Calc2!$U$4:$X$383,4,0),"")</f>
        <v/>
      </c>
      <c r="AK28" s="99"/>
    </row>
    <row r="29" spans="1:37" ht="15.95" customHeight="1" x14ac:dyDescent="0.2">
      <c r="C29" s="339"/>
      <c r="D29" s="340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46"/>
      <c r="U29" s="110">
        <f ca="1">$C$10</f>
        <v>5</v>
      </c>
      <c r="V29" s="111" t="str">
        <f ca="1">$D$10</f>
        <v>SV Waldau</v>
      </c>
      <c r="W29" s="74" t="str">
        <f ca="1">IFERROR(VLOOKUP(V29&amp;W23,Calc2!$U$4:$X$383,4,0),"")</f>
        <v/>
      </c>
      <c r="X29" s="70" t="str">
        <f ca="1">IFERROR(VLOOKUP(V29&amp;X23,Calc2!$U$4:$X$383,4,0),"")</f>
        <v/>
      </c>
      <c r="Y29" s="70" t="str">
        <f ca="1">IFERROR(VLOOKUP(V29&amp;Y23,Calc2!$U$4:$X$383,4,0),"")</f>
        <v/>
      </c>
      <c r="Z29" s="70" t="str">
        <f ca="1">IFERROR(VLOOKUP(V29&amp;Z23,Calc2!$U$4:$X$383,4,0),"")</f>
        <v/>
      </c>
      <c r="AA29" s="75"/>
      <c r="AB29" s="70" t="str">
        <f ca="1">IFERROR(VLOOKUP(V29&amp;AB23,Calc2!$U$4:$X$383,4,0),"")</f>
        <v>9 : 5</v>
      </c>
      <c r="AC29" s="70" t="str">
        <f ca="1">IFERROR(VLOOKUP(V29&amp;AC23,Calc2!$U$4:$X$383,4,0),"")</f>
        <v/>
      </c>
      <c r="AD29" s="70" t="str">
        <f ca="1">IFERROR(VLOOKUP(V29&amp;AD23,Calc2!$U$4:$X$383,4,0),"")</f>
        <v/>
      </c>
      <c r="AE29" s="70" t="str">
        <f ca="1">IFERROR(VLOOKUP(V29&amp;AE23,Calc2!$U$4:$X$383,4,0),"")</f>
        <v/>
      </c>
      <c r="AF29" s="70" t="str">
        <f ca="1">IFERROR(VLOOKUP(V29&amp;AF23,Calc2!$U$4:$X$383,4,0),"")</f>
        <v/>
      </c>
      <c r="AG29" s="70" t="str">
        <f ca="1">IFERROR(VLOOKUP(V29&amp;AG23,Calc2!$U$4:$X$383,4,0),"")</f>
        <v/>
      </c>
      <c r="AH29" s="70" t="str">
        <f ca="1">IFERROR(VLOOKUP(V29&amp;AH23,Calc2!$U$4:$X$383,4,0),"")</f>
        <v/>
      </c>
      <c r="AI29" s="70" t="str">
        <f ca="1">IFERROR(VLOOKUP(V29&amp;AI23,Calc2!$U$4:$X$383,4,0),"")</f>
        <v/>
      </c>
      <c r="AJ29" s="76" t="str">
        <f ca="1">IFERROR(VLOOKUP(V29&amp;AJ23,Calc2!$U$4:$X$383,4,0),"")</f>
        <v/>
      </c>
      <c r="AK29" s="99"/>
    </row>
    <row r="30" spans="1:37" ht="15.95" customHeight="1" x14ac:dyDescent="0.2">
      <c r="C30" s="339"/>
      <c r="D30" s="340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46"/>
      <c r="U30" s="110">
        <f ca="1">$C$11</f>
        <v>6</v>
      </c>
      <c r="V30" s="111" t="str">
        <f ca="1">$D$11</f>
        <v>TSV Breitau</v>
      </c>
      <c r="W30" s="74" t="str">
        <f ca="1">IFERROR(VLOOKUP(V30&amp;W23,Calc2!$U$4:$X$383,4,0),"")</f>
        <v/>
      </c>
      <c r="X30" s="70" t="str">
        <f ca="1">IFERROR(VLOOKUP(V30&amp;X23,Calc2!$U$4:$X$383,4,0),"")</f>
        <v/>
      </c>
      <c r="Y30" s="70" t="str">
        <f ca="1">IFERROR(VLOOKUP(V30&amp;Y23,Calc2!$U$4:$X$383,4,0),"")</f>
        <v/>
      </c>
      <c r="Z30" s="70" t="str">
        <f ca="1">IFERROR(VLOOKUP(V30&amp;Z23,Calc2!$U$4:$X$383,4,0),"")</f>
        <v/>
      </c>
      <c r="AA30" s="70" t="str">
        <f ca="1">IFERROR(VLOOKUP(V30&amp;AA23,Calc2!$U$4:$X$383,4,0),"")</f>
        <v/>
      </c>
      <c r="AB30" s="75"/>
      <c r="AC30" s="70" t="str">
        <f ca="1">IFERROR(VLOOKUP(V30&amp;AC23,Calc2!$U$4:$X$383,4,0),"")</f>
        <v/>
      </c>
      <c r="AD30" s="70" t="str">
        <f ca="1">IFERROR(VLOOKUP(V30&amp;AD23,Calc2!$U$4:$X$383,4,0),"")</f>
        <v>8 : 8</v>
      </c>
      <c r="AE30" s="70" t="str">
        <f ca="1">IFERROR(VLOOKUP(V30&amp;AE23,Calc2!$U$4:$X$383,4,0),"")</f>
        <v/>
      </c>
      <c r="AF30" s="70" t="str">
        <f ca="1">IFERROR(VLOOKUP(V30&amp;AF23,Calc2!$U$4:$X$383,4,0),"")</f>
        <v/>
      </c>
      <c r="AG30" s="70" t="str">
        <f ca="1">IFERROR(VLOOKUP(V30&amp;AG23,Calc2!$U$4:$X$383,4,0),"")</f>
        <v/>
      </c>
      <c r="AH30" s="70" t="str">
        <f ca="1">IFERROR(VLOOKUP(V30&amp;AH23,Calc2!$U$4:$X$383,4,0),"")</f>
        <v/>
      </c>
      <c r="AI30" s="70" t="str">
        <f ca="1">IFERROR(VLOOKUP(V30&amp;AI23,Calc2!$U$4:$X$383,4,0),"")</f>
        <v/>
      </c>
      <c r="AJ30" s="76" t="str">
        <f ca="1">IFERROR(VLOOKUP(V30&amp;AJ23,Calc2!$U$4:$X$383,4,0),"")</f>
        <v/>
      </c>
      <c r="AK30" s="99"/>
    </row>
    <row r="31" spans="1:37" ht="15.95" customHeight="1" x14ac:dyDescent="0.2">
      <c r="C31" s="339"/>
      <c r="D31" s="340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46"/>
      <c r="U31" s="110">
        <f ca="1">$C$12</f>
        <v>7</v>
      </c>
      <c r="V31" s="111" t="str">
        <f ca="1">$D$12</f>
        <v>SG Obermunde</v>
      </c>
      <c r="W31" s="74" t="str">
        <f ca="1">IFERROR(VLOOKUP(V31&amp;W23,Calc2!$U$4:$X$383,4,0),"")</f>
        <v/>
      </c>
      <c r="X31" s="70" t="str">
        <f ca="1">IFERROR(VLOOKUP(V31&amp;X23,Calc2!$U$4:$X$383,4,0),"")</f>
        <v/>
      </c>
      <c r="Y31" s="70" t="str">
        <f ca="1">IFERROR(VLOOKUP(V31&amp;Y23,Calc2!$U$4:$X$383,4,0),"")</f>
        <v/>
      </c>
      <c r="Z31" s="70" t="str">
        <f ca="1">IFERROR(VLOOKUP(V31&amp;Z23,Calc2!$U$4:$X$383,4,0),"")</f>
        <v>8 : 8</v>
      </c>
      <c r="AA31" s="70" t="str">
        <f ca="1">IFERROR(VLOOKUP(V31&amp;AA23,Calc2!$U$4:$X$383,4,0),"")</f>
        <v/>
      </c>
      <c r="AB31" s="70" t="str">
        <f ca="1">IFERROR(VLOOKUP(V31&amp;AB23,Calc2!$U$4:$X$383,4,0),"")</f>
        <v/>
      </c>
      <c r="AC31" s="75"/>
      <c r="AD31" s="70" t="str">
        <f ca="1">IFERROR(VLOOKUP(V31&amp;AD23,Calc2!$U$4:$X$383,4,0),"")</f>
        <v/>
      </c>
      <c r="AE31" s="70" t="str">
        <f ca="1">IFERROR(VLOOKUP(V31&amp;AE23,Calc2!$U$4:$X$383,4,0),"")</f>
        <v/>
      </c>
      <c r="AF31" s="70" t="str">
        <f ca="1">IFERROR(VLOOKUP(V31&amp;AF23,Calc2!$U$4:$X$383,4,0),"")</f>
        <v/>
      </c>
      <c r="AG31" s="70" t="str">
        <f ca="1">IFERROR(VLOOKUP(V31&amp;AG23,Calc2!$U$4:$X$383,4,0),"")</f>
        <v/>
      </c>
      <c r="AH31" s="70" t="str">
        <f ca="1">IFERROR(VLOOKUP(V31&amp;AH23,Calc2!$U$4:$X$383,4,0),"")</f>
        <v/>
      </c>
      <c r="AI31" s="70" t="str">
        <f ca="1">IFERROR(VLOOKUP(V31&amp;AI23,Calc2!$U$4:$X$383,4,0),"")</f>
        <v/>
      </c>
      <c r="AJ31" s="76" t="str">
        <f ca="1">IFERROR(VLOOKUP(V31&amp;AJ23,Calc2!$U$4:$X$383,4,0),"")</f>
        <v/>
      </c>
      <c r="AK31" s="99"/>
    </row>
    <row r="32" spans="1:37" ht="15.95" customHeight="1" x14ac:dyDescent="0.25">
      <c r="C32" s="337"/>
      <c r="D32" s="340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46"/>
      <c r="U32" s="110">
        <f ca="1">$C$13</f>
        <v>8</v>
      </c>
      <c r="V32" s="111" t="str">
        <f ca="1">$D$13</f>
        <v>VfL Wilden</v>
      </c>
      <c r="W32" s="74" t="str">
        <f ca="1">IFERROR(VLOOKUP(V32&amp;W23,Calc2!$U$4:$X$383,4,0),"")</f>
        <v>1 : 9</v>
      </c>
      <c r="X32" s="70" t="str">
        <f ca="1">IFERROR(VLOOKUP(V32&amp;X23,Calc2!$U$4:$X$383,4,0),"")</f>
        <v/>
      </c>
      <c r="Y32" s="70" t="str">
        <f ca="1">IFERROR(VLOOKUP(V32&amp;Y23,Calc2!$U$4:$X$383,4,0),"")</f>
        <v/>
      </c>
      <c r="Z32" s="70" t="str">
        <f ca="1">IFERROR(VLOOKUP(V32&amp;Z23,Calc2!$U$4:$X$383,4,0),"")</f>
        <v/>
      </c>
      <c r="AA32" s="70" t="str">
        <f ca="1">IFERROR(VLOOKUP(V32&amp;AA23,Calc2!$U$4:$X$383,4,0),"")</f>
        <v/>
      </c>
      <c r="AB32" s="70" t="str">
        <f ca="1">IFERROR(VLOOKUP(V32&amp;AB23,Calc2!$U$4:$X$383,4,0),"")</f>
        <v/>
      </c>
      <c r="AC32" s="70" t="str">
        <f ca="1">IFERROR(VLOOKUP(V32&amp;AC23,Calc2!$U$4:$X$383,4,0),"")</f>
        <v/>
      </c>
      <c r="AD32" s="75"/>
      <c r="AE32" s="70" t="str">
        <f ca="1">IFERROR(VLOOKUP(V32&amp;AE23,Calc2!$U$4:$X$383,4,0),"")</f>
        <v/>
      </c>
      <c r="AF32" s="70" t="str">
        <f ca="1">IFERROR(VLOOKUP(V32&amp;AF23,Calc2!$U$4:$X$383,4,0),"")</f>
        <v/>
      </c>
      <c r="AG32" s="70" t="str">
        <f ca="1">IFERROR(VLOOKUP(V32&amp;AG23,Calc2!$U$4:$X$383,4,0),"")</f>
        <v/>
      </c>
      <c r="AH32" s="70" t="str">
        <f ca="1">IFERROR(VLOOKUP(V32&amp;AH23,Calc2!$U$4:$X$383,4,0),"")</f>
        <v/>
      </c>
      <c r="AI32" s="70" t="str">
        <f ca="1">IFERROR(VLOOKUP(V32&amp;AI23,Calc2!$U$4:$X$383,4,0),"")</f>
        <v/>
      </c>
      <c r="AJ32" s="76" t="str">
        <f ca="1">IFERROR(VLOOKUP(V32&amp;AJ23,Calc2!$U$4:$X$383,4,0),"")</f>
        <v/>
      </c>
      <c r="AK32" s="99"/>
    </row>
    <row r="33" spans="3:37" ht="15.95" customHeight="1" x14ac:dyDescent="0.25">
      <c r="C33" s="337"/>
      <c r="D33" s="340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46"/>
      <c r="U33" s="110">
        <f ca="1">$C$14</f>
        <v>9</v>
      </c>
      <c r="V33" s="111" t="str">
        <f ca="1">$D$14</f>
        <v>SV Baldorf</v>
      </c>
      <c r="W33" s="74" t="str">
        <f ca="1">IFERROR(VLOOKUP(V33&amp;W23,Calc2!$U$4:$X$383,4,0),"")</f>
        <v/>
      </c>
      <c r="X33" s="70" t="str">
        <f ca="1">IFERROR(VLOOKUP(V33&amp;X23,Calc2!$U$4:$X$383,4,0),"")</f>
        <v>5 : 9</v>
      </c>
      <c r="Y33" s="70" t="str">
        <f ca="1">IFERROR(VLOOKUP(V33&amp;Y23,Calc2!$U$4:$X$383,4,0),"")</f>
        <v>7 : 9</v>
      </c>
      <c r="Z33" s="70" t="str">
        <f ca="1">IFERROR(VLOOKUP(V33&amp;Z23,Calc2!$U$4:$X$383,4,0),"")</f>
        <v/>
      </c>
      <c r="AA33" s="70" t="str">
        <f ca="1">IFERROR(VLOOKUP(V33&amp;AA23,Calc2!$U$4:$X$383,4,0),"")</f>
        <v/>
      </c>
      <c r="AB33" s="70" t="str">
        <f ca="1">IFERROR(VLOOKUP(V33&amp;AB23,Calc2!$U$4:$X$383,4,0),"")</f>
        <v/>
      </c>
      <c r="AC33" s="70" t="str">
        <f ca="1">IFERROR(VLOOKUP(V33&amp;AC23,Calc2!$U$4:$X$383,4,0),"")</f>
        <v/>
      </c>
      <c r="AD33" s="70" t="str">
        <f ca="1">IFERROR(VLOOKUP(V33&amp;AD23,Calc2!$U$4:$X$383,4,0),"")</f>
        <v/>
      </c>
      <c r="AE33" s="75"/>
      <c r="AF33" s="70" t="str">
        <f ca="1">IFERROR(VLOOKUP(V33&amp;AF23,Calc2!$U$4:$X$383,4,0),"")</f>
        <v/>
      </c>
      <c r="AG33" s="70" t="str">
        <f ca="1">IFERROR(VLOOKUP(V33&amp;AG23,Calc2!$U$4:$X$383,4,0),"")</f>
        <v/>
      </c>
      <c r="AH33" s="70" t="str">
        <f ca="1">IFERROR(VLOOKUP(V33&amp;AH23,Calc2!$U$4:$X$383,4,0),"")</f>
        <v/>
      </c>
      <c r="AI33" s="70" t="str">
        <f ca="1">IFERROR(VLOOKUP(V33&amp;AI23,Calc2!$U$4:$X$383,4,0),"")</f>
        <v/>
      </c>
      <c r="AJ33" s="76" t="str">
        <f ca="1">IFERROR(VLOOKUP(V33&amp;AJ23,Calc2!$U$4:$X$383,4,0),"")</f>
        <v/>
      </c>
      <c r="AK33" s="99"/>
    </row>
    <row r="34" spans="3:37" ht="15.95" customHeight="1" x14ac:dyDescent="0.25">
      <c r="C34" s="337"/>
      <c r="D34" s="340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46"/>
      <c r="U34" s="110">
        <f ca="1">$C$15</f>
        <v>10</v>
      </c>
      <c r="V34" s="111" t="str">
        <f ca="1">$D$15</f>
        <v>TSV Starnen II</v>
      </c>
      <c r="W34" s="74" t="str">
        <f ca="1">IFERROR(VLOOKUP(V34&amp;W23,Calc2!$U$4:$X$383,4,0),"")</f>
        <v/>
      </c>
      <c r="X34" s="70" t="str">
        <f ca="1">IFERROR(VLOOKUP(V34&amp;X23,Calc2!$U$4:$X$383,4,0),"")</f>
        <v/>
      </c>
      <c r="Y34" s="70" t="str">
        <f ca="1">IFERROR(VLOOKUP(V34&amp;Y23,Calc2!$U$4:$X$383,4,0),"")</f>
        <v/>
      </c>
      <c r="Z34" s="70" t="str">
        <f ca="1">IFERROR(VLOOKUP(V34&amp;Z23,Calc2!$U$4:$X$383,4,0),"")</f>
        <v/>
      </c>
      <c r="AA34" s="70" t="str">
        <f ca="1">IFERROR(VLOOKUP(V34&amp;AA23,Calc2!$U$4:$X$383,4,0),"")</f>
        <v/>
      </c>
      <c r="AB34" s="70" t="str">
        <f ca="1">IFERROR(VLOOKUP(V34&amp;AB23,Calc2!$U$4:$X$383,4,0),"")</f>
        <v/>
      </c>
      <c r="AC34" s="70" t="str">
        <f ca="1">IFERROR(VLOOKUP(V34&amp;AC23,Calc2!$U$4:$X$383,4,0),"")</f>
        <v/>
      </c>
      <c r="AD34" s="70" t="str">
        <f ca="1">IFERROR(VLOOKUP(V34&amp;AD23,Calc2!$U$4:$X$383,4,0),"")</f>
        <v/>
      </c>
      <c r="AE34" s="70" t="str">
        <f ca="1">IFERROR(VLOOKUP(V34&amp;AE23,Calc2!$U$4:$X$383,4,0),"")</f>
        <v/>
      </c>
      <c r="AF34" s="75"/>
      <c r="AG34" s="70" t="str">
        <f ca="1">IFERROR(VLOOKUP(V34&amp;AG23,Calc2!$U$4:$X$383,4,0),"")</f>
        <v/>
      </c>
      <c r="AH34" s="70" t="str">
        <f ca="1">IFERROR(VLOOKUP(V34&amp;AH23,Calc2!$U$4:$X$383,4,0),"")</f>
        <v/>
      </c>
      <c r="AI34" s="70" t="str">
        <f ca="1">IFERROR(VLOOKUP(V34&amp;AI23,Calc2!$U$4:$X$383,4,0),"")</f>
        <v/>
      </c>
      <c r="AJ34" s="76" t="str">
        <f ca="1">IFERROR(VLOOKUP(V34&amp;AJ23,Calc2!$U$4:$X$383,4,0),"")</f>
        <v/>
      </c>
      <c r="AK34" s="99"/>
    </row>
    <row r="35" spans="3:37" ht="15.95" customHeight="1" x14ac:dyDescent="0.25">
      <c r="C35" s="337"/>
      <c r="D35" s="347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46"/>
      <c r="U35" s="110">
        <f ca="1">$C$16</f>
        <v>11</v>
      </c>
      <c r="V35" s="111" t="str">
        <f ca="1">$D$16</f>
        <v/>
      </c>
      <c r="W35" s="74" t="str">
        <f ca="1">IFERROR(VLOOKUP(V35&amp;W23,Calc2!$U$4:$X$383,4,0),"")</f>
        <v/>
      </c>
      <c r="X35" s="70" t="str">
        <f ca="1">IFERROR(VLOOKUP(V35&amp;X23,Calc2!$U$4:$X$383,4,0),"")</f>
        <v/>
      </c>
      <c r="Y35" s="70" t="str">
        <f ca="1">IFERROR(VLOOKUP(V35&amp;Y23,Calc2!$U$4:$X$383,4,0),"")</f>
        <v/>
      </c>
      <c r="Z35" s="70" t="str">
        <f ca="1">IFERROR(VLOOKUP(V35&amp;Z23,Calc2!$U$4:$X$383,4,0),"")</f>
        <v/>
      </c>
      <c r="AA35" s="70" t="str">
        <f ca="1">IFERROR(VLOOKUP(V35&amp;AA23,Calc2!$U$4:$X$383,4,0),"")</f>
        <v/>
      </c>
      <c r="AB35" s="70" t="str">
        <f ca="1">IFERROR(VLOOKUP(V35&amp;AB23,Calc2!$U$4:$X$383,4,0),"")</f>
        <v/>
      </c>
      <c r="AC35" s="70" t="str">
        <f ca="1">IFERROR(VLOOKUP(V35&amp;AC23,Calc2!$U$4:$X$383,4,0),"")</f>
        <v/>
      </c>
      <c r="AD35" s="70" t="str">
        <f ca="1">IFERROR(VLOOKUP(V35&amp;AD23,Calc2!$U$4:$X$383,4,0),"")</f>
        <v/>
      </c>
      <c r="AE35" s="70" t="str">
        <f ca="1">IFERROR(VLOOKUP(V35&amp;AE23,Calc2!$U$4:$X$383,4,0),"")</f>
        <v/>
      </c>
      <c r="AF35" s="70" t="str">
        <f ca="1">IFERROR(VLOOKUP(V35&amp;AF23,Calc2!$U$4:$X$383,4,0),"")</f>
        <v/>
      </c>
      <c r="AG35" s="75"/>
      <c r="AH35" s="70" t="str">
        <f ca="1">IFERROR(VLOOKUP(V35&amp;AH23,Calc2!$U$4:$X$383,4,0),"")</f>
        <v/>
      </c>
      <c r="AI35" s="70" t="str">
        <f ca="1">IFERROR(VLOOKUP(V35&amp;AI23,Calc2!$U$4:$X$383,4,0),"")</f>
        <v/>
      </c>
      <c r="AJ35" s="76" t="str">
        <f ca="1">IFERROR(VLOOKUP(V35&amp;AJ23,Calc2!$U$4:$X$383,4,0),"")</f>
        <v/>
      </c>
      <c r="AK35" s="99"/>
    </row>
    <row r="36" spans="3:37" ht="15.95" customHeight="1" x14ac:dyDescent="0.25">
      <c r="C36" s="337"/>
      <c r="D36" s="347"/>
      <c r="E36" s="339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46"/>
      <c r="U36" s="110">
        <f ca="1">$C$17</f>
        <v>11</v>
      </c>
      <c r="V36" s="111" t="str">
        <f ca="1">$D$17</f>
        <v/>
      </c>
      <c r="W36" s="74" t="str">
        <f ca="1">IFERROR(VLOOKUP(V36&amp;W23,Calc2!$U$4:$X$383,4,0),"")</f>
        <v/>
      </c>
      <c r="X36" s="70" t="str">
        <f ca="1">IFERROR(VLOOKUP(V36&amp;X23,Calc2!$U$4:$X$383,4,0),"")</f>
        <v/>
      </c>
      <c r="Y36" s="70" t="str">
        <f ca="1">IFERROR(VLOOKUP(V36&amp;Y23,Calc2!$U$4:$X$383,4,0),"")</f>
        <v/>
      </c>
      <c r="Z36" s="70" t="str">
        <f ca="1">IFERROR(VLOOKUP(V36&amp;Z23,Calc2!$U$4:$X$383,4,0),"")</f>
        <v/>
      </c>
      <c r="AA36" s="70" t="str">
        <f ca="1">IFERROR(VLOOKUP(V36&amp;AA23,Calc2!$U$4:$X$383,4,0),"")</f>
        <v/>
      </c>
      <c r="AB36" s="70" t="str">
        <f ca="1">IFERROR(VLOOKUP(V36&amp;AB23,Calc2!$U$4:$X$383,4,0),"")</f>
        <v/>
      </c>
      <c r="AC36" s="70" t="str">
        <f ca="1">IFERROR(VLOOKUP(V36&amp;AC23,Calc2!$U$4:$X$383,4,0),"")</f>
        <v/>
      </c>
      <c r="AD36" s="70" t="str">
        <f ca="1">IFERROR(VLOOKUP(V36&amp;AD23,Calc2!$U$4:$X$383,4,0),"")</f>
        <v/>
      </c>
      <c r="AE36" s="70" t="str">
        <f ca="1">IFERROR(VLOOKUP(V36&amp;AE23,Calc2!$U$4:$X$383,4,0),"")</f>
        <v/>
      </c>
      <c r="AF36" s="70" t="str">
        <f ca="1">IFERROR(VLOOKUP(V36&amp;AF23,Calc2!$U$4:$X$383,4,0),"")</f>
        <v/>
      </c>
      <c r="AG36" s="70" t="str">
        <f ca="1">IFERROR(VLOOKUP(V36&amp;AG23,Calc2!$U$4:$X$383,4,0),"")</f>
        <v/>
      </c>
      <c r="AH36" s="75"/>
      <c r="AI36" s="70" t="str">
        <f ca="1">IFERROR(VLOOKUP(V36&amp;AI23,Calc2!$U$4:$X$383,4,0),"")</f>
        <v/>
      </c>
      <c r="AJ36" s="76" t="str">
        <f ca="1">IFERROR(VLOOKUP(V36&amp;AJ23,Calc2!$U$4:$X$383,4,0),"")</f>
        <v/>
      </c>
      <c r="AK36" s="99"/>
    </row>
    <row r="37" spans="3:37" ht="15.95" customHeight="1" x14ac:dyDescent="0.25">
      <c r="C37" s="337"/>
      <c r="D37" s="347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46"/>
      <c r="U37" s="110">
        <f ca="1">$C$18</f>
        <v>11</v>
      </c>
      <c r="V37" s="111" t="str">
        <f ca="1">$D$18</f>
        <v/>
      </c>
      <c r="W37" s="74" t="str">
        <f ca="1">IFERROR(VLOOKUP(V37&amp;W23,Calc2!$U$4:$X$383,4,0),"")</f>
        <v/>
      </c>
      <c r="X37" s="70" t="str">
        <f ca="1">IFERROR(VLOOKUP(V37&amp;X23,Calc2!$U$4:$X$383,4,0),"")</f>
        <v/>
      </c>
      <c r="Y37" s="70" t="str">
        <f ca="1">IFERROR(VLOOKUP(V37&amp;Y23,Calc2!$U$4:$X$383,4,0),"")</f>
        <v/>
      </c>
      <c r="Z37" s="70" t="str">
        <f ca="1">IFERROR(VLOOKUP(V37&amp;Z23,Calc2!$U$4:$X$383,4,0),"")</f>
        <v/>
      </c>
      <c r="AA37" s="70" t="str">
        <f ca="1">IFERROR(VLOOKUP(V37&amp;AA23,Calc2!$U$4:$X$383,4,0),"")</f>
        <v/>
      </c>
      <c r="AB37" s="70" t="str">
        <f ca="1">IFERROR(VLOOKUP(V37&amp;AB23,Calc2!$U$4:$X$383,4,0),"")</f>
        <v/>
      </c>
      <c r="AC37" s="70" t="str">
        <f ca="1">IFERROR(VLOOKUP(V37&amp;AC23,Calc2!$U$4:$X$383,4,0),"")</f>
        <v/>
      </c>
      <c r="AD37" s="70" t="str">
        <f ca="1">IFERROR(VLOOKUP(V37&amp;AD23,Calc2!$U$4:$X$383,4,0),"")</f>
        <v/>
      </c>
      <c r="AE37" s="70" t="str">
        <f ca="1">IFERROR(VLOOKUP(V37&amp;AE23,Calc2!$U$4:$X$383,4,0),"")</f>
        <v/>
      </c>
      <c r="AF37" s="70" t="str">
        <f ca="1">IFERROR(VLOOKUP(V37&amp;AF23,Calc2!$U$4:$X$383,4,0),"")</f>
        <v/>
      </c>
      <c r="AG37" s="70" t="str">
        <f ca="1">IFERROR(VLOOKUP(V37&amp;AG23,Calc2!$U$4:$X$383,4,0),"")</f>
        <v/>
      </c>
      <c r="AH37" s="70" t="str">
        <f ca="1">IFERROR(VLOOKUP(V37&amp;AH23,Calc2!$U$4:$X$383,4,0),"")</f>
        <v/>
      </c>
      <c r="AI37" s="75"/>
      <c r="AJ37" s="76" t="str">
        <f ca="1">IFERROR(VLOOKUP(V37&amp;AJ23,Calc2!$U$4:$X$383,4,0),"")</f>
        <v/>
      </c>
      <c r="AK37" s="99"/>
    </row>
    <row r="38" spans="3:37" ht="15.95" customHeight="1" thickBot="1" x14ac:dyDescent="0.3">
      <c r="C38" s="337"/>
      <c r="D38" s="347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46"/>
      <c r="U38" s="112">
        <f ca="1">$C$19</f>
        <v>11</v>
      </c>
      <c r="V38" s="113" t="str">
        <f ca="1">$D$19</f>
        <v/>
      </c>
      <c r="W38" s="81" t="str">
        <f ca="1">IFERROR(VLOOKUP(V38&amp;W23,Calc2!$U$4:$X$383,4,0),"")</f>
        <v/>
      </c>
      <c r="X38" s="77" t="str">
        <f ca="1">IFERROR(VLOOKUP(V38&amp;X23,Calc2!$U$4:$X$383,4,0),"")</f>
        <v/>
      </c>
      <c r="Y38" s="77" t="str">
        <f ca="1">IFERROR(VLOOKUP(V38&amp;Y23,Calc2!$U$4:$X$383,4,0),"")</f>
        <v/>
      </c>
      <c r="Z38" s="77" t="str">
        <f ca="1">IFERROR(VLOOKUP(V38&amp;Z23,Calc2!$U$4:$X$383,4,0),"")</f>
        <v/>
      </c>
      <c r="AA38" s="77" t="str">
        <f ca="1">IFERROR(VLOOKUP(V38&amp;AA23,Calc2!$U$4:$X$383,4,0),"")</f>
        <v/>
      </c>
      <c r="AB38" s="77" t="str">
        <f ca="1">IFERROR(VLOOKUP(V38&amp;AB23,Calc2!$U$4:$X$383,4,0),"")</f>
        <v/>
      </c>
      <c r="AC38" s="77" t="str">
        <f ca="1">IFERROR(VLOOKUP(V38&amp;AC23,Calc2!$U$4:$X$383,4,0),"")</f>
        <v/>
      </c>
      <c r="AD38" s="77" t="str">
        <f ca="1">IFERROR(VLOOKUP(V38&amp;AD23,Calc2!$U$4:$X$383,4,0),"")</f>
        <v/>
      </c>
      <c r="AE38" s="77" t="str">
        <f ca="1">IFERROR(VLOOKUP(V38&amp;AE23,Calc2!$U$4:$X$383,4,0),"")</f>
        <v/>
      </c>
      <c r="AF38" s="77" t="str">
        <f ca="1">IFERROR(VLOOKUP(V38&amp;AF23,Calc2!$U$4:$X$383,4,0),"")</f>
        <v/>
      </c>
      <c r="AG38" s="77" t="str">
        <f ca="1">IFERROR(VLOOKUP(V38&amp;AG23,Calc2!$U$4:$X$383,4,0),"")</f>
        <v/>
      </c>
      <c r="AH38" s="77" t="str">
        <f ca="1">IFERROR(VLOOKUP(V38&amp;AH23,Calc2!$U$4:$X$383,4,0),"")</f>
        <v/>
      </c>
      <c r="AI38" s="77" t="str">
        <f ca="1">IFERROR(VLOOKUP(V38&amp;AI23,Calc2!$U$4:$X$383,4,0),"")</f>
        <v/>
      </c>
      <c r="AJ38" s="82"/>
      <c r="AK38" s="99"/>
    </row>
    <row r="39" spans="3:37" ht="15.95" customHeight="1" x14ac:dyDescent="0.25">
      <c r="C39" s="337"/>
      <c r="D39" s="347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46"/>
      <c r="U39" s="233"/>
      <c r="V39" s="234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</row>
    <row r="40" spans="3:37" ht="15.75" x14ac:dyDescent="0.25"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</row>
    <row r="41" spans="3:37" ht="27.95" customHeight="1" x14ac:dyDescent="0.25"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  <c r="N41" s="348"/>
      <c r="O41" s="348"/>
      <c r="P41" s="348"/>
      <c r="Q41" s="348"/>
      <c r="R41" s="348"/>
      <c r="S41" s="348"/>
      <c r="U41" s="107"/>
      <c r="V41" s="107"/>
      <c r="W41" s="391" t="s">
        <v>457</v>
      </c>
      <c r="X41" s="391"/>
      <c r="Y41" s="391"/>
      <c r="Z41" s="391"/>
      <c r="AA41" s="391"/>
      <c r="AB41" s="391"/>
      <c r="AC41" s="391"/>
      <c r="AD41" s="391"/>
      <c r="AE41" s="391"/>
      <c r="AF41" s="391"/>
      <c r="AG41" s="391"/>
      <c r="AH41" s="391"/>
      <c r="AI41" s="391"/>
      <c r="AJ41" s="391"/>
    </row>
    <row r="42" spans="3:37" ht="15.95" customHeight="1" thickBot="1" x14ac:dyDescent="0.3"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U42" s="57"/>
      <c r="V42" s="57"/>
      <c r="W42" s="156" t="str">
        <f ca="1">$D$6</f>
        <v>SV Arminia Köln III</v>
      </c>
      <c r="X42" s="156" t="str">
        <f ca="1">$D$7</f>
        <v>TTC Rot-Weiß Essen II</v>
      </c>
      <c r="Y42" s="156" t="str">
        <f ca="1">$D$8</f>
        <v>TTC Mellen</v>
      </c>
      <c r="Z42" s="156" t="str">
        <f ca="1">$D$9</f>
        <v>RSV Peene</v>
      </c>
      <c r="AA42" s="156" t="str">
        <f ca="1">$D$10</f>
        <v>SV Waldau</v>
      </c>
      <c r="AB42" s="156" t="str">
        <f ca="1">$D$11</f>
        <v>TSV Breitau</v>
      </c>
      <c r="AC42" s="156" t="str">
        <f ca="1">$D$12</f>
        <v>SG Obermunde</v>
      </c>
      <c r="AD42" s="156" t="str">
        <f ca="1">$D$13</f>
        <v>VfL Wilden</v>
      </c>
      <c r="AE42" s="156" t="str">
        <f ca="1">$D$14</f>
        <v>SV Baldorf</v>
      </c>
      <c r="AF42" s="156" t="str">
        <f ca="1">$D$15</f>
        <v>TSV Starnen II</v>
      </c>
      <c r="AG42" s="156" t="str">
        <f ca="1">$D$16</f>
        <v/>
      </c>
      <c r="AH42" s="156" t="str">
        <f ca="1">$D$17</f>
        <v/>
      </c>
      <c r="AI42" s="156" t="str">
        <f ca="1">$D$18</f>
        <v/>
      </c>
      <c r="AJ42" s="156" t="str">
        <f ca="1">$D$19</f>
        <v/>
      </c>
    </row>
    <row r="43" spans="3:37" ht="17.25" thickTop="1" thickBot="1" x14ac:dyDescent="0.3"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U43" s="64"/>
      <c r="V43" s="99"/>
      <c r="W43" s="229" t="str">
        <f ca="1">LEFT(W42,Factors!$D$10)</f>
        <v>SV Armini</v>
      </c>
      <c r="X43" s="230" t="str">
        <f ca="1">LEFT(X42,Factors!$D$10)</f>
        <v>TTC Rot-W</v>
      </c>
      <c r="Y43" s="230" t="str">
        <f ca="1">LEFT(Y42,Factors!$D$10)</f>
        <v>TTC Melle</v>
      </c>
      <c r="Z43" s="230" t="str">
        <f ca="1">LEFT(Z42,Factors!$D$10)</f>
        <v>RSV Peene</v>
      </c>
      <c r="AA43" s="230" t="str">
        <f ca="1">LEFT(AA42,Factors!$D$10)</f>
        <v>SV Waldau</v>
      </c>
      <c r="AB43" s="230" t="str">
        <f ca="1">LEFT(AB42,Factors!$D$10)</f>
        <v>TSV Breit</v>
      </c>
      <c r="AC43" s="230" t="str">
        <f ca="1">LEFT(AC42,Factors!$D$10)</f>
        <v>SG Obermu</v>
      </c>
      <c r="AD43" s="230" t="str">
        <f ca="1">LEFT(AD42,Factors!$D$10)</f>
        <v>VfL Wilde</v>
      </c>
      <c r="AE43" s="230" t="str">
        <f ca="1">LEFT(AE42,Factors!$D$10)</f>
        <v>SV Baldor</v>
      </c>
      <c r="AF43" s="230" t="str">
        <f ca="1">LEFT(AF42,Factors!$D$10)</f>
        <v>TSV Starn</v>
      </c>
      <c r="AG43" s="230" t="str">
        <f ca="1">LEFT(AG42,Factors!$D$10)</f>
        <v/>
      </c>
      <c r="AH43" s="230" t="str">
        <f ca="1">LEFT(AH42,Factors!$D$10)</f>
        <v/>
      </c>
      <c r="AI43" s="230" t="str">
        <f ca="1">LEFT(AI42,Factors!$D$10)</f>
        <v/>
      </c>
      <c r="AJ43" s="231" t="str">
        <f ca="1">LEFT(AJ42,Factors!$D$10)</f>
        <v/>
      </c>
    </row>
    <row r="44" spans="3:37" ht="16.5" thickTop="1" x14ac:dyDescent="0.25"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U44" s="108">
        <f ca="1">$C$6</f>
        <v>1</v>
      </c>
      <c r="V44" s="109" t="str">
        <f ca="1">$D$6</f>
        <v>SV Arminia Köln III</v>
      </c>
      <c r="W44" s="100"/>
      <c r="X44" s="101" t="str">
        <f ca="1">IFERROR(VLOOKUP(V44&amp;X42,Calc2!$N$4:$P$383,3,0),"")</f>
        <v/>
      </c>
      <c r="Y44" s="101" t="str">
        <f ca="1">IFERROR(VLOOKUP(V44&amp;Y42,Calc2!$N$4:$P$383,3,0),"")</f>
        <v/>
      </c>
      <c r="Z44" s="101" t="str">
        <f ca="1">IFERROR(VLOOKUP(V44&amp;Z42,Calc2!$N$4:$P$383,3,0),"")</f>
        <v/>
      </c>
      <c r="AA44" s="101" t="str">
        <f ca="1">IFERROR(VLOOKUP(V44&amp;AA42,Calc2!$N$4:$P$383,3,0),"")</f>
        <v/>
      </c>
      <c r="AB44" s="101" t="str">
        <f ca="1">IFERROR(VLOOKUP(V44&amp;AB42,Calc2!$N$4:$P$383,3,0),"")</f>
        <v/>
      </c>
      <c r="AC44" s="101" t="str">
        <f ca="1">IFERROR(VLOOKUP(V44&amp;AC42,Calc2!$N$4:$P$383,3,0),"")</f>
        <v/>
      </c>
      <c r="AD44" s="101" t="str">
        <f ca="1">IFERROR(VLOOKUP(V44&amp;AD42,Calc2!$N$4:$P$383,3,0),"")</f>
        <v/>
      </c>
      <c r="AE44" s="101" t="str">
        <f ca="1">IFERROR(VLOOKUP(V44&amp;AE42,Calc2!$N$4:$P$383,3,0),"")</f>
        <v/>
      </c>
      <c r="AF44" s="101" t="str">
        <f ca="1">IFERROR(VLOOKUP(V44&amp;AF42,Calc2!$N$4:$P$383,3,0),"")</f>
        <v>9 : 5</v>
      </c>
      <c r="AG44" s="101" t="str">
        <f ca="1">IFERROR(VLOOKUP(V44&amp;AG42,Calc2!$N$4:$P$383,3,0),"")</f>
        <v/>
      </c>
      <c r="AH44" s="101" t="str">
        <f ca="1">IFERROR(VLOOKUP(V44&amp;AH42,Calc2!$N$4:$P$383,3,0),"")</f>
        <v/>
      </c>
      <c r="AI44" s="101" t="str">
        <f ca="1">IFERROR(VLOOKUP(V44&amp;AI42,Calc2!$N$4:$P$383,3,0),"")</f>
        <v/>
      </c>
      <c r="AJ44" s="102" t="str">
        <f ca="1">IFERROR(VLOOKUP(V44&amp;AJ42,Calc2!$N$4:$P$383,3,0),"")</f>
        <v/>
      </c>
    </row>
    <row r="45" spans="3:37" ht="15.75" x14ac:dyDescent="0.25"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U45" s="110">
        <f ca="1">$C$7</f>
        <v>2</v>
      </c>
      <c r="V45" s="111" t="str">
        <f ca="1">$D$7</f>
        <v>TTC Rot-Weiß Essen II</v>
      </c>
      <c r="W45" s="74" t="str">
        <f ca="1">IFERROR(VLOOKUP(V45&amp;W42,Calc2!$N$4:$P$383,3,0),"")</f>
        <v/>
      </c>
      <c r="X45" s="75"/>
      <c r="Y45" s="70" t="str">
        <f ca="1">IFERROR(VLOOKUP(V45&amp;Y42,Calc2!$N$4:$P$383,3,0),"")</f>
        <v/>
      </c>
      <c r="Z45" s="70" t="str">
        <f ca="1">IFERROR(VLOOKUP(V45&amp;Z42,Calc2!$N$4:$P$383,3,0),"")</f>
        <v/>
      </c>
      <c r="AA45" s="70" t="str">
        <f ca="1">IFERROR(VLOOKUP(V45&amp;AA42,Calc2!$N$4:$P$383,3,0),"")</f>
        <v/>
      </c>
      <c r="AB45" s="70" t="str">
        <f ca="1">IFERROR(VLOOKUP(V45&amp;AB42,Calc2!$N$4:$P$383,3,0),"")</f>
        <v/>
      </c>
      <c r="AC45" s="70" t="str">
        <f ca="1">IFERROR(VLOOKUP(V45&amp;AC42,Calc2!$N$4:$P$383,3,0),"")</f>
        <v>9 : 3</v>
      </c>
      <c r="AD45" s="70" t="str">
        <f ca="1">IFERROR(VLOOKUP(V45&amp;AD42,Calc2!$N$4:$P$383,3,0),"")</f>
        <v/>
      </c>
      <c r="AE45" s="70" t="str">
        <f ca="1">IFERROR(VLOOKUP(V45&amp;AE42,Calc2!$N$4:$P$383,3,0),"")</f>
        <v/>
      </c>
      <c r="AF45" s="70" t="str">
        <f ca="1">IFERROR(VLOOKUP(V45&amp;AF42,Calc2!$N$4:$P$383,3,0),"")</f>
        <v/>
      </c>
      <c r="AG45" s="70" t="str">
        <f ca="1">IFERROR(VLOOKUP(V45&amp;AG42,Calc2!$N$4:$P$383,3,0),"")</f>
        <v/>
      </c>
      <c r="AH45" s="70" t="str">
        <f ca="1">IFERROR(VLOOKUP(V45&amp;AH42,Calc2!$N$4:$P$383,3,0),"")</f>
        <v/>
      </c>
      <c r="AI45" s="70" t="str">
        <f ca="1">IFERROR(VLOOKUP(V45&amp;AI42,Calc2!$N$4:$P$383,3,0),"")</f>
        <v/>
      </c>
      <c r="AJ45" s="76" t="str">
        <f ca="1">IFERROR(VLOOKUP(V45&amp;AJ42,Calc2!$N$4:$P$383,3,0),"")</f>
        <v/>
      </c>
    </row>
    <row r="46" spans="3:37" ht="15.75" x14ac:dyDescent="0.25"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U46" s="110">
        <f ca="1">$C$8</f>
        <v>3</v>
      </c>
      <c r="V46" s="111" t="str">
        <f ca="1">$D$8</f>
        <v>TTC Mellen</v>
      </c>
      <c r="W46" s="74" t="str">
        <f ca="1">IFERROR(VLOOKUP(V46&amp;W42,Calc2!$N$4:$P$383,3,0),"")</f>
        <v/>
      </c>
      <c r="X46" s="70" t="str">
        <f ca="1">IFERROR(VLOOKUP(V46&amp;X42,Calc2!$N$4:$P$383,3,0),"")</f>
        <v/>
      </c>
      <c r="Y46" s="75"/>
      <c r="Z46" s="70" t="str">
        <f ca="1">IFERROR(VLOOKUP(V46&amp;Z42,Calc2!$N$4:$P$383,3,0),"")</f>
        <v/>
      </c>
      <c r="AA46" s="70" t="str">
        <f ca="1">IFERROR(VLOOKUP(V46&amp;AA42,Calc2!$N$4:$P$383,3,0),"")</f>
        <v/>
      </c>
      <c r="AB46" s="70" t="str">
        <f ca="1">IFERROR(VLOOKUP(V46&amp;AB42,Calc2!$N$4:$P$383,3,0),"")</f>
        <v/>
      </c>
      <c r="AC46" s="70" t="str">
        <f ca="1">IFERROR(VLOOKUP(V46&amp;AC42,Calc2!$N$4:$P$383,3,0),"")</f>
        <v/>
      </c>
      <c r="AD46" s="70" t="str">
        <f ca="1">IFERROR(VLOOKUP(V46&amp;AD42,Calc2!$N$4:$P$383,3,0),"")</f>
        <v/>
      </c>
      <c r="AE46" s="70" t="str">
        <f ca="1">IFERROR(VLOOKUP(V46&amp;AE42,Calc2!$N$4:$P$383,3,0),"")</f>
        <v/>
      </c>
      <c r="AF46" s="70" t="str">
        <f ca="1">IFERROR(VLOOKUP(V46&amp;AF42,Calc2!$N$4:$P$383,3,0),"")</f>
        <v>9 : 3</v>
      </c>
      <c r="AG46" s="70" t="str">
        <f ca="1">IFERROR(VLOOKUP(V46&amp;AG42,Calc2!$N$4:$P$383,3,0),"")</f>
        <v/>
      </c>
      <c r="AH46" s="70" t="str">
        <f ca="1">IFERROR(VLOOKUP(V46&amp;AH42,Calc2!$N$4:$P$383,3,0),"")</f>
        <v/>
      </c>
      <c r="AI46" s="70" t="str">
        <f ca="1">IFERROR(VLOOKUP(V46&amp;AI42,Calc2!$N$4:$P$383,3,0),"")</f>
        <v/>
      </c>
      <c r="AJ46" s="76" t="str">
        <f ca="1">IFERROR(VLOOKUP(V46&amp;AJ42,Calc2!$N$4:$P$383,3,0),"")</f>
        <v/>
      </c>
    </row>
    <row r="47" spans="3:37" ht="15.75" x14ac:dyDescent="0.25"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8"/>
      <c r="Q47" s="348"/>
      <c r="R47" s="348"/>
      <c r="S47" s="348"/>
      <c r="U47" s="110">
        <f ca="1">$C$9</f>
        <v>4</v>
      </c>
      <c r="V47" s="111" t="str">
        <f ca="1">$D$9</f>
        <v>RSV Peene</v>
      </c>
      <c r="W47" s="74" t="str">
        <f ca="1">IFERROR(VLOOKUP(V47&amp;W42,Calc2!$N$4:$P$383,3,0),"")</f>
        <v/>
      </c>
      <c r="X47" s="70" t="str">
        <f ca="1">IFERROR(VLOOKUP(V47&amp;X42,Calc2!$N$4:$P$383,3,0),"")</f>
        <v/>
      </c>
      <c r="Y47" s="70" t="str">
        <f ca="1">IFERROR(VLOOKUP(V47&amp;Y42,Calc2!$N$4:$P$383,3,0),"")</f>
        <v/>
      </c>
      <c r="Z47" s="75"/>
      <c r="AA47" s="70" t="str">
        <f ca="1">IFERROR(VLOOKUP(V47&amp;AA42,Calc2!$N$4:$P$383,3,0),"")</f>
        <v>9 : 6</v>
      </c>
      <c r="AB47" s="70" t="str">
        <f ca="1">IFERROR(VLOOKUP(V47&amp;AB42,Calc2!$N$4:$P$383,3,0),"")</f>
        <v/>
      </c>
      <c r="AC47" s="70" t="str">
        <f ca="1">IFERROR(VLOOKUP(V47&amp;AC42,Calc2!$N$4:$P$383,3,0),"")</f>
        <v/>
      </c>
      <c r="AD47" s="70" t="str">
        <f ca="1">IFERROR(VLOOKUP(V47&amp;AD42,Calc2!$N$4:$P$383,3,0),"")</f>
        <v/>
      </c>
      <c r="AE47" s="70" t="str">
        <f ca="1">IFERROR(VLOOKUP(V47&amp;AE42,Calc2!$N$4:$P$383,3,0),"")</f>
        <v/>
      </c>
      <c r="AF47" s="70" t="str">
        <f ca="1">IFERROR(VLOOKUP(V47&amp;AF42,Calc2!$N$4:$P$383,3,0),"")</f>
        <v/>
      </c>
      <c r="AG47" s="70" t="str">
        <f ca="1">IFERROR(VLOOKUP(V47&amp;AG42,Calc2!$N$4:$P$383,3,0),"")</f>
        <v/>
      </c>
      <c r="AH47" s="70" t="str">
        <f ca="1">IFERROR(VLOOKUP(V47&amp;AH42,Calc2!$N$4:$P$383,3,0),"")</f>
        <v/>
      </c>
      <c r="AI47" s="70" t="str">
        <f ca="1">IFERROR(VLOOKUP(V47&amp;AI42,Calc2!$N$4:$P$383,3,0),"")</f>
        <v/>
      </c>
      <c r="AJ47" s="76" t="str">
        <f ca="1">IFERROR(VLOOKUP(V47&amp;AJ42,Calc2!$N$4:$P$383,3,0),"")</f>
        <v/>
      </c>
    </row>
    <row r="48" spans="3:37" ht="15.75" x14ac:dyDescent="0.25"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U48" s="110">
        <f ca="1">$C$10</f>
        <v>5</v>
      </c>
      <c r="V48" s="111" t="str">
        <f ca="1">$D$10</f>
        <v>SV Waldau</v>
      </c>
      <c r="W48" s="74" t="str">
        <f ca="1">IFERROR(VLOOKUP(V48&amp;W42,Calc2!$N$4:$P$383,3,0),"")</f>
        <v/>
      </c>
      <c r="X48" s="70" t="str">
        <f ca="1">IFERROR(VLOOKUP(V48&amp;X42,Calc2!$N$4:$P$383,3,0),"")</f>
        <v/>
      </c>
      <c r="Y48" s="70" t="str">
        <f ca="1">IFERROR(VLOOKUP(V48&amp;Y42,Calc2!$N$4:$P$383,3,0),"")</f>
        <v/>
      </c>
      <c r="Z48" s="70" t="str">
        <f ca="1">IFERROR(VLOOKUP(V48&amp;Z42,Calc2!$N$4:$P$383,3,0),"")</f>
        <v/>
      </c>
      <c r="AA48" s="75"/>
      <c r="AB48" s="70" t="str">
        <f ca="1">IFERROR(VLOOKUP(V48&amp;AB42,Calc2!$N$4:$P$383,3,0),"")</f>
        <v>9 : 5</v>
      </c>
      <c r="AC48" s="70" t="str">
        <f ca="1">IFERROR(VLOOKUP(V48&amp;AC42,Calc2!$N$4:$P$383,3,0),"")</f>
        <v/>
      </c>
      <c r="AD48" s="70" t="str">
        <f ca="1">IFERROR(VLOOKUP(V48&amp;AD42,Calc2!$N$4:$P$383,3,0),"")</f>
        <v/>
      </c>
      <c r="AE48" s="70" t="str">
        <f ca="1">IFERROR(VLOOKUP(V48&amp;AE42,Calc2!$N$4:$P$383,3,0),"")</f>
        <v/>
      </c>
      <c r="AF48" s="70" t="str">
        <f ca="1">IFERROR(VLOOKUP(V48&amp;AF42,Calc2!$N$4:$P$383,3,0),"")</f>
        <v/>
      </c>
      <c r="AG48" s="70" t="str">
        <f ca="1">IFERROR(VLOOKUP(V48&amp;AG42,Calc2!$N$4:$P$383,3,0),"")</f>
        <v/>
      </c>
      <c r="AH48" s="70" t="str">
        <f ca="1">IFERROR(VLOOKUP(V48&amp;AH42,Calc2!$N$4:$P$383,3,0),"")</f>
        <v/>
      </c>
      <c r="AI48" s="70" t="str">
        <f ca="1">IFERROR(VLOOKUP(V48&amp;AI42,Calc2!$N$4:$P$383,3,0),"")</f>
        <v/>
      </c>
      <c r="AJ48" s="76" t="str">
        <f ca="1">IFERROR(VLOOKUP(V48&amp;AJ42,Calc2!$N$4:$P$383,3,0),"")</f>
        <v/>
      </c>
    </row>
    <row r="49" spans="3:36" ht="15.75" x14ac:dyDescent="0.25">
      <c r="C49" s="348"/>
      <c r="D49" s="348"/>
      <c r="E49" s="348"/>
      <c r="F49" s="348"/>
      <c r="G49" s="348"/>
      <c r="H49" s="348"/>
      <c r="I49" s="348"/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U49" s="110">
        <f ca="1">$C$11</f>
        <v>6</v>
      </c>
      <c r="V49" s="111" t="str">
        <f ca="1">$D$11</f>
        <v>TSV Breitau</v>
      </c>
      <c r="W49" s="74" t="str">
        <f ca="1">IFERROR(VLOOKUP(V49&amp;W42,Calc2!$N$4:$P$383,3,0),"")</f>
        <v/>
      </c>
      <c r="X49" s="70" t="str">
        <f ca="1">IFERROR(VLOOKUP(V49&amp;X42,Calc2!$N$4:$P$383,3,0),"")</f>
        <v/>
      </c>
      <c r="Y49" s="70" t="str">
        <f ca="1">IFERROR(VLOOKUP(V49&amp;Y42,Calc2!$N$4:$P$383,3,0),"")</f>
        <v/>
      </c>
      <c r="Z49" s="70" t="str">
        <f ca="1">IFERROR(VLOOKUP(V49&amp;Z42,Calc2!$N$4:$P$383,3,0),"")</f>
        <v/>
      </c>
      <c r="AA49" s="70" t="str">
        <f ca="1">IFERROR(VLOOKUP(V49&amp;AA42,Calc2!$N$4:$P$383,3,0),"")</f>
        <v/>
      </c>
      <c r="AB49" s="75"/>
      <c r="AC49" s="70" t="str">
        <f ca="1">IFERROR(VLOOKUP(V49&amp;AC42,Calc2!$N$4:$P$383,3,0),"")</f>
        <v/>
      </c>
      <c r="AD49" s="70" t="str">
        <f ca="1">IFERROR(VLOOKUP(V49&amp;AD42,Calc2!$N$4:$P$383,3,0),"")</f>
        <v>8 : 8</v>
      </c>
      <c r="AE49" s="70" t="str">
        <f ca="1">IFERROR(VLOOKUP(V49&amp;AE42,Calc2!$N$4:$P$383,3,0),"")</f>
        <v/>
      </c>
      <c r="AF49" s="70" t="str">
        <f ca="1">IFERROR(VLOOKUP(V49&amp;AF42,Calc2!$N$4:$P$383,3,0),"")</f>
        <v/>
      </c>
      <c r="AG49" s="70" t="str">
        <f ca="1">IFERROR(VLOOKUP(V49&amp;AG42,Calc2!$N$4:$P$383,3,0),"")</f>
        <v/>
      </c>
      <c r="AH49" s="70" t="str">
        <f ca="1">IFERROR(VLOOKUP(V49&amp;AH42,Calc2!$N$4:$P$383,3,0),"")</f>
        <v/>
      </c>
      <c r="AI49" s="70" t="str">
        <f ca="1">IFERROR(VLOOKUP(V49&amp;AI42,Calc2!$N$4:$P$383,3,0),"")</f>
        <v/>
      </c>
      <c r="AJ49" s="76" t="str">
        <f ca="1">IFERROR(VLOOKUP(V49&amp;AJ42,Calc2!$N$4:$P$383,3,0),"")</f>
        <v/>
      </c>
    </row>
    <row r="50" spans="3:36" ht="15.75" x14ac:dyDescent="0.25"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348"/>
      <c r="R50" s="348"/>
      <c r="S50" s="348"/>
      <c r="U50" s="110">
        <f ca="1">$C$12</f>
        <v>7</v>
      </c>
      <c r="V50" s="111" t="str">
        <f ca="1">$D$12</f>
        <v>SG Obermunde</v>
      </c>
      <c r="W50" s="74" t="str">
        <f ca="1">IFERROR(VLOOKUP(V50&amp;W42,Calc2!$N$4:$P$383,3,0),"")</f>
        <v/>
      </c>
      <c r="X50" s="70" t="str">
        <f ca="1">IFERROR(VLOOKUP(V50&amp;X42,Calc2!$N$4:$P$383,3,0),"")</f>
        <v/>
      </c>
      <c r="Y50" s="70" t="str">
        <f ca="1">IFERROR(VLOOKUP(V50&amp;Y42,Calc2!$N$4:$P$383,3,0),"")</f>
        <v/>
      </c>
      <c r="Z50" s="70" t="str">
        <f ca="1">IFERROR(VLOOKUP(V50&amp;Z42,Calc2!$N$4:$P$383,3,0),"")</f>
        <v>8 : 8</v>
      </c>
      <c r="AA50" s="70" t="str">
        <f ca="1">IFERROR(VLOOKUP(V50&amp;AA42,Calc2!$N$4:$P$383,3,0),"")</f>
        <v/>
      </c>
      <c r="AB50" s="70" t="str">
        <f ca="1">IFERROR(VLOOKUP(V50&amp;AB42,Calc2!$N$4:$P$383,3,0),"")</f>
        <v/>
      </c>
      <c r="AC50" s="75"/>
      <c r="AD50" s="70" t="str">
        <f ca="1">IFERROR(VLOOKUP(V50&amp;AD42,Calc2!$N$4:$P$383,3,0),"")</f>
        <v/>
      </c>
      <c r="AE50" s="70" t="str">
        <f ca="1">IFERROR(VLOOKUP(V50&amp;AE42,Calc2!$N$4:$P$383,3,0),"")</f>
        <v/>
      </c>
      <c r="AF50" s="70" t="str">
        <f ca="1">IFERROR(VLOOKUP(V50&amp;AF42,Calc2!$N$4:$P$383,3,0),"")</f>
        <v/>
      </c>
      <c r="AG50" s="70" t="str">
        <f ca="1">IFERROR(VLOOKUP(V50&amp;AG42,Calc2!$N$4:$P$383,3,0),"")</f>
        <v/>
      </c>
      <c r="AH50" s="70" t="str">
        <f ca="1">IFERROR(VLOOKUP(V50&amp;AH42,Calc2!$N$4:$P$383,3,0),"")</f>
        <v/>
      </c>
      <c r="AI50" s="70" t="str">
        <f ca="1">IFERROR(VLOOKUP(V50&amp;AI42,Calc2!$N$4:$P$383,3,0),"")</f>
        <v/>
      </c>
      <c r="AJ50" s="76" t="str">
        <f ca="1">IFERROR(VLOOKUP(V50&amp;AJ42,Calc2!$N$4:$P$383,3,0),"")</f>
        <v/>
      </c>
    </row>
    <row r="51" spans="3:36" ht="15.75" x14ac:dyDescent="0.25">
      <c r="C51" s="348"/>
      <c r="D51" s="348"/>
      <c r="E51" s="348"/>
      <c r="F51" s="348"/>
      <c r="G51" s="348"/>
      <c r="H51" s="348"/>
      <c r="I51" s="348"/>
      <c r="J51" s="348"/>
      <c r="K51" s="348"/>
      <c r="L51" s="348"/>
      <c r="M51" s="348"/>
      <c r="N51" s="348"/>
      <c r="O51" s="348"/>
      <c r="P51" s="348"/>
      <c r="Q51" s="348"/>
      <c r="R51" s="348"/>
      <c r="S51" s="348"/>
      <c r="U51" s="110">
        <f ca="1">$C$13</f>
        <v>8</v>
      </c>
      <c r="V51" s="111" t="str">
        <f ca="1">$D$13</f>
        <v>VfL Wilden</v>
      </c>
      <c r="W51" s="74" t="str">
        <f ca="1">IFERROR(VLOOKUP(V51&amp;W42,Calc2!$N$4:$P$383,3,0),"")</f>
        <v>1 : 9</v>
      </c>
      <c r="X51" s="70" t="str">
        <f ca="1">IFERROR(VLOOKUP(V51&amp;X42,Calc2!$N$4:$P$383,3,0),"")</f>
        <v/>
      </c>
      <c r="Y51" s="70" t="str">
        <f ca="1">IFERROR(VLOOKUP(V51&amp;Y42,Calc2!$N$4:$P$383,3,0),"")</f>
        <v/>
      </c>
      <c r="Z51" s="70" t="str">
        <f ca="1">IFERROR(VLOOKUP(V51&amp;Z42,Calc2!$N$4:$P$383,3,0),"")</f>
        <v/>
      </c>
      <c r="AA51" s="70" t="str">
        <f ca="1">IFERROR(VLOOKUP(V51&amp;AA42,Calc2!$N$4:$P$383,3,0),"")</f>
        <v/>
      </c>
      <c r="AB51" s="70" t="str">
        <f ca="1">IFERROR(VLOOKUP(V51&amp;AB42,Calc2!$N$4:$P$383,3,0),"")</f>
        <v/>
      </c>
      <c r="AC51" s="70" t="str">
        <f ca="1">IFERROR(VLOOKUP(V51&amp;AC42,Calc2!$N$4:$P$383,3,0),"")</f>
        <v/>
      </c>
      <c r="AD51" s="75"/>
      <c r="AE51" s="70" t="str">
        <f ca="1">IFERROR(VLOOKUP(V51&amp;AE42,Calc2!$N$4:$P$383,3,0),"")</f>
        <v/>
      </c>
      <c r="AF51" s="70" t="str">
        <f ca="1">IFERROR(VLOOKUP(V51&amp;AF42,Calc2!$N$4:$P$383,3,0),"")</f>
        <v/>
      </c>
      <c r="AG51" s="70" t="str">
        <f ca="1">IFERROR(VLOOKUP(V51&amp;AG42,Calc2!$N$4:$P$383,3,0),"")</f>
        <v/>
      </c>
      <c r="AH51" s="70" t="str">
        <f ca="1">IFERROR(VLOOKUP(V51&amp;AH42,Calc2!$N$4:$P$383,3,0),"")</f>
        <v/>
      </c>
      <c r="AI51" s="70" t="str">
        <f ca="1">IFERROR(VLOOKUP(V51&amp;AI42,Calc2!$N$4:$P$383,3,0),"")</f>
        <v/>
      </c>
      <c r="AJ51" s="76" t="str">
        <f ca="1">IFERROR(VLOOKUP(V51&amp;AJ42,Calc2!$N$4:$P$383,3,0),"")</f>
        <v/>
      </c>
    </row>
    <row r="52" spans="3:36" ht="15.75" x14ac:dyDescent="0.25"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U52" s="110">
        <f ca="1">$C$14</f>
        <v>9</v>
      </c>
      <c r="V52" s="111" t="str">
        <f ca="1">$D$14</f>
        <v>SV Baldorf</v>
      </c>
      <c r="W52" s="74" t="str">
        <f ca="1">IFERROR(VLOOKUP(V52&amp;W42,Calc2!$N$4:$P$383,3,0),"")</f>
        <v/>
      </c>
      <c r="X52" s="70" t="str">
        <f ca="1">IFERROR(VLOOKUP(V52&amp;X42,Calc2!$N$4:$P$383,3,0),"")</f>
        <v>5 : 9</v>
      </c>
      <c r="Y52" s="70" t="str">
        <f ca="1">IFERROR(VLOOKUP(V52&amp;Y42,Calc2!$N$4:$P$383,3,0),"")</f>
        <v>7 : 9</v>
      </c>
      <c r="Z52" s="70" t="str">
        <f ca="1">IFERROR(VLOOKUP(V52&amp;Z42,Calc2!$N$4:$P$383,3,0),"")</f>
        <v/>
      </c>
      <c r="AA52" s="70" t="str">
        <f ca="1">IFERROR(VLOOKUP(V52&amp;AA42,Calc2!$N$4:$P$383,3,0),"")</f>
        <v/>
      </c>
      <c r="AB52" s="70" t="str">
        <f ca="1">IFERROR(VLOOKUP(V52&amp;AB42,Calc2!$N$4:$P$383,3,0),"")</f>
        <v/>
      </c>
      <c r="AC52" s="70" t="str">
        <f ca="1">IFERROR(VLOOKUP(V52&amp;AC42,Calc2!$N$4:$P$383,3,0),"")</f>
        <v/>
      </c>
      <c r="AD52" s="70" t="str">
        <f ca="1">IFERROR(VLOOKUP(V52&amp;AD42,Calc2!$N$4:$P$383,3,0),"")</f>
        <v/>
      </c>
      <c r="AE52" s="75"/>
      <c r="AF52" s="70" t="str">
        <f ca="1">IFERROR(VLOOKUP(V52&amp;AF42,Calc2!$N$4:$P$383,3,0),"")</f>
        <v/>
      </c>
      <c r="AG52" s="70" t="str">
        <f ca="1">IFERROR(VLOOKUP(V52&amp;AG42,Calc2!$N$4:$P$383,3,0),"")</f>
        <v/>
      </c>
      <c r="AH52" s="70" t="str">
        <f ca="1">IFERROR(VLOOKUP(V52&amp;AH42,Calc2!$N$4:$P$383,3,0),"")</f>
        <v/>
      </c>
      <c r="AI52" s="70" t="str">
        <f ca="1">IFERROR(VLOOKUP(V52&amp;AI42,Calc2!$N$4:$P$383,3,0),"")</f>
        <v/>
      </c>
      <c r="AJ52" s="76" t="str">
        <f ca="1">IFERROR(VLOOKUP(V52&amp;AJ42,Calc2!$N$4:$P$383,3,0),"")</f>
        <v/>
      </c>
    </row>
    <row r="53" spans="3:36" ht="15.75" x14ac:dyDescent="0.25"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8"/>
      <c r="N53" s="348"/>
      <c r="O53" s="348"/>
      <c r="P53" s="348"/>
      <c r="Q53" s="348"/>
      <c r="R53" s="348"/>
      <c r="S53" s="348"/>
      <c r="U53" s="110">
        <f ca="1">$C$15</f>
        <v>10</v>
      </c>
      <c r="V53" s="111" t="str">
        <f ca="1">$D$15</f>
        <v>TSV Starnen II</v>
      </c>
      <c r="W53" s="74" t="str">
        <f ca="1">IFERROR(VLOOKUP(V53&amp;W42,Calc2!$N$4:$P$383,3,0),"")</f>
        <v/>
      </c>
      <c r="X53" s="70" t="str">
        <f ca="1">IFERROR(VLOOKUP(V53&amp;X42,Calc2!$N$4:$P$383,3,0),"")</f>
        <v/>
      </c>
      <c r="Y53" s="70" t="str">
        <f ca="1">IFERROR(VLOOKUP(V53&amp;Y42,Calc2!$N$4:$P$383,3,0),"")</f>
        <v/>
      </c>
      <c r="Z53" s="70" t="str">
        <f ca="1">IFERROR(VLOOKUP(V53&amp;Z42,Calc2!$N$4:$P$383,3,0),"")</f>
        <v/>
      </c>
      <c r="AA53" s="70" t="str">
        <f ca="1">IFERROR(VLOOKUP(V53&amp;AA42,Calc2!$N$4:$P$383,3,0),"")</f>
        <v/>
      </c>
      <c r="AB53" s="70" t="str">
        <f ca="1">IFERROR(VLOOKUP(V53&amp;AB42,Calc2!$N$4:$P$383,3,0),"")</f>
        <v/>
      </c>
      <c r="AC53" s="70" t="str">
        <f ca="1">IFERROR(VLOOKUP(V53&amp;AC42,Calc2!$N$4:$P$383,3,0),"")</f>
        <v/>
      </c>
      <c r="AD53" s="70" t="str">
        <f ca="1">IFERROR(VLOOKUP(V53&amp;AD42,Calc2!$N$4:$P$383,3,0),"")</f>
        <v/>
      </c>
      <c r="AE53" s="70" t="str">
        <f ca="1">IFERROR(VLOOKUP(V53&amp;AE42,Calc2!$N$4:$P$383,3,0),"")</f>
        <v/>
      </c>
      <c r="AF53" s="75"/>
      <c r="AG53" s="70" t="str">
        <f ca="1">IFERROR(VLOOKUP(V53&amp;AG42,Calc2!$N$4:$P$383,3,0),"")</f>
        <v/>
      </c>
      <c r="AH53" s="70" t="str">
        <f ca="1">IFERROR(VLOOKUP(V53&amp;AH42,Calc2!$N$4:$P$383,3,0),"")</f>
        <v/>
      </c>
      <c r="AI53" s="70" t="str">
        <f ca="1">IFERROR(VLOOKUP(V53&amp;AI42,Calc2!$N$4:$P$383,3,0),"")</f>
        <v/>
      </c>
      <c r="AJ53" s="76" t="str">
        <f ca="1">IFERROR(VLOOKUP(V53&amp;AJ42,Calc2!$N$4:$P$383,3,0),"")</f>
        <v/>
      </c>
    </row>
    <row r="54" spans="3:36" ht="15.75" x14ac:dyDescent="0.25">
      <c r="C54" s="348"/>
      <c r="D54" s="348"/>
      <c r="E54" s="348"/>
      <c r="F54" s="348"/>
      <c r="G54" s="348"/>
      <c r="H54" s="348"/>
      <c r="I54" s="348"/>
      <c r="J54" s="348"/>
      <c r="K54" s="348"/>
      <c r="L54" s="348"/>
      <c r="M54" s="348"/>
      <c r="N54" s="348"/>
      <c r="O54" s="348"/>
      <c r="P54" s="348"/>
      <c r="Q54" s="348"/>
      <c r="R54" s="348"/>
      <c r="S54" s="348"/>
      <c r="U54" s="110">
        <f ca="1">$C$16</f>
        <v>11</v>
      </c>
      <c r="V54" s="111" t="str">
        <f ca="1">$D$16</f>
        <v/>
      </c>
      <c r="W54" s="74" t="str">
        <f ca="1">IFERROR(VLOOKUP(V54&amp;W42,Calc2!$N$4:$P$383,3,0),"")</f>
        <v/>
      </c>
      <c r="X54" s="70" t="str">
        <f ca="1">IFERROR(VLOOKUP(V54&amp;X42,Calc2!$N$4:$P$383,3,0),"")</f>
        <v/>
      </c>
      <c r="Y54" s="70" t="str">
        <f ca="1">IFERROR(VLOOKUP(V54&amp;Y42,Calc2!$N$4:$P$383,3,0),"")</f>
        <v/>
      </c>
      <c r="Z54" s="70" t="str">
        <f ca="1">IFERROR(VLOOKUP(V54&amp;Z42,Calc2!$N$4:$P$383,3,0),"")</f>
        <v/>
      </c>
      <c r="AA54" s="70" t="str">
        <f ca="1">IFERROR(VLOOKUP(V54&amp;AA42,Calc2!$N$4:$P$383,3,0),"")</f>
        <v/>
      </c>
      <c r="AB54" s="70" t="str">
        <f ca="1">IFERROR(VLOOKUP(V54&amp;AB42,Calc2!$N$4:$P$383,3,0),"")</f>
        <v/>
      </c>
      <c r="AC54" s="70" t="str">
        <f ca="1">IFERROR(VLOOKUP(V54&amp;AC42,Calc2!$N$4:$P$383,3,0),"")</f>
        <v/>
      </c>
      <c r="AD54" s="70" t="str">
        <f ca="1">IFERROR(VLOOKUP(V54&amp;AD42,Calc2!$N$4:$P$383,3,0),"")</f>
        <v/>
      </c>
      <c r="AE54" s="70" t="str">
        <f ca="1">IFERROR(VLOOKUP(V54&amp;AE42,Calc2!$N$4:$P$383,3,0),"")</f>
        <v/>
      </c>
      <c r="AF54" s="70" t="str">
        <f ca="1">IFERROR(VLOOKUP(V54&amp;AF42,Calc2!$N$4:$P$383,3,0),"")</f>
        <v/>
      </c>
      <c r="AG54" s="75"/>
      <c r="AH54" s="70" t="str">
        <f ca="1">IFERROR(VLOOKUP(V54&amp;AH42,Calc2!$N$4:$P$383,3,0),"")</f>
        <v/>
      </c>
      <c r="AI54" s="70" t="str">
        <f ca="1">IFERROR(VLOOKUP(V54&amp;AI42,Calc2!$N$4:$P$383,3,0),"")</f>
        <v/>
      </c>
      <c r="AJ54" s="76" t="str">
        <f ca="1">IFERROR(VLOOKUP(V54&amp;AJ42,Calc2!$N$4:$P$383,3,0),"")</f>
        <v/>
      </c>
    </row>
    <row r="55" spans="3:36" ht="15.75" x14ac:dyDescent="0.25"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  <c r="R55" s="348"/>
      <c r="S55" s="348"/>
      <c r="U55" s="110">
        <f ca="1">$C$17</f>
        <v>11</v>
      </c>
      <c r="V55" s="111" t="str">
        <f ca="1">$D$17</f>
        <v/>
      </c>
      <c r="W55" s="74" t="str">
        <f ca="1">IFERROR(VLOOKUP(V55&amp;W42,Calc2!$N$4:$P$383,3,0),"")</f>
        <v/>
      </c>
      <c r="X55" s="70" t="str">
        <f ca="1">IFERROR(VLOOKUP(V55&amp;X42,Calc2!$N$4:$P$383,3,0),"")</f>
        <v/>
      </c>
      <c r="Y55" s="70" t="str">
        <f ca="1">IFERROR(VLOOKUP(V55&amp;Y42,Calc2!$N$4:$P$383,3,0),"")</f>
        <v/>
      </c>
      <c r="Z55" s="70" t="str">
        <f ca="1">IFERROR(VLOOKUP(V55&amp;Z42,Calc2!$N$4:$P$383,3,0),"")</f>
        <v/>
      </c>
      <c r="AA55" s="70" t="str">
        <f ca="1">IFERROR(VLOOKUP(V55&amp;AA42,Calc2!$N$4:$P$383,3,0),"")</f>
        <v/>
      </c>
      <c r="AB55" s="70" t="str">
        <f ca="1">IFERROR(VLOOKUP(V55&amp;AB42,Calc2!$N$4:$P$383,3,0),"")</f>
        <v/>
      </c>
      <c r="AC55" s="70" t="str">
        <f ca="1">IFERROR(VLOOKUP(V55&amp;AC42,Calc2!$N$4:$P$383,3,0),"")</f>
        <v/>
      </c>
      <c r="AD55" s="70" t="str">
        <f ca="1">IFERROR(VLOOKUP(V55&amp;AD42,Calc2!$N$4:$P$383,3,0),"")</f>
        <v/>
      </c>
      <c r="AE55" s="70" t="str">
        <f ca="1">IFERROR(VLOOKUP(V55&amp;AE42,Calc2!$N$4:$P$383,3,0),"")</f>
        <v/>
      </c>
      <c r="AF55" s="70" t="str">
        <f ca="1">IFERROR(VLOOKUP(V55&amp;AF42,Calc2!$N$4:$P$383,3,0),"")</f>
        <v/>
      </c>
      <c r="AG55" s="70" t="str">
        <f ca="1">IFERROR(VLOOKUP(V55&amp;AG42,Calc2!$N$4:$P$383,3,0),"")</f>
        <v/>
      </c>
      <c r="AH55" s="75"/>
      <c r="AI55" s="70" t="str">
        <f ca="1">IFERROR(VLOOKUP(V55&amp;AI42,Calc2!$N$4:$P$383,3,0),"")</f>
        <v/>
      </c>
      <c r="AJ55" s="76" t="str">
        <f ca="1">IFERROR(VLOOKUP(V55&amp;AJ42,Calc2!$N$4:$P$383,3,0),"")</f>
        <v/>
      </c>
    </row>
    <row r="56" spans="3:36" ht="15.75" x14ac:dyDescent="0.25"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348"/>
      <c r="Q56" s="348"/>
      <c r="R56" s="348"/>
      <c r="S56" s="348"/>
      <c r="U56" s="110">
        <f ca="1">$C$18</f>
        <v>11</v>
      </c>
      <c r="V56" s="111" t="str">
        <f ca="1">$D$18</f>
        <v/>
      </c>
      <c r="W56" s="74" t="str">
        <f ca="1">IFERROR(VLOOKUP(V56&amp;W42,Calc2!$N$4:$P$383,3,0),"")</f>
        <v/>
      </c>
      <c r="X56" s="70" t="str">
        <f ca="1">IFERROR(VLOOKUP(V56&amp;X42,Calc2!$N$4:$P$383,3,0),"")</f>
        <v/>
      </c>
      <c r="Y56" s="70" t="str">
        <f ca="1">IFERROR(VLOOKUP(V56&amp;Y42,Calc2!$N$4:$P$383,3,0),"")</f>
        <v/>
      </c>
      <c r="Z56" s="70" t="str">
        <f ca="1">IFERROR(VLOOKUP(V56&amp;Z42,Calc2!$N$4:$P$383,3,0),"")</f>
        <v/>
      </c>
      <c r="AA56" s="70" t="str">
        <f ca="1">IFERROR(VLOOKUP(V56&amp;AA42,Calc2!$N$4:$P$383,3,0),"")</f>
        <v/>
      </c>
      <c r="AB56" s="70" t="str">
        <f ca="1">IFERROR(VLOOKUP(V56&amp;AB42,Calc2!$N$4:$P$383,3,0),"")</f>
        <v/>
      </c>
      <c r="AC56" s="70" t="str">
        <f ca="1">IFERROR(VLOOKUP(V56&amp;AC42,Calc2!$N$4:$P$383,3,0),"")</f>
        <v/>
      </c>
      <c r="AD56" s="70" t="str">
        <f ca="1">IFERROR(VLOOKUP(V56&amp;AD42,Calc2!$N$4:$P$383,3,0),"")</f>
        <v/>
      </c>
      <c r="AE56" s="70" t="str">
        <f ca="1">IFERROR(VLOOKUP(V56&amp;AE42,Calc2!$N$4:$P$383,3,0),"")</f>
        <v/>
      </c>
      <c r="AF56" s="70" t="str">
        <f ca="1">IFERROR(VLOOKUP(V56&amp;AF42,Calc2!$N$4:$P$383,3,0),"")</f>
        <v/>
      </c>
      <c r="AG56" s="70" t="str">
        <f ca="1">IFERROR(VLOOKUP(V56&amp;AG42,Calc2!$N$4:$P$383,3,0),"")</f>
        <v/>
      </c>
      <c r="AH56" s="70" t="str">
        <f ca="1">IFERROR(VLOOKUP(V56&amp;AH42,Calc2!$N$4:$P$383,3,0),"")</f>
        <v/>
      </c>
      <c r="AI56" s="75"/>
      <c r="AJ56" s="76" t="str">
        <f ca="1">IFERROR(VLOOKUP(V56&amp;AJ42,Calc2!$N$4:$P$383,3,0),"")</f>
        <v/>
      </c>
    </row>
    <row r="57" spans="3:36" ht="16.5" thickBot="1" x14ac:dyDescent="0.3"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8"/>
      <c r="N57" s="348"/>
      <c r="O57" s="348"/>
      <c r="P57" s="348"/>
      <c r="Q57" s="348"/>
      <c r="R57" s="348"/>
      <c r="S57" s="348"/>
      <c r="U57" s="112">
        <f ca="1">$C$19</f>
        <v>11</v>
      </c>
      <c r="V57" s="113" t="str">
        <f ca="1">$D$19</f>
        <v/>
      </c>
      <c r="W57" s="81" t="str">
        <f ca="1">IFERROR(VLOOKUP(V57&amp;W42,Calc2!$N$4:$P$383,3,0),"")</f>
        <v/>
      </c>
      <c r="X57" s="77" t="str">
        <f ca="1">IFERROR(VLOOKUP(V57&amp;X42,Calc2!$N$4:$P$383,3,0),"")</f>
        <v/>
      </c>
      <c r="Y57" s="77" t="str">
        <f ca="1">IFERROR(VLOOKUP(V57&amp;Y42,Calc2!$N$4:$P$383,3,0),"")</f>
        <v/>
      </c>
      <c r="Z57" s="77" t="str">
        <f ca="1">IFERROR(VLOOKUP(V57&amp;Z42,Calc2!$N$4:$P$383,3,0),"")</f>
        <v/>
      </c>
      <c r="AA57" s="77" t="str">
        <f ca="1">IFERROR(VLOOKUP(V57&amp;AA42,Calc2!$N$4:$P$383,3,0),"")</f>
        <v/>
      </c>
      <c r="AB57" s="77" t="str">
        <f ca="1">IFERROR(VLOOKUP(V57&amp;AB42,Calc2!$N$4:$P$383,3,0),"")</f>
        <v/>
      </c>
      <c r="AC57" s="77" t="str">
        <f ca="1">IFERROR(VLOOKUP(V57&amp;AC42,Calc2!$N$4:$P$383,3,0),"")</f>
        <v/>
      </c>
      <c r="AD57" s="77" t="str">
        <f ca="1">IFERROR(VLOOKUP(V57&amp;AD42,Calc2!$N$4:$P$383,3,0),"")</f>
        <v/>
      </c>
      <c r="AE57" s="77" t="str">
        <f ca="1">IFERROR(VLOOKUP(V57&amp;AE42,Calc2!$N$4:$P$383,3,0),"")</f>
        <v/>
      </c>
      <c r="AF57" s="77" t="str">
        <f ca="1">IFERROR(VLOOKUP(V57&amp;AF42,Calc2!$N$4:$P$383,3,0),"")</f>
        <v/>
      </c>
      <c r="AG57" s="77" t="str">
        <f ca="1">IFERROR(VLOOKUP(V57&amp;AG42,Calc2!$N$4:$P$383,3,0),"")</f>
        <v/>
      </c>
      <c r="AH57" s="77" t="str">
        <f ca="1">IFERROR(VLOOKUP(V57&amp;AH42,Calc2!$N$4:$P$383,3,0),"")</f>
        <v/>
      </c>
      <c r="AI57" s="77" t="str">
        <f ca="1">IFERROR(VLOOKUP(V57&amp;AI42,Calc2!$N$4:$P$383,3,0),"")</f>
        <v/>
      </c>
      <c r="AJ57" s="82"/>
    </row>
    <row r="58" spans="3:36" ht="15.75" x14ac:dyDescent="0.25"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  <c r="R58" s="348"/>
      <c r="S58" s="348"/>
    </row>
    <row r="59" spans="3:36" ht="15.75" x14ac:dyDescent="0.25"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</row>
    <row r="60" spans="3:36" ht="26.25" x14ac:dyDescent="0.25"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U60" s="107"/>
      <c r="V60" s="107"/>
      <c r="W60" s="391" t="s">
        <v>458</v>
      </c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</row>
    <row r="61" spans="3:36" ht="19.5" thickBot="1" x14ac:dyDescent="0.3">
      <c r="C61" s="348"/>
      <c r="D61" s="348"/>
      <c r="E61" s="348"/>
      <c r="F61" s="348"/>
      <c r="G61" s="348"/>
      <c r="H61" s="348"/>
      <c r="I61" s="348"/>
      <c r="J61" s="348"/>
      <c r="K61" s="348"/>
      <c r="L61" s="348"/>
      <c r="M61" s="348"/>
      <c r="N61" s="348"/>
      <c r="O61" s="348"/>
      <c r="P61" s="348"/>
      <c r="Q61" s="348"/>
      <c r="R61" s="348"/>
      <c r="S61" s="348"/>
      <c r="U61" s="57"/>
      <c r="V61" s="57"/>
      <c r="W61" s="156" t="str">
        <f ca="1">$D$6</f>
        <v>SV Arminia Köln III</v>
      </c>
      <c r="X61" s="156" t="str">
        <f ca="1">$D$7</f>
        <v>TTC Rot-Weiß Essen II</v>
      </c>
      <c r="Y61" s="156" t="str">
        <f ca="1">$D$8</f>
        <v>TTC Mellen</v>
      </c>
      <c r="Z61" s="156" t="str">
        <f ca="1">$D$9</f>
        <v>RSV Peene</v>
      </c>
      <c r="AA61" s="156" t="str">
        <f ca="1">$D$10</f>
        <v>SV Waldau</v>
      </c>
      <c r="AB61" s="156" t="str">
        <f ca="1">$D$11</f>
        <v>TSV Breitau</v>
      </c>
      <c r="AC61" s="156" t="str">
        <f ca="1">$D$12</f>
        <v>SG Obermunde</v>
      </c>
      <c r="AD61" s="156" t="str">
        <f ca="1">$D$13</f>
        <v>VfL Wilden</v>
      </c>
      <c r="AE61" s="156" t="str">
        <f ca="1">$D$14</f>
        <v>SV Baldorf</v>
      </c>
      <c r="AF61" s="156" t="str">
        <f ca="1">$D$15</f>
        <v>TSV Starnen II</v>
      </c>
      <c r="AG61" s="156" t="str">
        <f ca="1">$D$16</f>
        <v/>
      </c>
      <c r="AH61" s="156" t="str">
        <f ca="1">$D$17</f>
        <v/>
      </c>
      <c r="AI61" s="156" t="str">
        <f ca="1">$D$18</f>
        <v/>
      </c>
      <c r="AJ61" s="156" t="str">
        <f ca="1">$D$19</f>
        <v/>
      </c>
    </row>
    <row r="62" spans="3:36" ht="17.25" thickTop="1" thickBot="1" x14ac:dyDescent="0.3">
      <c r="C62" s="348"/>
      <c r="D62" s="348"/>
      <c r="E62" s="348"/>
      <c r="F62" s="348"/>
      <c r="G62" s="348"/>
      <c r="H62" s="348"/>
      <c r="I62" s="348"/>
      <c r="J62" s="348"/>
      <c r="K62" s="348"/>
      <c r="L62" s="348"/>
      <c r="M62" s="348"/>
      <c r="N62" s="348"/>
      <c r="O62" s="348"/>
      <c r="P62" s="348"/>
      <c r="Q62" s="348"/>
      <c r="R62" s="348"/>
      <c r="S62" s="348"/>
      <c r="U62" s="64"/>
      <c r="V62" s="99"/>
      <c r="W62" s="229" t="str">
        <f ca="1">LEFT(W61,Factors!$D$10)</f>
        <v>SV Armini</v>
      </c>
      <c r="X62" s="230" t="str">
        <f ca="1">LEFT(X61,Factors!$D$10)</f>
        <v>TTC Rot-W</v>
      </c>
      <c r="Y62" s="230" t="str">
        <f ca="1">LEFT(Y61,Factors!$D$10)</f>
        <v>TTC Melle</v>
      </c>
      <c r="Z62" s="230" t="str">
        <f ca="1">LEFT(Z61,Factors!$D$10)</f>
        <v>RSV Peene</v>
      </c>
      <c r="AA62" s="230" t="str">
        <f ca="1">LEFT(AA61,Factors!$D$10)</f>
        <v>SV Waldau</v>
      </c>
      <c r="AB62" s="230" t="str">
        <f ca="1">LEFT(AB61,Factors!$D$10)</f>
        <v>TSV Breit</v>
      </c>
      <c r="AC62" s="230" t="str">
        <f ca="1">LEFT(AC61,Factors!$D$10)</f>
        <v>SG Obermu</v>
      </c>
      <c r="AD62" s="230" t="str">
        <f ca="1">LEFT(AD61,Factors!$D$10)</f>
        <v>VfL Wilde</v>
      </c>
      <c r="AE62" s="230" t="str">
        <f ca="1">LEFT(AE61,Factors!$D$10)</f>
        <v>SV Baldor</v>
      </c>
      <c r="AF62" s="230" t="str">
        <f ca="1">LEFT(AF61,Factors!$D$10)</f>
        <v>TSV Starn</v>
      </c>
      <c r="AG62" s="230" t="str">
        <f ca="1">LEFT(AG61,Factors!$D$10)</f>
        <v/>
      </c>
      <c r="AH62" s="230" t="str">
        <f ca="1">LEFT(AH61,Factors!$D$10)</f>
        <v/>
      </c>
      <c r="AI62" s="230" t="str">
        <f ca="1">LEFT(AI61,Factors!$D$10)</f>
        <v/>
      </c>
      <c r="AJ62" s="231" t="str">
        <f ca="1">LEFT(AJ61,Factors!$D$10)</f>
        <v/>
      </c>
    </row>
    <row r="63" spans="3:36" ht="16.5" thickTop="1" x14ac:dyDescent="0.25"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S63" s="348"/>
      <c r="U63" s="108">
        <f ca="1">$C$6</f>
        <v>1</v>
      </c>
      <c r="V63" s="109" t="str">
        <f ca="1">$D$6</f>
        <v>SV Arminia Köln III</v>
      </c>
      <c r="W63" s="100"/>
      <c r="X63" s="101" t="str">
        <f ca="1">IFERROR(VLOOKUP(V63&amp;X61,Calc2!$Q$4:$R$383,2,0),"")</f>
        <v/>
      </c>
      <c r="Y63" s="101" t="str">
        <f ca="1">IFERROR(VLOOKUP(V63&amp;Y61,Calc2!$Q$4:$R$383,2,0),"")</f>
        <v/>
      </c>
      <c r="Z63" s="101" t="str">
        <f ca="1">IFERROR(VLOOKUP(V63&amp;Z61,Calc2!$Q$4:$R$383,2,0),"")</f>
        <v/>
      </c>
      <c r="AA63" s="101" t="str">
        <f ca="1">IFERROR(VLOOKUP(V63&amp;AA61,Calc2!$Q$4:$R$383,2,0),"")</f>
        <v/>
      </c>
      <c r="AB63" s="101" t="str">
        <f ca="1">IFERROR(VLOOKUP(V63&amp;AB61,Calc2!$Q$4:$R$383,2,0),"")</f>
        <v/>
      </c>
      <c r="AC63" s="101" t="str">
        <f ca="1">IFERROR(VLOOKUP(V63&amp;AC61,Calc2!$Q$4:$R$383,2,0),"")</f>
        <v/>
      </c>
      <c r="AD63" s="101" t="str">
        <f ca="1">IFERROR(VLOOKUP(V63&amp;AD61,Calc2!$Q$4:$R$383,2,0),"")</f>
        <v/>
      </c>
      <c r="AE63" s="101" t="str">
        <f ca="1">IFERROR(VLOOKUP(V63&amp;AE61,Calc2!$Q$4:$R$383,2,0),"")</f>
        <v/>
      </c>
      <c r="AF63" s="101" t="str">
        <f ca="1">IFERROR(VLOOKUP(V63&amp;AF61,Calc2!$Q$4:$R$383,2,0),"")</f>
        <v/>
      </c>
      <c r="AG63" s="101" t="str">
        <f ca="1">IFERROR(VLOOKUP(V63&amp;AG61,Calc2!$Q$4:$R$383,2,0),"")</f>
        <v/>
      </c>
      <c r="AH63" s="101" t="str">
        <f ca="1">IFERROR(VLOOKUP(V63&amp;AH61,Calc2!$Q$4:$R$383,2,0),"")</f>
        <v/>
      </c>
      <c r="AI63" s="101" t="str">
        <f ca="1">IFERROR(VLOOKUP(V63&amp;AI61,Calc2!$Q$4:$R$383,2,0),"")</f>
        <v/>
      </c>
      <c r="AJ63" s="102" t="str">
        <f ca="1">IFERROR(VLOOKUP(V63&amp;AJ61,Calc2!$Q$4:$R$383,2,0),"")</f>
        <v/>
      </c>
    </row>
    <row r="64" spans="3:36" ht="15.75" x14ac:dyDescent="0.25"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8"/>
      <c r="N64" s="348"/>
      <c r="O64" s="348"/>
      <c r="P64" s="348"/>
      <c r="Q64" s="348"/>
      <c r="R64" s="348"/>
      <c r="S64" s="348"/>
      <c r="U64" s="110">
        <f ca="1">$C$7</f>
        <v>2</v>
      </c>
      <c r="V64" s="111" t="str">
        <f ca="1">$D$7</f>
        <v>TTC Rot-Weiß Essen II</v>
      </c>
      <c r="W64" s="74" t="str">
        <f ca="1">IFERROR(VLOOKUP(V64&amp;W61,Calc2!$Q$4:$R$383,2,0),"")</f>
        <v/>
      </c>
      <c r="X64" s="75"/>
      <c r="Y64" s="70" t="str">
        <f ca="1">IFERROR(VLOOKUP(V64&amp;Y61,Calc2!$Q$4:$R$383,2,0),"")</f>
        <v/>
      </c>
      <c r="Z64" s="70" t="str">
        <f ca="1">IFERROR(VLOOKUP(V64&amp;Z61,Calc2!$Q$4:$R$383,2,0),"")</f>
        <v/>
      </c>
      <c r="AA64" s="70" t="str">
        <f ca="1">IFERROR(VLOOKUP(V64&amp;AA61,Calc2!$Q$4:$R$383,2,0),"")</f>
        <v/>
      </c>
      <c r="AB64" s="70" t="str">
        <f ca="1">IFERROR(VLOOKUP(V64&amp;AB61,Calc2!$Q$4:$R$383,2,0),"")</f>
        <v/>
      </c>
      <c r="AC64" s="70" t="str">
        <f ca="1">IFERROR(VLOOKUP(V64&amp;AC61,Calc2!$Q$4:$R$383,2,0),"")</f>
        <v/>
      </c>
      <c r="AD64" s="70" t="str">
        <f ca="1">IFERROR(VLOOKUP(V64&amp;AD61,Calc2!$Q$4:$R$383,2,0),"")</f>
        <v/>
      </c>
      <c r="AE64" s="70" t="str">
        <f ca="1">IFERROR(VLOOKUP(V64&amp;AE61,Calc2!$Q$4:$R$383,2,0),"")</f>
        <v/>
      </c>
      <c r="AF64" s="70" t="str">
        <f ca="1">IFERROR(VLOOKUP(V64&amp;AF61,Calc2!$Q$4:$R$383,2,0),"")</f>
        <v/>
      </c>
      <c r="AG64" s="70" t="str">
        <f ca="1">IFERROR(VLOOKUP(V64&amp;AG61,Calc2!$Q$4:$R$383,2,0),"")</f>
        <v/>
      </c>
      <c r="AH64" s="70" t="str">
        <f ca="1">IFERROR(VLOOKUP(V64&amp;AH61,Calc2!$Q$4:$R$383,2,0),"")</f>
        <v/>
      </c>
      <c r="AI64" s="70" t="str">
        <f ca="1">IFERROR(VLOOKUP(V64&amp;AI61,Calc2!$Q$4:$R$383,2,0),"")</f>
        <v/>
      </c>
      <c r="AJ64" s="76" t="str">
        <f ca="1">IFERROR(VLOOKUP(V64&amp;AJ61,Calc2!$Q$4:$R$383,2,0),"")</f>
        <v/>
      </c>
    </row>
    <row r="65" spans="3:36" ht="15.75" x14ac:dyDescent="0.25"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348"/>
      <c r="P65" s="348"/>
      <c r="Q65" s="348"/>
      <c r="R65" s="348"/>
      <c r="S65" s="348"/>
      <c r="U65" s="110">
        <f ca="1">$C$8</f>
        <v>3</v>
      </c>
      <c r="V65" s="111" t="str">
        <f ca="1">$D$8</f>
        <v>TTC Mellen</v>
      </c>
      <c r="W65" s="74" t="str">
        <f ca="1">IFERROR(VLOOKUP(V65&amp;W61,Calc2!$Q$4:$R$383,2,0),"")</f>
        <v/>
      </c>
      <c r="X65" s="70" t="str">
        <f ca="1">IFERROR(VLOOKUP(V65&amp;X61,Calc2!$Q$4:$R$383,2,0),"")</f>
        <v/>
      </c>
      <c r="Y65" s="75"/>
      <c r="Z65" s="70" t="str">
        <f ca="1">IFERROR(VLOOKUP(V65&amp;Z61,Calc2!$Q$4:$R$383,2,0),"")</f>
        <v/>
      </c>
      <c r="AA65" s="70" t="str">
        <f ca="1">IFERROR(VLOOKUP(V65&amp;AA61,Calc2!$Q$4:$R$383,2,0),"")</f>
        <v/>
      </c>
      <c r="AB65" s="70" t="str">
        <f ca="1">IFERROR(VLOOKUP(V65&amp;AB61,Calc2!$Q$4:$R$383,2,0),"")</f>
        <v/>
      </c>
      <c r="AC65" s="70" t="str">
        <f ca="1">IFERROR(VLOOKUP(V65&amp;AC61,Calc2!$Q$4:$R$383,2,0),"")</f>
        <v/>
      </c>
      <c r="AD65" s="70" t="str">
        <f ca="1">IFERROR(VLOOKUP(V65&amp;AD61,Calc2!$Q$4:$R$383,2,0),"")</f>
        <v/>
      </c>
      <c r="AE65" s="70" t="str">
        <f ca="1">IFERROR(VLOOKUP(V65&amp;AE61,Calc2!$Q$4:$R$383,2,0),"")</f>
        <v/>
      </c>
      <c r="AF65" s="70" t="str">
        <f ca="1">IFERROR(VLOOKUP(V65&amp;AF61,Calc2!$Q$4:$R$383,2,0),"")</f>
        <v/>
      </c>
      <c r="AG65" s="70" t="str">
        <f ca="1">IFERROR(VLOOKUP(V65&amp;AG61,Calc2!$Q$4:$R$383,2,0),"")</f>
        <v/>
      </c>
      <c r="AH65" s="70" t="str">
        <f ca="1">IFERROR(VLOOKUP(V65&amp;AH61,Calc2!$Q$4:$R$383,2,0),"")</f>
        <v/>
      </c>
      <c r="AI65" s="70" t="str">
        <f ca="1">IFERROR(VLOOKUP(V65&amp;AI61,Calc2!$Q$4:$R$383,2,0),"")</f>
        <v/>
      </c>
      <c r="AJ65" s="76" t="str">
        <f ca="1">IFERROR(VLOOKUP(V65&amp;AJ61,Calc2!$Q$4:$R$383,2,0),"")</f>
        <v/>
      </c>
    </row>
    <row r="66" spans="3:36" ht="15.75" x14ac:dyDescent="0.25">
      <c r="C66" s="348"/>
      <c r="D66" s="348"/>
      <c r="E66" s="348"/>
      <c r="F66" s="348"/>
      <c r="G66" s="348"/>
      <c r="H66" s="348"/>
      <c r="I66" s="348"/>
      <c r="J66" s="348"/>
      <c r="K66" s="348"/>
      <c r="L66" s="348"/>
      <c r="M66" s="348"/>
      <c r="N66" s="348"/>
      <c r="O66" s="348"/>
      <c r="P66" s="348"/>
      <c r="Q66" s="348"/>
      <c r="R66" s="348"/>
      <c r="S66" s="348"/>
      <c r="U66" s="110">
        <f ca="1">$C$9</f>
        <v>4</v>
      </c>
      <c r="V66" s="111" t="str">
        <f ca="1">$D$9</f>
        <v>RSV Peene</v>
      </c>
      <c r="W66" s="74" t="str">
        <f ca="1">IFERROR(VLOOKUP(V66&amp;W61,Calc2!$Q$4:$R$383,2,0),"")</f>
        <v/>
      </c>
      <c r="X66" s="70" t="str">
        <f ca="1">IFERROR(VLOOKUP(V66&amp;X61,Calc2!$Q$4:$R$383,2,0),"")</f>
        <v/>
      </c>
      <c r="Y66" s="70" t="str">
        <f ca="1">IFERROR(VLOOKUP(V66&amp;Y61,Calc2!$Q$4:$R$383,2,0),"")</f>
        <v/>
      </c>
      <c r="Z66" s="75"/>
      <c r="AA66" s="70" t="str">
        <f ca="1">IFERROR(VLOOKUP(V66&amp;AA61,Calc2!$Q$4:$R$383,2,0),"")</f>
        <v/>
      </c>
      <c r="AB66" s="70" t="str">
        <f ca="1">IFERROR(VLOOKUP(V66&amp;AB61,Calc2!$Q$4:$R$383,2,0),"")</f>
        <v/>
      </c>
      <c r="AC66" s="70" t="str">
        <f ca="1">IFERROR(VLOOKUP(V66&amp;AC61,Calc2!$Q$4:$R$383,2,0),"")</f>
        <v/>
      </c>
      <c r="AD66" s="70" t="str">
        <f ca="1">IFERROR(VLOOKUP(V66&amp;AD61,Calc2!$Q$4:$R$383,2,0),"")</f>
        <v/>
      </c>
      <c r="AE66" s="70" t="str">
        <f ca="1">IFERROR(VLOOKUP(V66&amp;AE61,Calc2!$Q$4:$R$383,2,0),"")</f>
        <v/>
      </c>
      <c r="AF66" s="70" t="str">
        <f ca="1">IFERROR(VLOOKUP(V66&amp;AF61,Calc2!$Q$4:$R$383,2,0),"")</f>
        <v/>
      </c>
      <c r="AG66" s="70" t="str">
        <f ca="1">IFERROR(VLOOKUP(V66&amp;AG61,Calc2!$Q$4:$R$383,2,0),"")</f>
        <v/>
      </c>
      <c r="AH66" s="70" t="str">
        <f ca="1">IFERROR(VLOOKUP(V66&amp;AH61,Calc2!$Q$4:$R$383,2,0),"")</f>
        <v/>
      </c>
      <c r="AI66" s="70" t="str">
        <f ca="1">IFERROR(VLOOKUP(V66&amp;AI61,Calc2!$Q$4:$R$383,2,0),"")</f>
        <v/>
      </c>
      <c r="AJ66" s="76" t="str">
        <f ca="1">IFERROR(VLOOKUP(V66&amp;AJ61,Calc2!$Q$4:$R$383,2,0),"")</f>
        <v/>
      </c>
    </row>
    <row r="67" spans="3:36" ht="15.75" x14ac:dyDescent="0.25">
      <c r="C67" s="348"/>
      <c r="D67" s="348"/>
      <c r="E67" s="348"/>
      <c r="F67" s="348"/>
      <c r="G67" s="348"/>
      <c r="H67" s="348"/>
      <c r="I67" s="348"/>
      <c r="J67" s="348"/>
      <c r="K67" s="348"/>
      <c r="L67" s="348"/>
      <c r="M67" s="348"/>
      <c r="N67" s="348"/>
      <c r="O67" s="348"/>
      <c r="P67" s="348"/>
      <c r="Q67" s="348"/>
      <c r="R67" s="348"/>
      <c r="S67" s="348"/>
      <c r="U67" s="110">
        <f ca="1">$C$10</f>
        <v>5</v>
      </c>
      <c r="V67" s="111" t="str">
        <f ca="1">$D$10</f>
        <v>SV Waldau</v>
      </c>
      <c r="W67" s="74" t="str">
        <f ca="1">IFERROR(VLOOKUP(V67&amp;W61,Calc2!$Q$4:$R$383,2,0),"")</f>
        <v/>
      </c>
      <c r="X67" s="70" t="str">
        <f ca="1">IFERROR(VLOOKUP(V67&amp;X61,Calc2!$Q$4:$R$383,2,0),"")</f>
        <v/>
      </c>
      <c r="Y67" s="70" t="str">
        <f ca="1">IFERROR(VLOOKUP(V67&amp;Y61,Calc2!$Q$4:$R$383,2,0),"")</f>
        <v/>
      </c>
      <c r="Z67" s="70" t="str">
        <f ca="1">IFERROR(VLOOKUP(V67&amp;Z61,Calc2!$Q$4:$R$383,2,0),"")</f>
        <v/>
      </c>
      <c r="AA67" s="75"/>
      <c r="AB67" s="70" t="str">
        <f ca="1">IFERROR(VLOOKUP(V67&amp;AB61,Calc2!$Q$4:$R$383,2,0),"")</f>
        <v/>
      </c>
      <c r="AC67" s="70" t="str">
        <f ca="1">IFERROR(VLOOKUP(V67&amp;AC61,Calc2!$Q$4:$R$383,2,0),"")</f>
        <v/>
      </c>
      <c r="AD67" s="70" t="str">
        <f ca="1">IFERROR(VLOOKUP(V67&amp;AD61,Calc2!$Q$4:$R$383,2,0),"")</f>
        <v/>
      </c>
      <c r="AE67" s="70" t="str">
        <f ca="1">IFERROR(VLOOKUP(V67&amp;AE61,Calc2!$Q$4:$R$383,2,0),"")</f>
        <v/>
      </c>
      <c r="AF67" s="70" t="str">
        <f ca="1">IFERROR(VLOOKUP(V67&amp;AF61,Calc2!$Q$4:$R$383,2,0),"")</f>
        <v/>
      </c>
      <c r="AG67" s="70" t="str">
        <f ca="1">IFERROR(VLOOKUP(V67&amp;AG61,Calc2!$Q$4:$R$383,2,0),"")</f>
        <v/>
      </c>
      <c r="AH67" s="70" t="str">
        <f ca="1">IFERROR(VLOOKUP(V67&amp;AH61,Calc2!$Q$4:$R$383,2,0),"")</f>
        <v/>
      </c>
      <c r="AI67" s="70" t="str">
        <f ca="1">IFERROR(VLOOKUP(V67&amp;AI61,Calc2!$Q$4:$R$383,2,0),"")</f>
        <v/>
      </c>
      <c r="AJ67" s="76" t="str">
        <f ca="1">IFERROR(VLOOKUP(V67&amp;AJ61,Calc2!$Q$4:$R$383,2,0),"")</f>
        <v/>
      </c>
    </row>
    <row r="68" spans="3:36" ht="15.75" x14ac:dyDescent="0.25">
      <c r="C68" s="348"/>
      <c r="D68" s="348"/>
      <c r="E68" s="348"/>
      <c r="F68" s="348"/>
      <c r="G68" s="348"/>
      <c r="H68" s="348"/>
      <c r="I68" s="348"/>
      <c r="J68" s="348"/>
      <c r="K68" s="348"/>
      <c r="L68" s="348"/>
      <c r="M68" s="348"/>
      <c r="N68" s="348"/>
      <c r="O68" s="348"/>
      <c r="P68" s="348"/>
      <c r="Q68" s="348"/>
      <c r="R68" s="348"/>
      <c r="S68" s="348"/>
      <c r="U68" s="110">
        <f ca="1">$C$11</f>
        <v>6</v>
      </c>
      <c r="V68" s="111" t="str">
        <f ca="1">$D$11</f>
        <v>TSV Breitau</v>
      </c>
      <c r="W68" s="74" t="str">
        <f ca="1">IFERROR(VLOOKUP(V68&amp;W61,Calc2!$Q$4:$R$383,2,0),"")</f>
        <v/>
      </c>
      <c r="X68" s="70" t="str">
        <f ca="1">IFERROR(VLOOKUP(V68&amp;X61,Calc2!$Q$4:$R$383,2,0),"")</f>
        <v/>
      </c>
      <c r="Y68" s="70" t="str">
        <f ca="1">IFERROR(VLOOKUP(V68&amp;Y61,Calc2!$Q$4:$R$383,2,0),"")</f>
        <v/>
      </c>
      <c r="Z68" s="70" t="str">
        <f ca="1">IFERROR(VLOOKUP(V68&amp;Z61,Calc2!$Q$4:$R$383,2,0),"")</f>
        <v/>
      </c>
      <c r="AA68" s="70" t="str">
        <f ca="1">IFERROR(VLOOKUP(V68&amp;AA61,Calc2!$Q$4:$R$383,2,0),"")</f>
        <v/>
      </c>
      <c r="AB68" s="75"/>
      <c r="AC68" s="70" t="str">
        <f ca="1">IFERROR(VLOOKUP(V68&amp;AC61,Calc2!$Q$4:$R$383,2,0),"")</f>
        <v/>
      </c>
      <c r="AD68" s="70" t="str">
        <f ca="1">IFERROR(VLOOKUP(V68&amp;AD61,Calc2!$Q$4:$R$383,2,0),"")</f>
        <v/>
      </c>
      <c r="AE68" s="70" t="str">
        <f ca="1">IFERROR(VLOOKUP(V68&amp;AE61,Calc2!$Q$4:$R$383,2,0),"")</f>
        <v/>
      </c>
      <c r="AF68" s="70" t="str">
        <f ca="1">IFERROR(VLOOKUP(V68&amp;AF61,Calc2!$Q$4:$R$383,2,0),"")</f>
        <v/>
      </c>
      <c r="AG68" s="70" t="str">
        <f ca="1">IFERROR(VLOOKUP(V68&amp;AG61,Calc2!$Q$4:$R$383,2,0),"")</f>
        <v/>
      </c>
      <c r="AH68" s="70" t="str">
        <f ca="1">IFERROR(VLOOKUP(V68&amp;AH61,Calc2!$Q$4:$R$383,2,0),"")</f>
        <v/>
      </c>
      <c r="AI68" s="70" t="str">
        <f ca="1">IFERROR(VLOOKUP(V68&amp;AI61,Calc2!$Q$4:$R$383,2,0),"")</f>
        <v/>
      </c>
      <c r="AJ68" s="76" t="str">
        <f ca="1">IFERROR(VLOOKUP(V68&amp;AJ61,Calc2!$Q$4:$R$383,2,0),"")</f>
        <v/>
      </c>
    </row>
    <row r="69" spans="3:36" ht="15.75" x14ac:dyDescent="0.25">
      <c r="C69" s="348"/>
      <c r="D69" s="348"/>
      <c r="E69" s="348"/>
      <c r="F69" s="348"/>
      <c r="G69" s="348"/>
      <c r="H69" s="348"/>
      <c r="I69" s="348"/>
      <c r="J69" s="348"/>
      <c r="K69" s="348"/>
      <c r="L69" s="348"/>
      <c r="M69" s="348"/>
      <c r="N69" s="348"/>
      <c r="O69" s="348"/>
      <c r="P69" s="348"/>
      <c r="Q69" s="348"/>
      <c r="R69" s="348"/>
      <c r="S69" s="348"/>
      <c r="U69" s="110">
        <f ca="1">$C$12</f>
        <v>7</v>
      </c>
      <c r="V69" s="111" t="str">
        <f ca="1">$D$12</f>
        <v>SG Obermunde</v>
      </c>
      <c r="W69" s="74" t="str">
        <f ca="1">IFERROR(VLOOKUP(V69&amp;W61,Calc2!$Q$4:$R$383,2,0),"")</f>
        <v/>
      </c>
      <c r="X69" s="70" t="str">
        <f ca="1">IFERROR(VLOOKUP(V69&amp;X61,Calc2!$Q$4:$R$383,2,0),"")</f>
        <v/>
      </c>
      <c r="Y69" s="70" t="str">
        <f ca="1">IFERROR(VLOOKUP(V69&amp;Y61,Calc2!$Q$4:$R$383,2,0),"")</f>
        <v/>
      </c>
      <c r="Z69" s="70" t="str">
        <f ca="1">IFERROR(VLOOKUP(V69&amp;Z61,Calc2!$Q$4:$R$383,2,0),"")</f>
        <v/>
      </c>
      <c r="AA69" s="70" t="str">
        <f ca="1">IFERROR(VLOOKUP(V69&amp;AA61,Calc2!$Q$4:$R$383,2,0),"")</f>
        <v/>
      </c>
      <c r="AB69" s="70" t="str">
        <f ca="1">IFERROR(VLOOKUP(V69&amp;AB61,Calc2!$Q$4:$R$383,2,0),"")</f>
        <v/>
      </c>
      <c r="AC69" s="75"/>
      <c r="AD69" s="70" t="str">
        <f ca="1">IFERROR(VLOOKUP(V69&amp;AD61,Calc2!$Q$4:$R$383,2,0),"")</f>
        <v/>
      </c>
      <c r="AE69" s="70" t="str">
        <f ca="1">IFERROR(VLOOKUP(V69&amp;AE61,Calc2!$Q$4:$R$383,2,0),"")</f>
        <v/>
      </c>
      <c r="AF69" s="70" t="str">
        <f ca="1">IFERROR(VLOOKUP(V69&amp;AF61,Calc2!$Q$4:$R$383,2,0),"")</f>
        <v/>
      </c>
      <c r="AG69" s="70" t="str">
        <f ca="1">IFERROR(VLOOKUP(V69&amp;AG61,Calc2!$Q$4:$R$383,2,0),"")</f>
        <v/>
      </c>
      <c r="AH69" s="70" t="str">
        <f ca="1">IFERROR(VLOOKUP(V69&amp;AH61,Calc2!$Q$4:$R$383,2,0),"")</f>
        <v/>
      </c>
      <c r="AI69" s="70" t="str">
        <f ca="1">IFERROR(VLOOKUP(V69&amp;AI61,Calc2!$Q$4:$R$383,2,0),"")</f>
        <v/>
      </c>
      <c r="AJ69" s="76" t="str">
        <f ca="1">IFERROR(VLOOKUP(V69&amp;AJ61,Calc2!$Q$4:$R$383,2,0),"")</f>
        <v/>
      </c>
    </row>
    <row r="70" spans="3:36" ht="15.75" x14ac:dyDescent="0.25">
      <c r="C70" s="348"/>
      <c r="D70" s="348"/>
      <c r="E70" s="348"/>
      <c r="F70" s="348"/>
      <c r="G70" s="348"/>
      <c r="H70" s="348"/>
      <c r="I70" s="348"/>
      <c r="J70" s="348"/>
      <c r="K70" s="348"/>
      <c r="L70" s="348"/>
      <c r="M70" s="348"/>
      <c r="N70" s="348"/>
      <c r="O70" s="348"/>
      <c r="P70" s="348"/>
      <c r="Q70" s="348"/>
      <c r="R70" s="348"/>
      <c r="S70" s="348"/>
      <c r="U70" s="110">
        <f ca="1">$C$13</f>
        <v>8</v>
      </c>
      <c r="V70" s="111" t="str">
        <f ca="1">$D$13</f>
        <v>VfL Wilden</v>
      </c>
      <c r="W70" s="74" t="str">
        <f ca="1">IFERROR(VLOOKUP(V70&amp;W61,Calc2!$Q$4:$R$383,2,0),"")</f>
        <v/>
      </c>
      <c r="X70" s="70" t="str">
        <f ca="1">IFERROR(VLOOKUP(V70&amp;X61,Calc2!$Q$4:$R$383,2,0),"")</f>
        <v/>
      </c>
      <c r="Y70" s="70" t="str">
        <f ca="1">IFERROR(VLOOKUP(V70&amp;Y61,Calc2!$Q$4:$R$383,2,0),"")</f>
        <v/>
      </c>
      <c r="Z70" s="70" t="str">
        <f ca="1">IFERROR(VLOOKUP(V70&amp;Z61,Calc2!$Q$4:$R$383,2,0),"")</f>
        <v/>
      </c>
      <c r="AA70" s="70" t="str">
        <f ca="1">IFERROR(VLOOKUP(V70&amp;AA61,Calc2!$Q$4:$R$383,2,0),"")</f>
        <v/>
      </c>
      <c r="AB70" s="70" t="str">
        <f ca="1">IFERROR(VLOOKUP(V70&amp;AB61,Calc2!$Q$4:$R$383,2,0),"")</f>
        <v/>
      </c>
      <c r="AC70" s="70" t="str">
        <f ca="1">IFERROR(VLOOKUP(V70&amp;AC61,Calc2!$Q$4:$R$383,2,0),"")</f>
        <v/>
      </c>
      <c r="AD70" s="75"/>
      <c r="AE70" s="70" t="str">
        <f ca="1">IFERROR(VLOOKUP(V70&amp;AE61,Calc2!$Q$4:$R$383,2,0),"")</f>
        <v/>
      </c>
      <c r="AF70" s="70" t="str">
        <f ca="1">IFERROR(VLOOKUP(V70&amp;AF61,Calc2!$Q$4:$R$383,2,0),"")</f>
        <v/>
      </c>
      <c r="AG70" s="70" t="str">
        <f ca="1">IFERROR(VLOOKUP(V70&amp;AG61,Calc2!$Q$4:$R$383,2,0),"")</f>
        <v/>
      </c>
      <c r="AH70" s="70" t="str">
        <f ca="1">IFERROR(VLOOKUP(V70&amp;AH61,Calc2!$Q$4:$R$383,2,0),"")</f>
        <v/>
      </c>
      <c r="AI70" s="70" t="str">
        <f ca="1">IFERROR(VLOOKUP(V70&amp;AI61,Calc2!$Q$4:$R$383,2,0),"")</f>
        <v/>
      </c>
      <c r="AJ70" s="76" t="str">
        <f ca="1">IFERROR(VLOOKUP(V70&amp;AJ61,Calc2!$Q$4:$R$383,2,0),"")</f>
        <v/>
      </c>
    </row>
    <row r="71" spans="3:36" ht="15.75" x14ac:dyDescent="0.25">
      <c r="C71" s="348"/>
      <c r="D71" s="348"/>
      <c r="E71" s="348"/>
      <c r="F71" s="348"/>
      <c r="G71" s="348"/>
      <c r="H71" s="348"/>
      <c r="I71" s="348"/>
      <c r="J71" s="348"/>
      <c r="K71" s="348"/>
      <c r="L71" s="348"/>
      <c r="M71" s="348"/>
      <c r="N71" s="348"/>
      <c r="O71" s="348"/>
      <c r="P71" s="348"/>
      <c r="Q71" s="348"/>
      <c r="R71" s="348"/>
      <c r="S71" s="348"/>
      <c r="U71" s="110">
        <f ca="1">$C$14</f>
        <v>9</v>
      </c>
      <c r="V71" s="111" t="str">
        <f ca="1">$D$14</f>
        <v>SV Baldorf</v>
      </c>
      <c r="W71" s="74" t="str">
        <f ca="1">IFERROR(VLOOKUP(V71&amp;W61,Calc2!$Q$4:$R$383,2,0),"")</f>
        <v/>
      </c>
      <c r="X71" s="70" t="str">
        <f ca="1">IFERROR(VLOOKUP(V71&amp;X61,Calc2!$Q$4:$R$383,2,0),"")</f>
        <v/>
      </c>
      <c r="Y71" s="70" t="str">
        <f ca="1">IFERROR(VLOOKUP(V71&amp;Y61,Calc2!$Q$4:$R$383,2,0),"")</f>
        <v/>
      </c>
      <c r="Z71" s="70" t="str">
        <f ca="1">IFERROR(VLOOKUP(V71&amp;Z61,Calc2!$Q$4:$R$383,2,0),"")</f>
        <v/>
      </c>
      <c r="AA71" s="70" t="str">
        <f ca="1">IFERROR(VLOOKUP(V71&amp;AA61,Calc2!$Q$4:$R$383,2,0),"")</f>
        <v/>
      </c>
      <c r="AB71" s="70" t="str">
        <f ca="1">IFERROR(VLOOKUP(V71&amp;AB61,Calc2!$Q$4:$R$383,2,0),"")</f>
        <v/>
      </c>
      <c r="AC71" s="70" t="str">
        <f ca="1">IFERROR(VLOOKUP(V71&amp;AC61,Calc2!$Q$4:$R$383,2,0),"")</f>
        <v/>
      </c>
      <c r="AD71" s="70" t="str">
        <f ca="1">IFERROR(VLOOKUP(V71&amp;AD61,Calc2!$Q$4:$R$383,2,0),"")</f>
        <v/>
      </c>
      <c r="AE71" s="75"/>
      <c r="AF71" s="70" t="str">
        <f ca="1">IFERROR(VLOOKUP(V71&amp;AF61,Calc2!$Q$4:$R$383,2,0),"")</f>
        <v/>
      </c>
      <c r="AG71" s="70" t="str">
        <f ca="1">IFERROR(VLOOKUP(V71&amp;AG61,Calc2!$Q$4:$R$383,2,0),"")</f>
        <v/>
      </c>
      <c r="AH71" s="70" t="str">
        <f ca="1">IFERROR(VLOOKUP(V71&amp;AH61,Calc2!$Q$4:$R$383,2,0),"")</f>
        <v/>
      </c>
      <c r="AI71" s="70" t="str">
        <f ca="1">IFERROR(VLOOKUP(V71&amp;AI61,Calc2!$Q$4:$R$383,2,0),"")</f>
        <v/>
      </c>
      <c r="AJ71" s="76" t="str">
        <f ca="1">IFERROR(VLOOKUP(V71&amp;AJ61,Calc2!$Q$4:$R$383,2,0),"")</f>
        <v/>
      </c>
    </row>
    <row r="72" spans="3:36" ht="15.75" x14ac:dyDescent="0.25">
      <c r="C72" s="348"/>
      <c r="D72" s="348"/>
      <c r="E72" s="348"/>
      <c r="F72" s="348"/>
      <c r="G72" s="348"/>
      <c r="H72" s="348"/>
      <c r="I72" s="348"/>
      <c r="J72" s="348"/>
      <c r="K72" s="348"/>
      <c r="L72" s="348"/>
      <c r="M72" s="348"/>
      <c r="N72" s="348"/>
      <c r="O72" s="348"/>
      <c r="P72" s="348"/>
      <c r="Q72" s="348"/>
      <c r="R72" s="348"/>
      <c r="S72" s="348"/>
      <c r="U72" s="110">
        <f ca="1">$C$15</f>
        <v>10</v>
      </c>
      <c r="V72" s="111" t="str">
        <f ca="1">$D$15</f>
        <v>TSV Starnen II</v>
      </c>
      <c r="W72" s="74" t="str">
        <f ca="1">IFERROR(VLOOKUP(V72&amp;W61,Calc2!$Q$4:$R$383,2,0),"")</f>
        <v/>
      </c>
      <c r="X72" s="70" t="str">
        <f ca="1">IFERROR(VLOOKUP(V72&amp;X61,Calc2!$Q$4:$R$383,2,0),"")</f>
        <v/>
      </c>
      <c r="Y72" s="70" t="str">
        <f ca="1">IFERROR(VLOOKUP(V72&amp;Y61,Calc2!$Q$4:$R$383,2,0),"")</f>
        <v/>
      </c>
      <c r="Z72" s="70" t="str">
        <f ca="1">IFERROR(VLOOKUP(V72&amp;Z61,Calc2!$Q$4:$R$383,2,0),"")</f>
        <v/>
      </c>
      <c r="AA72" s="70" t="str">
        <f ca="1">IFERROR(VLOOKUP(V72&amp;AA61,Calc2!$Q$4:$R$383,2,0),"")</f>
        <v/>
      </c>
      <c r="AB72" s="70" t="str">
        <f ca="1">IFERROR(VLOOKUP(V72&amp;AB61,Calc2!$Q$4:$R$383,2,0),"")</f>
        <v/>
      </c>
      <c r="AC72" s="70" t="str">
        <f ca="1">IFERROR(VLOOKUP(V72&amp;AC61,Calc2!$Q$4:$R$383,2,0),"")</f>
        <v/>
      </c>
      <c r="AD72" s="70" t="str">
        <f ca="1">IFERROR(VLOOKUP(V72&amp;AD61,Calc2!$Q$4:$R$383,2,0),"")</f>
        <v/>
      </c>
      <c r="AE72" s="70" t="str">
        <f ca="1">IFERROR(VLOOKUP(V72&amp;AE61,Calc2!$Q$4:$R$383,2,0),"")</f>
        <v/>
      </c>
      <c r="AF72" s="75"/>
      <c r="AG72" s="70" t="str">
        <f ca="1">IFERROR(VLOOKUP(V72&amp;AG61,Calc2!$Q$4:$R$383,2,0),"")</f>
        <v/>
      </c>
      <c r="AH72" s="70" t="str">
        <f ca="1">IFERROR(VLOOKUP(V72&amp;AH61,Calc2!$Q$4:$R$383,2,0),"")</f>
        <v/>
      </c>
      <c r="AI72" s="70" t="str">
        <f ca="1">IFERROR(VLOOKUP(V72&amp;AI61,Calc2!$Q$4:$R$383,2,0),"")</f>
        <v/>
      </c>
      <c r="AJ72" s="76" t="str">
        <f ca="1">IFERROR(VLOOKUP(V72&amp;AJ61,Calc2!$Q$4:$R$383,2,0),"")</f>
        <v/>
      </c>
    </row>
    <row r="73" spans="3:36" ht="15.75" x14ac:dyDescent="0.25">
      <c r="C73" s="348"/>
      <c r="D73" s="348"/>
      <c r="E73" s="348"/>
      <c r="F73" s="348"/>
      <c r="G73" s="348"/>
      <c r="H73" s="348"/>
      <c r="I73" s="348"/>
      <c r="J73" s="348"/>
      <c r="K73" s="348"/>
      <c r="L73" s="348"/>
      <c r="M73" s="348"/>
      <c r="N73" s="348"/>
      <c r="O73" s="348"/>
      <c r="P73" s="348"/>
      <c r="Q73" s="348"/>
      <c r="R73" s="348"/>
      <c r="S73" s="348"/>
      <c r="U73" s="110">
        <f ca="1">$C$16</f>
        <v>11</v>
      </c>
      <c r="V73" s="111" t="str">
        <f ca="1">$D$16</f>
        <v/>
      </c>
      <c r="W73" s="74" t="str">
        <f ca="1">IFERROR(VLOOKUP(V73&amp;W61,Calc2!$Q$4:$R$383,2,0),"")</f>
        <v/>
      </c>
      <c r="X73" s="70" t="str">
        <f ca="1">IFERROR(VLOOKUP(V73&amp;X61,Calc2!$Q$4:$R$383,2,0),"")</f>
        <v/>
      </c>
      <c r="Y73" s="70" t="str">
        <f ca="1">IFERROR(VLOOKUP(V73&amp;Y61,Calc2!$Q$4:$R$383,2,0),"")</f>
        <v/>
      </c>
      <c r="Z73" s="70" t="str">
        <f ca="1">IFERROR(VLOOKUP(V73&amp;Z61,Calc2!$Q$4:$R$383,2,0),"")</f>
        <v/>
      </c>
      <c r="AA73" s="70" t="str">
        <f ca="1">IFERROR(VLOOKUP(V73&amp;AA61,Calc2!$Q$4:$R$383,2,0),"")</f>
        <v/>
      </c>
      <c r="AB73" s="70" t="str">
        <f ca="1">IFERROR(VLOOKUP(V73&amp;AB61,Calc2!$Q$4:$R$383,2,0),"")</f>
        <v/>
      </c>
      <c r="AC73" s="70" t="str">
        <f ca="1">IFERROR(VLOOKUP(V73&amp;AC61,Calc2!$Q$4:$R$383,2,0),"")</f>
        <v/>
      </c>
      <c r="AD73" s="70" t="str">
        <f ca="1">IFERROR(VLOOKUP(V73&amp;AD61,Calc2!$Q$4:$R$383,2,0),"")</f>
        <v/>
      </c>
      <c r="AE73" s="70" t="str">
        <f ca="1">IFERROR(VLOOKUP(V73&amp;AE61,Calc2!$Q$4:$R$383,2,0),"")</f>
        <v/>
      </c>
      <c r="AF73" s="70" t="str">
        <f ca="1">IFERROR(VLOOKUP(V73&amp;AF61,Calc2!$Q$4:$R$383,2,0),"")</f>
        <v/>
      </c>
      <c r="AG73" s="75"/>
      <c r="AH73" s="70" t="str">
        <f ca="1">IFERROR(VLOOKUP(V73&amp;AH61,Calc2!$Q$4:$R$383,2,0),"")</f>
        <v/>
      </c>
      <c r="AI73" s="70" t="str">
        <f ca="1">IFERROR(VLOOKUP(V73&amp;AI61,Calc2!$Q$4:$R$383,2,0),"")</f>
        <v/>
      </c>
      <c r="AJ73" s="76" t="str">
        <f ca="1">IFERROR(VLOOKUP(V73&amp;AJ61,Calc2!$Q$4:$R$383,2,0),"")</f>
        <v/>
      </c>
    </row>
    <row r="74" spans="3:36" ht="15.75" x14ac:dyDescent="0.25"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348"/>
      <c r="P74" s="348"/>
      <c r="Q74" s="348"/>
      <c r="R74" s="348"/>
      <c r="S74" s="348"/>
      <c r="U74" s="110">
        <f ca="1">$C$17</f>
        <v>11</v>
      </c>
      <c r="V74" s="111" t="str">
        <f ca="1">$D$17</f>
        <v/>
      </c>
      <c r="W74" s="74" t="str">
        <f ca="1">IFERROR(VLOOKUP(V74&amp;W61,Calc2!$Q$4:$R$383,2,0),"")</f>
        <v/>
      </c>
      <c r="X74" s="70" t="str">
        <f ca="1">IFERROR(VLOOKUP(V74&amp;X61,Calc2!$Q$4:$R$383,2,0),"")</f>
        <v/>
      </c>
      <c r="Y74" s="70" t="str">
        <f ca="1">IFERROR(VLOOKUP(V74&amp;Y61,Calc2!$Q$4:$R$383,2,0),"")</f>
        <v/>
      </c>
      <c r="Z74" s="70" t="str">
        <f ca="1">IFERROR(VLOOKUP(V74&amp;Z61,Calc2!$Q$4:$R$383,2,0),"")</f>
        <v/>
      </c>
      <c r="AA74" s="70" t="str">
        <f ca="1">IFERROR(VLOOKUP(V74&amp;AA61,Calc2!$Q$4:$R$383,2,0),"")</f>
        <v/>
      </c>
      <c r="AB74" s="70" t="str">
        <f ca="1">IFERROR(VLOOKUP(V74&amp;AB61,Calc2!$Q$4:$R$383,2,0),"")</f>
        <v/>
      </c>
      <c r="AC74" s="70" t="str">
        <f ca="1">IFERROR(VLOOKUP(V74&amp;AC61,Calc2!$Q$4:$R$383,2,0),"")</f>
        <v/>
      </c>
      <c r="AD74" s="70" t="str">
        <f ca="1">IFERROR(VLOOKUP(V74&amp;AD61,Calc2!$Q$4:$R$383,2,0),"")</f>
        <v/>
      </c>
      <c r="AE74" s="70" t="str">
        <f ca="1">IFERROR(VLOOKUP(V74&amp;AE61,Calc2!$Q$4:$R$383,2,0),"")</f>
        <v/>
      </c>
      <c r="AF74" s="70" t="str">
        <f ca="1">IFERROR(VLOOKUP(V74&amp;AF61,Calc2!$Q$4:$R$383,2,0),"")</f>
        <v/>
      </c>
      <c r="AG74" s="70" t="str">
        <f ca="1">IFERROR(VLOOKUP(V74&amp;AG61,Calc2!$Q$4:$R$383,2,0),"")</f>
        <v/>
      </c>
      <c r="AH74" s="75"/>
      <c r="AI74" s="70" t="str">
        <f ca="1">IFERROR(VLOOKUP(V74&amp;AI61,Calc2!$Q$4:$R$383,2,0),"")</f>
        <v/>
      </c>
      <c r="AJ74" s="76" t="str">
        <f ca="1">IFERROR(VLOOKUP(V74&amp;AJ61,Calc2!$Q$4:$R$383,2,0),"")</f>
        <v/>
      </c>
    </row>
    <row r="75" spans="3:36" ht="15.75" x14ac:dyDescent="0.25">
      <c r="C75" s="348"/>
      <c r="D75" s="348"/>
      <c r="E75" s="348"/>
      <c r="F75" s="348"/>
      <c r="G75" s="348"/>
      <c r="H75" s="348"/>
      <c r="I75" s="348"/>
      <c r="J75" s="348"/>
      <c r="K75" s="348"/>
      <c r="L75" s="348"/>
      <c r="M75" s="348"/>
      <c r="N75" s="348"/>
      <c r="O75" s="348"/>
      <c r="P75" s="348"/>
      <c r="Q75" s="348"/>
      <c r="R75" s="348"/>
      <c r="S75" s="348"/>
      <c r="U75" s="110">
        <f ca="1">$C$18</f>
        <v>11</v>
      </c>
      <c r="V75" s="111" t="str">
        <f ca="1">$D$18</f>
        <v/>
      </c>
      <c r="W75" s="74" t="str">
        <f ca="1">IFERROR(VLOOKUP(V75&amp;W61,Calc2!$Q$4:$R$383,2,0),"")</f>
        <v/>
      </c>
      <c r="X75" s="70" t="str">
        <f ca="1">IFERROR(VLOOKUP(V75&amp;X61,Calc2!$Q$4:$R$383,2,0),"")</f>
        <v/>
      </c>
      <c r="Y75" s="70" t="str">
        <f ca="1">IFERROR(VLOOKUP(V75&amp;Y61,Calc2!$Q$4:$R$383,2,0),"")</f>
        <v/>
      </c>
      <c r="Z75" s="70" t="str">
        <f ca="1">IFERROR(VLOOKUP(V75&amp;Z61,Calc2!$Q$4:$R$383,2,0),"")</f>
        <v/>
      </c>
      <c r="AA75" s="70" t="str">
        <f ca="1">IFERROR(VLOOKUP(V75&amp;AA61,Calc2!$Q$4:$R$383,2,0),"")</f>
        <v/>
      </c>
      <c r="AB75" s="70" t="str">
        <f ca="1">IFERROR(VLOOKUP(V75&amp;AB61,Calc2!$Q$4:$R$383,2,0),"")</f>
        <v/>
      </c>
      <c r="AC75" s="70" t="str">
        <f ca="1">IFERROR(VLOOKUP(V75&amp;AC61,Calc2!$Q$4:$R$383,2,0),"")</f>
        <v/>
      </c>
      <c r="AD75" s="70" t="str">
        <f ca="1">IFERROR(VLOOKUP(V75&amp;AD61,Calc2!$Q$4:$R$383,2,0),"")</f>
        <v/>
      </c>
      <c r="AE75" s="70" t="str">
        <f ca="1">IFERROR(VLOOKUP(V75&amp;AE61,Calc2!$Q$4:$R$383,2,0),"")</f>
        <v/>
      </c>
      <c r="AF75" s="70" t="str">
        <f ca="1">IFERROR(VLOOKUP(V75&amp;AF61,Calc2!$Q$4:$R$383,2,0),"")</f>
        <v/>
      </c>
      <c r="AG75" s="70" t="str">
        <f ca="1">IFERROR(VLOOKUP(V75&amp;AG61,Calc2!$Q$4:$R$383,2,0),"")</f>
        <v/>
      </c>
      <c r="AH75" s="70" t="str">
        <f ca="1">IFERROR(VLOOKUP(V75&amp;AH61,Calc2!$Q$4:$R$383,2,0),"")</f>
        <v/>
      </c>
      <c r="AI75" s="75"/>
      <c r="AJ75" s="76" t="str">
        <f ca="1">IFERROR(VLOOKUP(V75&amp;AJ61,Calc2!$Q$4:$R$383,2,0),"")</f>
        <v/>
      </c>
    </row>
    <row r="76" spans="3:36" ht="16.5" thickBot="1" x14ac:dyDescent="0.3">
      <c r="C76" s="348"/>
      <c r="D76" s="348"/>
      <c r="E76" s="348"/>
      <c r="F76" s="348"/>
      <c r="G76" s="348"/>
      <c r="H76" s="348"/>
      <c r="I76" s="348"/>
      <c r="J76" s="348"/>
      <c r="K76" s="348"/>
      <c r="L76" s="348"/>
      <c r="M76" s="348"/>
      <c r="N76" s="348"/>
      <c r="O76" s="348"/>
      <c r="P76" s="348"/>
      <c r="Q76" s="348"/>
      <c r="R76" s="348"/>
      <c r="S76" s="348"/>
      <c r="U76" s="112">
        <f ca="1">$C$19</f>
        <v>11</v>
      </c>
      <c r="V76" s="113" t="str">
        <f ca="1">$D$19</f>
        <v/>
      </c>
      <c r="W76" s="81" t="str">
        <f ca="1">IFERROR(VLOOKUP(V76&amp;W61,Calc2!$Q$4:$R$383,2,0),"")</f>
        <v/>
      </c>
      <c r="X76" s="77" t="str">
        <f ca="1">IFERROR(VLOOKUP(V76&amp;X61,Calc2!$Q$4:$R$383,2,0),"")</f>
        <v/>
      </c>
      <c r="Y76" s="77" t="str">
        <f ca="1">IFERROR(VLOOKUP(V76&amp;Y61,Calc2!$Q$4:$R$383,2,0),"")</f>
        <v/>
      </c>
      <c r="Z76" s="77" t="str">
        <f ca="1">IFERROR(VLOOKUP(V76&amp;Z61,Calc2!$Q$4:$R$383,2,0),"")</f>
        <v/>
      </c>
      <c r="AA76" s="77" t="str">
        <f ca="1">IFERROR(VLOOKUP(V76&amp;AA61,Calc2!$Q$4:$R$383,2,0),"")</f>
        <v/>
      </c>
      <c r="AB76" s="77" t="str">
        <f ca="1">IFERROR(VLOOKUP(V76&amp;AB61,Calc2!$Q$4:$R$383,2,0),"")</f>
        <v/>
      </c>
      <c r="AC76" s="77" t="str">
        <f ca="1">IFERROR(VLOOKUP(V76&amp;AC61,Calc2!$Q$4:$R$383,2,0),"")</f>
        <v/>
      </c>
      <c r="AD76" s="77" t="str">
        <f ca="1">IFERROR(VLOOKUP(V76&amp;AD61,Calc2!$Q$4:$R$383,2,0),"")</f>
        <v/>
      </c>
      <c r="AE76" s="77" t="str">
        <f ca="1">IFERROR(VLOOKUP(V76&amp;AE61,Calc2!$Q$4:$R$383,2,0),"")</f>
        <v/>
      </c>
      <c r="AF76" s="77" t="str">
        <f ca="1">IFERROR(VLOOKUP(V76&amp;AF61,Calc2!$Q$4:$R$383,2,0),"")</f>
        <v/>
      </c>
      <c r="AG76" s="77" t="str">
        <f ca="1">IFERROR(VLOOKUP(V76&amp;AG61,Calc2!$Q$4:$R$383,2,0),"")</f>
        <v/>
      </c>
      <c r="AH76" s="77" t="str">
        <f ca="1">IFERROR(VLOOKUP(V76&amp;AH61,Calc2!$Q$4:$R$383,2,0),"")</f>
        <v/>
      </c>
      <c r="AI76" s="77" t="str">
        <f ca="1">IFERROR(VLOOKUP(V76&amp;AI61,Calc2!$Q$4:$R$383,2,0),"")</f>
        <v/>
      </c>
      <c r="AJ76" s="82"/>
    </row>
    <row r="77" spans="3:36" ht="15.75" x14ac:dyDescent="0.25">
      <c r="C77" s="348"/>
      <c r="D77" s="348"/>
      <c r="E77" s="348"/>
      <c r="F77" s="348"/>
      <c r="G77" s="348"/>
      <c r="H77" s="348"/>
      <c r="I77" s="348"/>
      <c r="J77" s="348"/>
      <c r="K77" s="348"/>
      <c r="L77" s="348"/>
      <c r="M77" s="348"/>
      <c r="N77" s="348"/>
      <c r="O77" s="348"/>
      <c r="P77" s="348"/>
      <c r="Q77" s="348"/>
      <c r="R77" s="348"/>
      <c r="S77" s="348"/>
    </row>
    <row r="78" spans="3:36" ht="15.75" x14ac:dyDescent="0.25"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</row>
    <row r="79" spans="3:36" ht="15.75" x14ac:dyDescent="0.25">
      <c r="C79" s="348"/>
      <c r="D79" s="348"/>
      <c r="E79" s="348"/>
      <c r="F79" s="348"/>
      <c r="G79" s="348"/>
      <c r="H79" s="348"/>
      <c r="I79" s="348"/>
      <c r="J79" s="348"/>
      <c r="K79" s="348"/>
      <c r="L79" s="348"/>
      <c r="M79" s="348"/>
      <c r="N79" s="348"/>
      <c r="O79" s="348"/>
      <c r="P79" s="348"/>
      <c r="Q79" s="348"/>
      <c r="R79" s="348"/>
      <c r="S79" s="348"/>
    </row>
    <row r="80" spans="3:36" ht="15.75" hidden="1" x14ac:dyDescent="0.25">
      <c r="C80" s="348"/>
      <c r="D80" s="348"/>
      <c r="E80" s="348"/>
      <c r="F80" s="348"/>
      <c r="G80" s="348"/>
      <c r="H80" s="348"/>
      <c r="I80" s="348"/>
      <c r="J80" s="348"/>
      <c r="K80" s="348"/>
      <c r="L80" s="348"/>
      <c r="M80" s="348"/>
      <c r="N80" s="348"/>
      <c r="O80" s="348"/>
      <c r="P80" s="348"/>
      <c r="Q80" s="348"/>
      <c r="R80" s="348"/>
      <c r="S80" s="348"/>
    </row>
    <row r="81" spans="3:19" ht="15.75" hidden="1" x14ac:dyDescent="0.25">
      <c r="C81" s="348"/>
      <c r="D81" s="348"/>
      <c r="E81" s="348"/>
      <c r="F81" s="348"/>
      <c r="G81" s="348"/>
      <c r="H81" s="348"/>
      <c r="I81" s="348"/>
      <c r="J81" s="348"/>
      <c r="K81" s="348"/>
      <c r="L81" s="348"/>
      <c r="M81" s="348"/>
      <c r="N81" s="348"/>
      <c r="O81" s="348"/>
      <c r="P81" s="348"/>
      <c r="Q81" s="348"/>
      <c r="R81" s="348"/>
      <c r="S81" s="348"/>
    </row>
    <row r="82" spans="3:19" ht="15.75" hidden="1" x14ac:dyDescent="0.25"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  <c r="N82" s="348"/>
      <c r="O82" s="348"/>
      <c r="P82" s="348"/>
      <c r="Q82" s="348"/>
      <c r="R82" s="348"/>
      <c r="S82" s="348"/>
    </row>
    <row r="83" spans="3:19" ht="15.75" hidden="1" x14ac:dyDescent="0.25"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48"/>
      <c r="N83" s="348"/>
      <c r="O83" s="348"/>
      <c r="P83" s="348"/>
      <c r="Q83" s="348"/>
      <c r="R83" s="348"/>
      <c r="S83" s="348"/>
    </row>
    <row r="84" spans="3:19" ht="15.75" hidden="1" x14ac:dyDescent="0.25">
      <c r="C84" s="348"/>
      <c r="D84" s="348"/>
      <c r="E84" s="348"/>
      <c r="F84" s="348"/>
      <c r="G84" s="348"/>
      <c r="H84" s="348"/>
      <c r="I84" s="348"/>
      <c r="J84" s="348"/>
      <c r="K84" s="348"/>
      <c r="L84" s="348"/>
      <c r="M84" s="348"/>
      <c r="N84" s="348"/>
      <c r="O84" s="348"/>
      <c r="P84" s="348"/>
      <c r="Q84" s="348"/>
      <c r="R84" s="348"/>
      <c r="S84" s="348"/>
    </row>
    <row r="85" spans="3:19" ht="15.75" hidden="1" x14ac:dyDescent="0.25"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/>
      <c r="R85" s="348"/>
      <c r="S85" s="348"/>
    </row>
    <row r="86" spans="3:19" ht="15.75" hidden="1" x14ac:dyDescent="0.25"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48"/>
      <c r="R86" s="348"/>
      <c r="S86" s="348"/>
    </row>
    <row r="87" spans="3:19" ht="15.75" hidden="1" x14ac:dyDescent="0.25"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</row>
    <row r="88" spans="3:19" ht="15.75" hidden="1" x14ac:dyDescent="0.25"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  <c r="N88" s="348"/>
      <c r="O88" s="348"/>
      <c r="P88" s="348"/>
      <c r="Q88" s="348"/>
      <c r="R88" s="348"/>
      <c r="S88" s="348"/>
    </row>
    <row r="89" spans="3:19" ht="15.75" hidden="1" x14ac:dyDescent="0.25"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48"/>
      <c r="O89" s="348"/>
      <c r="P89" s="348"/>
      <c r="Q89" s="348"/>
      <c r="R89" s="348"/>
      <c r="S89" s="348"/>
    </row>
    <row r="90" spans="3:19" ht="15.75" hidden="1" x14ac:dyDescent="0.25"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48"/>
      <c r="R90" s="348"/>
      <c r="S90" s="348"/>
    </row>
    <row r="91" spans="3:19" ht="15.75" hidden="1" x14ac:dyDescent="0.25">
      <c r="C91" s="348"/>
      <c r="D91" s="348"/>
      <c r="E91" s="348"/>
      <c r="F91" s="348"/>
      <c r="G91" s="348"/>
      <c r="H91" s="348"/>
      <c r="I91" s="348"/>
      <c r="J91" s="348"/>
      <c r="K91" s="348"/>
      <c r="L91" s="348"/>
      <c r="M91" s="348"/>
      <c r="N91" s="348"/>
      <c r="O91" s="348"/>
      <c r="P91" s="348"/>
      <c r="Q91" s="348"/>
      <c r="R91" s="348"/>
      <c r="S91" s="348"/>
    </row>
    <row r="92" spans="3:19" ht="15.75" hidden="1" x14ac:dyDescent="0.25"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48"/>
      <c r="O92" s="348"/>
      <c r="P92" s="348"/>
      <c r="Q92" s="348"/>
      <c r="R92" s="348"/>
      <c r="S92" s="348"/>
    </row>
    <row r="93" spans="3:19" ht="15.75" hidden="1" x14ac:dyDescent="0.25"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48"/>
      <c r="R93" s="348"/>
      <c r="S93" s="348"/>
    </row>
    <row r="94" spans="3:19" ht="15.75" hidden="1" x14ac:dyDescent="0.25">
      <c r="C94" s="348"/>
      <c r="D94" s="348"/>
      <c r="E94" s="348"/>
      <c r="F94" s="348"/>
      <c r="G94" s="348"/>
      <c r="H94" s="348"/>
      <c r="I94" s="348"/>
      <c r="J94" s="348"/>
      <c r="K94" s="348"/>
      <c r="L94" s="348"/>
      <c r="M94" s="348"/>
      <c r="N94" s="348"/>
      <c r="O94" s="348"/>
      <c r="P94" s="348"/>
      <c r="Q94" s="348"/>
      <c r="R94" s="348"/>
      <c r="S94" s="348"/>
    </row>
    <row r="95" spans="3:19" ht="15.75" hidden="1" x14ac:dyDescent="0.25"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348"/>
      <c r="Q95" s="348"/>
      <c r="R95" s="348"/>
      <c r="S95" s="348"/>
    </row>
    <row r="96" spans="3:19" ht="15.75" hidden="1" x14ac:dyDescent="0.25">
      <c r="C96" s="348"/>
      <c r="D96" s="348"/>
      <c r="E96" s="348"/>
      <c r="F96" s="348"/>
      <c r="G96" s="348"/>
      <c r="H96" s="348"/>
      <c r="I96" s="348"/>
      <c r="J96" s="348"/>
      <c r="K96" s="348"/>
      <c r="L96" s="348"/>
      <c r="M96" s="348"/>
      <c r="N96" s="348"/>
      <c r="O96" s="348"/>
      <c r="P96" s="348"/>
      <c r="Q96" s="348"/>
      <c r="R96" s="348"/>
      <c r="S96" s="348"/>
    </row>
    <row r="97" spans="3:19" ht="15.75" hidden="1" x14ac:dyDescent="0.25">
      <c r="C97" s="348"/>
      <c r="D97" s="348"/>
      <c r="E97" s="348"/>
      <c r="F97" s="348"/>
      <c r="G97" s="348"/>
      <c r="H97" s="348"/>
      <c r="I97" s="348"/>
      <c r="J97" s="348"/>
      <c r="K97" s="348"/>
      <c r="L97" s="348"/>
      <c r="M97" s="348"/>
      <c r="N97" s="348"/>
      <c r="O97" s="348"/>
      <c r="P97" s="348"/>
      <c r="Q97" s="348"/>
      <c r="R97" s="348"/>
      <c r="S97" s="348"/>
    </row>
    <row r="98" spans="3:19" ht="15.75" hidden="1" x14ac:dyDescent="0.25"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  <c r="P98" s="348"/>
      <c r="Q98" s="348"/>
      <c r="R98" s="348"/>
      <c r="S98" s="348"/>
    </row>
    <row r="99" spans="3:19" ht="15.75" hidden="1" x14ac:dyDescent="0.25"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</row>
    <row r="100" spans="3:19" ht="15.75" hidden="1" x14ac:dyDescent="0.25">
      <c r="C100" s="348"/>
      <c r="D100" s="348"/>
      <c r="E100" s="348"/>
      <c r="F100" s="348"/>
      <c r="G100" s="348"/>
      <c r="H100" s="348"/>
      <c r="I100" s="348"/>
      <c r="J100" s="348"/>
      <c r="K100" s="348"/>
      <c r="L100" s="348"/>
      <c r="M100" s="348"/>
      <c r="N100" s="348"/>
      <c r="O100" s="348"/>
      <c r="P100" s="348"/>
      <c r="Q100" s="348"/>
      <c r="R100" s="348"/>
      <c r="S100" s="348"/>
    </row>
    <row r="101" spans="3:19" ht="15.75" hidden="1" x14ac:dyDescent="0.25">
      <c r="C101" s="348"/>
      <c r="D101" s="348"/>
      <c r="E101" s="348"/>
      <c r="F101" s="348"/>
      <c r="G101" s="348"/>
      <c r="H101" s="348"/>
      <c r="I101" s="348"/>
      <c r="J101" s="348"/>
      <c r="K101" s="348"/>
      <c r="L101" s="348"/>
      <c r="M101" s="348"/>
      <c r="N101" s="348"/>
      <c r="O101" s="348"/>
      <c r="P101" s="348"/>
      <c r="Q101" s="348"/>
      <c r="R101" s="348"/>
      <c r="S101" s="348"/>
    </row>
    <row r="102" spans="3:19" ht="15.75" hidden="1" x14ac:dyDescent="0.25">
      <c r="C102" s="348"/>
      <c r="D102" s="348"/>
      <c r="E102" s="348"/>
      <c r="F102" s="348"/>
      <c r="G102" s="348"/>
      <c r="H102" s="348"/>
      <c r="I102" s="348"/>
      <c r="J102" s="348"/>
      <c r="K102" s="348"/>
      <c r="L102" s="348"/>
      <c r="M102" s="348"/>
      <c r="N102" s="348"/>
      <c r="O102" s="348"/>
      <c r="P102" s="348"/>
      <c r="Q102" s="348"/>
      <c r="R102" s="348"/>
      <c r="S102" s="348"/>
    </row>
    <row r="103" spans="3:19" ht="15.75" hidden="1" x14ac:dyDescent="0.25">
      <c r="C103" s="348"/>
      <c r="D103" s="348"/>
      <c r="E103" s="348"/>
      <c r="F103" s="348"/>
      <c r="G103" s="348"/>
      <c r="H103" s="348"/>
      <c r="I103" s="348"/>
      <c r="J103" s="348"/>
      <c r="K103" s="348"/>
      <c r="L103" s="348"/>
      <c r="M103" s="348"/>
      <c r="N103" s="348"/>
      <c r="O103" s="348"/>
      <c r="P103" s="348"/>
      <c r="Q103" s="348"/>
      <c r="R103" s="348"/>
      <c r="S103" s="348"/>
    </row>
    <row r="104" spans="3:19" ht="15.75" hidden="1" x14ac:dyDescent="0.25">
      <c r="C104" s="348"/>
      <c r="D104" s="348"/>
      <c r="E104" s="348"/>
      <c r="F104" s="348"/>
      <c r="G104" s="348"/>
      <c r="H104" s="348"/>
      <c r="I104" s="348"/>
      <c r="J104" s="348"/>
      <c r="K104" s="348"/>
      <c r="L104" s="348"/>
      <c r="M104" s="348"/>
      <c r="N104" s="348"/>
      <c r="O104" s="348"/>
      <c r="P104" s="348"/>
      <c r="Q104" s="348"/>
      <c r="R104" s="348"/>
      <c r="S104" s="348"/>
    </row>
    <row r="105" spans="3:19" ht="15.75" hidden="1" x14ac:dyDescent="0.25">
      <c r="C105" s="348"/>
      <c r="D105" s="348"/>
      <c r="E105" s="348"/>
      <c r="F105" s="348"/>
      <c r="G105" s="348"/>
      <c r="H105" s="348"/>
      <c r="I105" s="348"/>
      <c r="J105" s="348"/>
      <c r="K105" s="348"/>
      <c r="L105" s="348"/>
      <c r="M105" s="348"/>
      <c r="N105" s="348"/>
      <c r="O105" s="348"/>
      <c r="P105" s="348"/>
      <c r="Q105" s="348"/>
      <c r="R105" s="348"/>
      <c r="S105" s="348"/>
    </row>
    <row r="106" spans="3:19" ht="15.75" hidden="1" x14ac:dyDescent="0.25">
      <c r="C106" s="348"/>
      <c r="D106" s="348"/>
      <c r="E106" s="348"/>
      <c r="F106" s="348"/>
      <c r="G106" s="348"/>
      <c r="H106" s="348"/>
      <c r="I106" s="348"/>
      <c r="J106" s="348"/>
      <c r="K106" s="348"/>
      <c r="L106" s="348"/>
      <c r="M106" s="348"/>
      <c r="N106" s="348"/>
      <c r="O106" s="348"/>
      <c r="P106" s="348"/>
      <c r="Q106" s="348"/>
      <c r="R106" s="348"/>
      <c r="S106" s="348"/>
    </row>
    <row r="107" spans="3:19" ht="15.75" hidden="1" x14ac:dyDescent="0.25">
      <c r="C107" s="348"/>
      <c r="D107" s="348"/>
      <c r="E107" s="348"/>
      <c r="F107" s="348"/>
      <c r="G107" s="348"/>
      <c r="H107" s="348"/>
      <c r="I107" s="348"/>
      <c r="J107" s="348"/>
      <c r="K107" s="348"/>
      <c r="L107" s="348"/>
      <c r="M107" s="348"/>
      <c r="N107" s="348"/>
      <c r="O107" s="348"/>
      <c r="P107" s="348"/>
      <c r="Q107" s="348"/>
      <c r="R107" s="348"/>
      <c r="S107" s="348"/>
    </row>
    <row r="108" spans="3:19" ht="15.75" hidden="1" x14ac:dyDescent="0.25">
      <c r="C108" s="348"/>
      <c r="D108" s="348"/>
      <c r="E108" s="348"/>
      <c r="F108" s="348"/>
      <c r="G108" s="348"/>
      <c r="H108" s="348"/>
      <c r="I108" s="348"/>
      <c r="J108" s="348"/>
      <c r="K108" s="348"/>
      <c r="L108" s="348"/>
      <c r="M108" s="348"/>
      <c r="N108" s="348"/>
      <c r="O108" s="348"/>
      <c r="P108" s="348"/>
      <c r="Q108" s="348"/>
      <c r="R108" s="348"/>
      <c r="S108" s="348"/>
    </row>
    <row r="109" spans="3:19" ht="15.75" hidden="1" x14ac:dyDescent="0.25">
      <c r="C109" s="348"/>
      <c r="D109" s="348"/>
      <c r="E109" s="348"/>
      <c r="F109" s="348"/>
      <c r="G109" s="348"/>
      <c r="H109" s="348"/>
      <c r="I109" s="348"/>
      <c r="J109" s="348"/>
      <c r="K109" s="348"/>
      <c r="L109" s="348"/>
      <c r="M109" s="348"/>
      <c r="N109" s="348"/>
      <c r="O109" s="348"/>
      <c r="P109" s="348"/>
      <c r="Q109" s="348"/>
      <c r="R109" s="348"/>
      <c r="S109" s="348"/>
    </row>
    <row r="110" spans="3:19" ht="15.75" hidden="1" x14ac:dyDescent="0.25"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8"/>
      <c r="N110" s="348"/>
      <c r="O110" s="348"/>
      <c r="P110" s="348"/>
      <c r="Q110" s="348"/>
      <c r="R110" s="348"/>
      <c r="S110" s="348"/>
    </row>
    <row r="111" spans="3:19" ht="15.75" hidden="1" x14ac:dyDescent="0.25"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</row>
    <row r="112" spans="3:19" ht="15.75" hidden="1" x14ac:dyDescent="0.25">
      <c r="C112" s="348"/>
      <c r="D112" s="348"/>
      <c r="E112" s="348"/>
      <c r="F112" s="348"/>
      <c r="G112" s="348"/>
      <c r="H112" s="348"/>
      <c r="I112" s="348"/>
      <c r="J112" s="348"/>
      <c r="K112" s="348"/>
      <c r="L112" s="348"/>
      <c r="M112" s="348"/>
      <c r="N112" s="348"/>
      <c r="O112" s="348"/>
      <c r="P112" s="348"/>
      <c r="Q112" s="348"/>
      <c r="R112" s="348"/>
      <c r="S112" s="348"/>
    </row>
    <row r="113" spans="3:19" ht="15.75" hidden="1" x14ac:dyDescent="0.25">
      <c r="C113" s="348"/>
      <c r="D113" s="348"/>
      <c r="E113" s="348"/>
      <c r="F113" s="348"/>
      <c r="G113" s="348"/>
      <c r="H113" s="348"/>
      <c r="I113" s="348"/>
      <c r="J113" s="348"/>
      <c r="K113" s="348"/>
      <c r="L113" s="348"/>
      <c r="M113" s="348"/>
      <c r="N113" s="348"/>
      <c r="O113" s="348"/>
      <c r="P113" s="348"/>
      <c r="Q113" s="348"/>
      <c r="R113" s="348"/>
      <c r="S113" s="348"/>
    </row>
    <row r="114" spans="3:19" ht="15.75" hidden="1" x14ac:dyDescent="0.25">
      <c r="C114" s="348"/>
      <c r="D114" s="348"/>
      <c r="E114" s="348"/>
      <c r="F114" s="348"/>
      <c r="G114" s="348"/>
      <c r="H114" s="348"/>
      <c r="I114" s="348"/>
      <c r="J114" s="348"/>
      <c r="K114" s="348"/>
      <c r="L114" s="348"/>
      <c r="M114" s="348"/>
      <c r="N114" s="348"/>
      <c r="O114" s="348"/>
      <c r="P114" s="348"/>
      <c r="Q114" s="348"/>
      <c r="R114" s="348"/>
      <c r="S114" s="348"/>
    </row>
    <row r="115" spans="3:19" ht="15.75" hidden="1" x14ac:dyDescent="0.25">
      <c r="C115" s="348"/>
      <c r="D115" s="348"/>
      <c r="E115" s="348"/>
      <c r="F115" s="348"/>
      <c r="G115" s="348"/>
      <c r="H115" s="348"/>
      <c r="I115" s="348"/>
      <c r="J115" s="348"/>
      <c r="K115" s="348"/>
      <c r="L115" s="348"/>
      <c r="M115" s="348"/>
      <c r="N115" s="348"/>
      <c r="O115" s="348"/>
      <c r="P115" s="348"/>
      <c r="Q115" s="348"/>
      <c r="R115" s="348"/>
      <c r="S115" s="348"/>
    </row>
    <row r="116" spans="3:19" ht="15.75" hidden="1" x14ac:dyDescent="0.25">
      <c r="C116" s="348"/>
      <c r="D116" s="348"/>
      <c r="E116" s="348"/>
      <c r="F116" s="348"/>
      <c r="G116" s="348"/>
      <c r="H116" s="348"/>
      <c r="I116" s="348"/>
      <c r="J116" s="348"/>
      <c r="K116" s="348"/>
      <c r="L116" s="348"/>
      <c r="M116" s="348"/>
      <c r="N116" s="348"/>
      <c r="O116" s="348"/>
      <c r="P116" s="348"/>
      <c r="Q116" s="348"/>
      <c r="R116" s="348"/>
      <c r="S116" s="348"/>
    </row>
    <row r="117" spans="3:19" ht="15.75" hidden="1" x14ac:dyDescent="0.25">
      <c r="C117" s="348"/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  <c r="N117" s="348"/>
      <c r="O117" s="348"/>
      <c r="P117" s="348"/>
      <c r="Q117" s="348"/>
      <c r="R117" s="348"/>
      <c r="S117" s="348"/>
    </row>
    <row r="118" spans="3:19" ht="15.75" hidden="1" x14ac:dyDescent="0.25">
      <c r="C118" s="348"/>
      <c r="D118" s="348"/>
      <c r="E118" s="348"/>
      <c r="F118" s="348"/>
      <c r="G118" s="348"/>
      <c r="H118" s="348"/>
      <c r="I118" s="348"/>
      <c r="J118" s="348"/>
      <c r="K118" s="348"/>
      <c r="L118" s="348"/>
      <c r="M118" s="348"/>
      <c r="N118" s="348"/>
      <c r="O118" s="348"/>
      <c r="P118" s="348"/>
      <c r="Q118" s="348"/>
      <c r="R118" s="348"/>
      <c r="S118" s="348"/>
    </row>
    <row r="119" spans="3:19" ht="15.75" hidden="1" x14ac:dyDescent="0.25">
      <c r="C119" s="348"/>
      <c r="D119" s="348"/>
      <c r="E119" s="348"/>
      <c r="F119" s="348"/>
      <c r="G119" s="348"/>
      <c r="H119" s="348"/>
      <c r="I119" s="348"/>
      <c r="J119" s="348"/>
      <c r="K119" s="348"/>
      <c r="L119" s="348"/>
      <c r="M119" s="348"/>
      <c r="N119" s="348"/>
      <c r="O119" s="348"/>
      <c r="P119" s="348"/>
      <c r="Q119" s="348"/>
      <c r="R119" s="348"/>
      <c r="S119" s="348"/>
    </row>
    <row r="120" spans="3:19" ht="15.75" hidden="1" x14ac:dyDescent="0.25">
      <c r="C120" s="348"/>
      <c r="D120" s="348"/>
      <c r="E120" s="348"/>
      <c r="F120" s="348"/>
      <c r="G120" s="348"/>
      <c r="H120" s="348"/>
      <c r="I120" s="348"/>
      <c r="J120" s="348"/>
      <c r="K120" s="348"/>
      <c r="L120" s="348"/>
      <c r="M120" s="348"/>
      <c r="N120" s="348"/>
      <c r="O120" s="348"/>
      <c r="P120" s="348"/>
      <c r="Q120" s="348"/>
      <c r="R120" s="348"/>
      <c r="S120" s="348"/>
    </row>
    <row r="121" spans="3:19" ht="15.75" hidden="1" x14ac:dyDescent="0.25">
      <c r="C121" s="348"/>
      <c r="D121" s="348"/>
      <c r="E121" s="348"/>
      <c r="F121" s="348"/>
      <c r="G121" s="348"/>
      <c r="H121" s="348"/>
      <c r="I121" s="348"/>
      <c r="J121" s="348"/>
      <c r="K121" s="348"/>
      <c r="L121" s="348"/>
      <c r="M121" s="348"/>
      <c r="N121" s="348"/>
      <c r="O121" s="348"/>
      <c r="P121" s="348"/>
      <c r="Q121" s="348"/>
      <c r="R121" s="348"/>
      <c r="S121" s="348"/>
    </row>
    <row r="122" spans="3:19" ht="15.75" hidden="1" x14ac:dyDescent="0.25">
      <c r="C122" s="348"/>
      <c r="D122" s="348"/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</row>
    <row r="123" spans="3:19" ht="15.75" hidden="1" x14ac:dyDescent="0.25">
      <c r="C123" s="348"/>
      <c r="D123" s="348"/>
      <c r="E123" s="348"/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  <c r="P123" s="348"/>
      <c r="Q123" s="348"/>
      <c r="R123" s="348"/>
      <c r="S123" s="348"/>
    </row>
    <row r="124" spans="3:19" ht="15.75" hidden="1" x14ac:dyDescent="0.25">
      <c r="C124" s="348"/>
      <c r="D124" s="348"/>
      <c r="E124" s="348"/>
      <c r="F124" s="348"/>
      <c r="G124" s="348"/>
      <c r="H124" s="348"/>
      <c r="I124" s="348"/>
      <c r="J124" s="348"/>
      <c r="K124" s="348"/>
      <c r="L124" s="348"/>
      <c r="M124" s="348"/>
      <c r="N124" s="348"/>
      <c r="O124" s="348"/>
      <c r="P124" s="348"/>
      <c r="Q124" s="348"/>
      <c r="R124" s="348"/>
      <c r="S124" s="348"/>
    </row>
    <row r="125" spans="3:19" ht="15.75" hidden="1" x14ac:dyDescent="0.25"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348"/>
      <c r="Q125" s="348"/>
      <c r="R125" s="348"/>
      <c r="S125" s="348"/>
    </row>
    <row r="126" spans="3:19" ht="15.75" hidden="1" x14ac:dyDescent="0.25">
      <c r="C126" s="348"/>
      <c r="D126" s="348"/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48"/>
      <c r="S126" s="348"/>
    </row>
    <row r="127" spans="3:19" ht="15.75" hidden="1" x14ac:dyDescent="0.25">
      <c r="C127" s="348"/>
      <c r="D127" s="348"/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</row>
    <row r="128" spans="3:19" ht="15.75" hidden="1" x14ac:dyDescent="0.25"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</row>
    <row r="129" spans="3:19" ht="15.75" hidden="1" x14ac:dyDescent="0.25">
      <c r="C129" s="348"/>
      <c r="D129" s="348"/>
      <c r="E129" s="348"/>
      <c r="F129" s="348"/>
      <c r="G129" s="348"/>
      <c r="H129" s="348"/>
      <c r="I129" s="348"/>
      <c r="J129" s="348"/>
      <c r="K129" s="348"/>
      <c r="L129" s="348"/>
      <c r="M129" s="348"/>
      <c r="N129" s="348"/>
      <c r="O129" s="348"/>
      <c r="P129" s="348"/>
      <c r="Q129" s="348"/>
      <c r="R129" s="348"/>
      <c r="S129" s="348"/>
    </row>
    <row r="130" spans="3:19" ht="15.75" hidden="1" x14ac:dyDescent="0.25">
      <c r="C130" s="348"/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  <c r="N130" s="348"/>
      <c r="O130" s="348"/>
      <c r="P130" s="348"/>
      <c r="Q130" s="348"/>
      <c r="R130" s="348"/>
      <c r="S130" s="348"/>
    </row>
    <row r="131" spans="3:19" ht="15.75" hidden="1" x14ac:dyDescent="0.25">
      <c r="C131" s="348"/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  <c r="N131" s="348"/>
      <c r="O131" s="348"/>
      <c r="P131" s="348"/>
      <c r="Q131" s="348"/>
      <c r="R131" s="348"/>
      <c r="S131" s="348"/>
    </row>
    <row r="132" spans="3:19" ht="15.75" hidden="1" x14ac:dyDescent="0.25">
      <c r="C132" s="348"/>
      <c r="D132" s="348"/>
      <c r="E132" s="348"/>
      <c r="F132" s="348"/>
      <c r="G132" s="348"/>
      <c r="H132" s="348"/>
      <c r="I132" s="348"/>
      <c r="J132" s="348"/>
      <c r="K132" s="348"/>
      <c r="L132" s="348"/>
      <c r="M132" s="348"/>
      <c r="N132" s="348"/>
      <c r="O132" s="348"/>
      <c r="P132" s="348"/>
      <c r="Q132" s="348"/>
      <c r="R132" s="348"/>
      <c r="S132" s="348"/>
    </row>
    <row r="133" spans="3:19" ht="15.75" hidden="1" x14ac:dyDescent="0.25"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</row>
    <row r="134" spans="3:19" ht="15.75" hidden="1" x14ac:dyDescent="0.25">
      <c r="C134" s="348"/>
      <c r="D134" s="348"/>
      <c r="E134" s="348"/>
      <c r="F134" s="348"/>
      <c r="G134" s="348"/>
      <c r="H134" s="348"/>
      <c r="I134" s="348"/>
      <c r="J134" s="348"/>
      <c r="K134" s="348"/>
      <c r="L134" s="348"/>
      <c r="M134" s="348"/>
      <c r="N134" s="348"/>
      <c r="O134" s="348"/>
      <c r="P134" s="348"/>
      <c r="Q134" s="348"/>
      <c r="R134" s="348"/>
      <c r="S134" s="348"/>
    </row>
    <row r="135" spans="3:19" ht="15.75" hidden="1" x14ac:dyDescent="0.25">
      <c r="C135" s="348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348"/>
      <c r="Q135" s="348"/>
      <c r="R135" s="348"/>
      <c r="S135" s="348"/>
    </row>
    <row r="136" spans="3:19" ht="15.75" hidden="1" x14ac:dyDescent="0.25">
      <c r="C136" s="348"/>
      <c r="D136" s="348"/>
      <c r="E136" s="348"/>
      <c r="F136" s="348"/>
      <c r="G136" s="348"/>
      <c r="H136" s="348"/>
      <c r="I136" s="348"/>
      <c r="J136" s="348"/>
      <c r="K136" s="348"/>
      <c r="L136" s="348"/>
      <c r="M136" s="348"/>
      <c r="N136" s="348"/>
      <c r="O136" s="348"/>
      <c r="P136" s="348"/>
      <c r="Q136" s="348"/>
      <c r="R136" s="348"/>
      <c r="S136" s="348"/>
    </row>
    <row r="137" spans="3:19" ht="15.75" hidden="1" x14ac:dyDescent="0.25">
      <c r="C137" s="348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8"/>
    </row>
    <row r="138" spans="3:19" ht="15.75" hidden="1" x14ac:dyDescent="0.25">
      <c r="C138" s="348"/>
      <c r="D138" s="348"/>
      <c r="E138" s="348"/>
      <c r="F138" s="348"/>
      <c r="G138" s="348"/>
      <c r="H138" s="348"/>
      <c r="I138" s="348"/>
      <c r="J138" s="348"/>
      <c r="K138" s="348"/>
      <c r="L138" s="348"/>
      <c r="M138" s="348"/>
      <c r="N138" s="348"/>
      <c r="O138" s="348"/>
      <c r="P138" s="348"/>
      <c r="Q138" s="348"/>
      <c r="R138" s="348"/>
      <c r="S138" s="348"/>
    </row>
    <row r="139" spans="3:19" ht="15.75" hidden="1" x14ac:dyDescent="0.25"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  <c r="N139" s="348"/>
      <c r="O139" s="348"/>
      <c r="P139" s="348"/>
      <c r="Q139" s="348"/>
      <c r="R139" s="348"/>
      <c r="S139" s="348"/>
    </row>
    <row r="140" spans="3:19" ht="15.75" hidden="1" x14ac:dyDescent="0.25">
      <c r="C140" s="348"/>
      <c r="D140" s="348"/>
      <c r="E140" s="348"/>
      <c r="F140" s="348"/>
      <c r="G140" s="348"/>
      <c r="H140" s="348"/>
      <c r="I140" s="348"/>
      <c r="J140" s="348"/>
      <c r="K140" s="348"/>
      <c r="L140" s="348"/>
      <c r="M140" s="348"/>
      <c r="N140" s="348"/>
      <c r="O140" s="348"/>
      <c r="P140" s="348"/>
      <c r="Q140" s="348"/>
      <c r="R140" s="348"/>
      <c r="S140" s="348"/>
    </row>
    <row r="141" spans="3:19" ht="15.75" hidden="1" x14ac:dyDescent="0.25">
      <c r="C141" s="348"/>
      <c r="D141" s="348"/>
      <c r="E141" s="348"/>
      <c r="F141" s="348"/>
      <c r="G141" s="348"/>
      <c r="H141" s="348"/>
      <c r="I141" s="348"/>
      <c r="J141" s="348"/>
      <c r="K141" s="348"/>
      <c r="L141" s="348"/>
      <c r="M141" s="348"/>
      <c r="N141" s="348"/>
      <c r="O141" s="348"/>
      <c r="P141" s="348"/>
      <c r="Q141" s="348"/>
      <c r="R141" s="348"/>
      <c r="S141" s="348"/>
    </row>
    <row r="142" spans="3:19" ht="15.75" hidden="1" x14ac:dyDescent="0.25">
      <c r="C142" s="348"/>
      <c r="D142" s="348"/>
      <c r="E142" s="348"/>
      <c r="F142" s="348"/>
      <c r="G142" s="348"/>
      <c r="H142" s="348"/>
      <c r="I142" s="348"/>
      <c r="J142" s="348"/>
      <c r="K142" s="348"/>
      <c r="L142" s="348"/>
      <c r="M142" s="348"/>
      <c r="N142" s="348"/>
      <c r="O142" s="348"/>
      <c r="P142" s="348"/>
      <c r="Q142" s="348"/>
      <c r="R142" s="348"/>
      <c r="S142" s="348"/>
    </row>
    <row r="143" spans="3:19" ht="15.75" hidden="1" x14ac:dyDescent="0.25">
      <c r="C143" s="348"/>
      <c r="D143" s="348"/>
      <c r="E143" s="348"/>
      <c r="F143" s="348"/>
      <c r="G143" s="348"/>
      <c r="H143" s="348"/>
      <c r="I143" s="348"/>
      <c r="J143" s="348"/>
      <c r="K143" s="348"/>
      <c r="L143" s="348"/>
      <c r="M143" s="348"/>
      <c r="N143" s="348"/>
      <c r="O143" s="348"/>
      <c r="P143" s="348"/>
      <c r="Q143" s="348"/>
      <c r="R143" s="348"/>
      <c r="S143" s="348"/>
    </row>
    <row r="144" spans="3:19" ht="15.75" hidden="1" x14ac:dyDescent="0.25">
      <c r="C144" s="348"/>
      <c r="D144" s="348"/>
      <c r="E144" s="348"/>
      <c r="F144" s="348"/>
      <c r="G144" s="348"/>
      <c r="H144" s="348"/>
      <c r="I144" s="348"/>
      <c r="J144" s="348"/>
      <c r="K144" s="348"/>
      <c r="L144" s="348"/>
      <c r="M144" s="348"/>
      <c r="N144" s="348"/>
      <c r="O144" s="348"/>
      <c r="P144" s="348"/>
      <c r="Q144" s="348"/>
      <c r="R144" s="348"/>
      <c r="S144" s="348"/>
    </row>
    <row r="145" spans="3:19" ht="15.75" hidden="1" x14ac:dyDescent="0.25">
      <c r="C145" s="348"/>
      <c r="D145" s="348"/>
      <c r="E145" s="348"/>
      <c r="F145" s="348"/>
      <c r="G145" s="348"/>
      <c r="H145" s="348"/>
      <c r="I145" s="348"/>
      <c r="J145" s="348"/>
      <c r="K145" s="348"/>
      <c r="L145" s="348"/>
      <c r="M145" s="348"/>
      <c r="N145" s="348"/>
      <c r="O145" s="348"/>
      <c r="P145" s="348"/>
      <c r="Q145" s="348"/>
      <c r="R145" s="348"/>
      <c r="S145" s="348"/>
    </row>
    <row r="146" spans="3:19" ht="15.75" hidden="1" x14ac:dyDescent="0.25">
      <c r="C146" s="348"/>
      <c r="D146" s="348"/>
      <c r="E146" s="348"/>
      <c r="F146" s="348"/>
      <c r="G146" s="348"/>
      <c r="H146" s="348"/>
      <c r="I146" s="348"/>
      <c r="J146" s="348"/>
      <c r="K146" s="348"/>
      <c r="L146" s="348"/>
      <c r="M146" s="348"/>
      <c r="N146" s="348"/>
      <c r="O146" s="348"/>
      <c r="P146" s="348"/>
      <c r="Q146" s="348"/>
      <c r="R146" s="348"/>
      <c r="S146" s="348"/>
    </row>
    <row r="147" spans="3:19" ht="15.75" hidden="1" x14ac:dyDescent="0.25"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</row>
    <row r="148" spans="3:19" ht="15.75" hidden="1" x14ac:dyDescent="0.25">
      <c r="C148" s="348"/>
      <c r="D148" s="348"/>
      <c r="E148" s="348"/>
      <c r="F148" s="348"/>
      <c r="G148" s="348"/>
      <c r="H148" s="348"/>
      <c r="I148" s="348"/>
      <c r="J148" s="348"/>
      <c r="K148" s="348"/>
      <c r="L148" s="348"/>
      <c r="M148" s="348"/>
      <c r="N148" s="348"/>
      <c r="O148" s="348"/>
      <c r="P148" s="348"/>
      <c r="Q148" s="348"/>
      <c r="R148" s="348"/>
      <c r="S148" s="348"/>
    </row>
    <row r="149" spans="3:19" ht="15.75" hidden="1" x14ac:dyDescent="0.25">
      <c r="C149" s="348"/>
      <c r="D149" s="348"/>
      <c r="E149" s="348"/>
      <c r="F149" s="348"/>
      <c r="G149" s="348"/>
      <c r="H149" s="348"/>
      <c r="I149" s="348"/>
      <c r="J149" s="348"/>
      <c r="K149" s="348"/>
      <c r="L149" s="348"/>
      <c r="M149" s="348"/>
      <c r="N149" s="348"/>
      <c r="O149" s="348"/>
      <c r="P149" s="348"/>
      <c r="Q149" s="348"/>
      <c r="R149" s="348"/>
      <c r="S149" s="348"/>
    </row>
    <row r="150" spans="3:19" ht="15.75" hidden="1" x14ac:dyDescent="0.25">
      <c r="C150" s="348"/>
      <c r="D150" s="348"/>
      <c r="E150" s="348"/>
      <c r="F150" s="348"/>
      <c r="G150" s="348"/>
      <c r="H150" s="348"/>
      <c r="I150" s="348"/>
      <c r="J150" s="348"/>
      <c r="K150" s="348"/>
      <c r="L150" s="348"/>
      <c r="M150" s="348"/>
      <c r="N150" s="348"/>
      <c r="O150" s="348"/>
      <c r="P150" s="348"/>
      <c r="Q150" s="348"/>
      <c r="R150" s="348"/>
      <c r="S150" s="348"/>
    </row>
    <row r="151" spans="3:19" ht="15.75" hidden="1" x14ac:dyDescent="0.25">
      <c r="C151" s="348"/>
      <c r="D151" s="348"/>
      <c r="E151" s="348"/>
      <c r="F151" s="348"/>
      <c r="G151" s="348"/>
      <c r="H151" s="348"/>
      <c r="I151" s="348"/>
      <c r="J151" s="348"/>
      <c r="K151" s="348"/>
      <c r="L151" s="348"/>
      <c r="M151" s="348"/>
      <c r="N151" s="348"/>
      <c r="O151" s="348"/>
      <c r="P151" s="348"/>
      <c r="Q151" s="348"/>
      <c r="R151" s="348"/>
      <c r="S151" s="348"/>
    </row>
    <row r="152" spans="3:19" ht="15.75" hidden="1" x14ac:dyDescent="0.25">
      <c r="C152" s="348"/>
      <c r="D152" s="348"/>
      <c r="E152" s="348"/>
      <c r="F152" s="348"/>
      <c r="G152" s="348"/>
      <c r="H152" s="348"/>
      <c r="I152" s="348"/>
      <c r="J152" s="348"/>
      <c r="K152" s="348"/>
      <c r="L152" s="348"/>
      <c r="M152" s="348"/>
      <c r="N152" s="348"/>
      <c r="O152" s="348"/>
      <c r="P152" s="348"/>
      <c r="Q152" s="348"/>
      <c r="R152" s="348"/>
      <c r="S152" s="348"/>
    </row>
    <row r="153" spans="3:19" ht="15.75" hidden="1" x14ac:dyDescent="0.25">
      <c r="C153" s="348"/>
      <c r="D153" s="348"/>
      <c r="E153" s="348"/>
      <c r="F153" s="348"/>
      <c r="G153" s="348"/>
      <c r="H153" s="348"/>
      <c r="I153" s="348"/>
      <c r="J153" s="348"/>
      <c r="K153" s="348"/>
      <c r="L153" s="348"/>
      <c r="M153" s="348"/>
      <c r="N153" s="348"/>
      <c r="O153" s="348"/>
      <c r="P153" s="348"/>
      <c r="Q153" s="348"/>
      <c r="R153" s="348"/>
      <c r="S153" s="348"/>
    </row>
    <row r="154" spans="3:19" ht="15.75" hidden="1" x14ac:dyDescent="0.25">
      <c r="C154" s="348"/>
      <c r="D154" s="348"/>
      <c r="E154" s="348"/>
      <c r="F154" s="348"/>
      <c r="G154" s="348"/>
      <c r="H154" s="348"/>
      <c r="I154" s="348"/>
      <c r="J154" s="348"/>
      <c r="K154" s="348"/>
      <c r="L154" s="348"/>
      <c r="M154" s="348"/>
      <c r="N154" s="348"/>
      <c r="O154" s="348"/>
      <c r="P154" s="348"/>
      <c r="Q154" s="348"/>
      <c r="R154" s="348"/>
      <c r="S154" s="348"/>
    </row>
    <row r="155" spans="3:19" ht="15.75" hidden="1" x14ac:dyDescent="0.25">
      <c r="C155" s="348"/>
      <c r="D155" s="348"/>
      <c r="E155" s="348"/>
      <c r="F155" s="348"/>
      <c r="G155" s="348"/>
      <c r="H155" s="348"/>
      <c r="I155" s="348"/>
      <c r="J155" s="348"/>
      <c r="K155" s="348"/>
      <c r="L155" s="348"/>
      <c r="M155" s="348"/>
      <c r="N155" s="348"/>
      <c r="O155" s="348"/>
      <c r="P155" s="348"/>
      <c r="Q155" s="348"/>
      <c r="R155" s="348"/>
      <c r="S155" s="348"/>
    </row>
    <row r="156" spans="3:19" ht="15.75" hidden="1" x14ac:dyDescent="0.25">
      <c r="C156" s="348"/>
      <c r="D156" s="348"/>
      <c r="E156" s="348"/>
      <c r="F156" s="348"/>
      <c r="G156" s="348"/>
      <c r="H156" s="348"/>
      <c r="I156" s="348"/>
      <c r="J156" s="348"/>
      <c r="K156" s="348"/>
      <c r="L156" s="348"/>
      <c r="M156" s="348"/>
      <c r="N156" s="348"/>
      <c r="O156" s="348"/>
      <c r="P156" s="348"/>
      <c r="Q156" s="348"/>
      <c r="R156" s="348"/>
      <c r="S156" s="348"/>
    </row>
    <row r="157" spans="3:19" ht="15.75" hidden="1" x14ac:dyDescent="0.25">
      <c r="C157" s="348"/>
      <c r="D157" s="348"/>
      <c r="E157" s="348"/>
      <c r="F157" s="348"/>
      <c r="G157" s="348"/>
      <c r="H157" s="348"/>
      <c r="I157" s="348"/>
      <c r="J157" s="348"/>
      <c r="K157" s="348"/>
      <c r="L157" s="348"/>
      <c r="M157" s="348"/>
      <c r="N157" s="348"/>
      <c r="O157" s="348"/>
      <c r="P157" s="348"/>
      <c r="Q157" s="348"/>
      <c r="R157" s="348"/>
      <c r="S157" s="348"/>
    </row>
    <row r="158" spans="3:19" ht="15.75" hidden="1" x14ac:dyDescent="0.25">
      <c r="C158" s="348"/>
      <c r="D158" s="348"/>
      <c r="E158" s="348"/>
      <c r="F158" s="348"/>
      <c r="G158" s="348"/>
      <c r="H158" s="348"/>
      <c r="I158" s="348"/>
      <c r="J158" s="348"/>
      <c r="K158" s="348"/>
      <c r="L158" s="348"/>
      <c r="M158" s="348"/>
      <c r="N158" s="348"/>
      <c r="O158" s="348"/>
      <c r="P158" s="348"/>
      <c r="Q158" s="348"/>
      <c r="R158" s="348"/>
      <c r="S158" s="348"/>
    </row>
    <row r="159" spans="3:19" ht="15.75" hidden="1" x14ac:dyDescent="0.25">
      <c r="C159" s="348"/>
      <c r="D159" s="348"/>
      <c r="E159" s="348"/>
      <c r="F159" s="348"/>
      <c r="G159" s="348"/>
      <c r="H159" s="348"/>
      <c r="I159" s="348"/>
      <c r="J159" s="348"/>
      <c r="K159" s="348"/>
      <c r="L159" s="348"/>
      <c r="M159" s="348"/>
      <c r="N159" s="348"/>
      <c r="O159" s="348"/>
      <c r="P159" s="348"/>
      <c r="Q159" s="348"/>
      <c r="R159" s="348"/>
      <c r="S159" s="348"/>
    </row>
    <row r="160" spans="3:19" ht="15.75" hidden="1" x14ac:dyDescent="0.25">
      <c r="C160" s="348"/>
      <c r="D160" s="348"/>
      <c r="E160" s="348"/>
      <c r="F160" s="348"/>
      <c r="G160" s="348"/>
      <c r="H160" s="348"/>
      <c r="I160" s="348"/>
      <c r="J160" s="348"/>
      <c r="K160" s="348"/>
      <c r="L160" s="348"/>
      <c r="M160" s="348"/>
      <c r="N160" s="348"/>
      <c r="O160" s="348"/>
      <c r="P160" s="348"/>
      <c r="Q160" s="348"/>
      <c r="R160" s="348"/>
      <c r="S160" s="348"/>
    </row>
    <row r="161" spans="3:19" ht="15.75" hidden="1" x14ac:dyDescent="0.25">
      <c r="C161" s="348"/>
      <c r="D161" s="348"/>
      <c r="E161" s="348"/>
      <c r="F161" s="348"/>
      <c r="G161" s="348"/>
      <c r="H161" s="348"/>
      <c r="I161" s="348"/>
      <c r="J161" s="348"/>
      <c r="K161" s="348"/>
      <c r="L161" s="348"/>
      <c r="M161" s="348"/>
      <c r="N161" s="348"/>
      <c r="O161" s="348"/>
      <c r="P161" s="348"/>
      <c r="Q161" s="348"/>
      <c r="R161" s="348"/>
      <c r="S161" s="348"/>
    </row>
    <row r="162" spans="3:19" ht="15.75" hidden="1" x14ac:dyDescent="0.25">
      <c r="C162" s="348"/>
      <c r="D162" s="348"/>
      <c r="E162" s="348"/>
      <c r="F162" s="348"/>
      <c r="G162" s="348"/>
      <c r="H162" s="348"/>
      <c r="I162" s="348"/>
      <c r="J162" s="348"/>
      <c r="K162" s="348"/>
      <c r="L162" s="348"/>
      <c r="M162" s="348"/>
      <c r="N162" s="348"/>
      <c r="O162" s="348"/>
      <c r="P162" s="348"/>
      <c r="Q162" s="348"/>
      <c r="R162" s="348"/>
      <c r="S162" s="348"/>
    </row>
    <row r="163" spans="3:19" ht="15.75" hidden="1" x14ac:dyDescent="0.25">
      <c r="C163" s="348"/>
      <c r="D163" s="348"/>
      <c r="E163" s="348"/>
      <c r="F163" s="348"/>
      <c r="G163" s="348"/>
      <c r="H163" s="348"/>
      <c r="I163" s="348"/>
      <c r="J163" s="348"/>
      <c r="K163" s="348"/>
      <c r="L163" s="348"/>
      <c r="M163" s="348"/>
      <c r="N163" s="348"/>
      <c r="O163" s="348"/>
      <c r="P163" s="348"/>
      <c r="Q163" s="348"/>
      <c r="R163" s="348"/>
      <c r="S163" s="348"/>
    </row>
    <row r="164" spans="3:19" ht="15.75" hidden="1" x14ac:dyDescent="0.25">
      <c r="C164" s="348"/>
      <c r="D164" s="348"/>
      <c r="E164" s="348"/>
      <c r="F164" s="348"/>
      <c r="G164" s="348"/>
      <c r="H164" s="348"/>
      <c r="I164" s="348"/>
      <c r="J164" s="348"/>
      <c r="K164" s="348"/>
      <c r="L164" s="348"/>
      <c r="M164" s="348"/>
      <c r="N164" s="348"/>
      <c r="O164" s="348"/>
      <c r="P164" s="348"/>
      <c r="Q164" s="348"/>
      <c r="R164" s="348"/>
      <c r="S164" s="348"/>
    </row>
    <row r="165" spans="3:19" ht="15.75" hidden="1" x14ac:dyDescent="0.25">
      <c r="C165" s="348"/>
      <c r="D165" s="348"/>
      <c r="E165" s="348"/>
      <c r="F165" s="348"/>
      <c r="G165" s="348"/>
      <c r="H165" s="348"/>
      <c r="I165" s="348"/>
      <c r="J165" s="348"/>
      <c r="K165" s="348"/>
      <c r="L165" s="348"/>
      <c r="M165" s="348"/>
      <c r="N165" s="348"/>
      <c r="O165" s="348"/>
      <c r="P165" s="348"/>
      <c r="Q165" s="348"/>
      <c r="R165" s="348"/>
      <c r="S165" s="348"/>
    </row>
  </sheetData>
  <sheetProtection sheet="1" selectLockedCells="1"/>
  <mergeCells count="8">
    <mergeCell ref="W3:AJ3"/>
    <mergeCell ref="W60:AJ60"/>
    <mergeCell ref="C3:D3"/>
    <mergeCell ref="W22:AJ22"/>
    <mergeCell ref="W41:AJ41"/>
    <mergeCell ref="M5:O5"/>
    <mergeCell ref="I5:K5"/>
    <mergeCell ref="Q5:S5"/>
  </mergeCells>
  <conditionalFormatting sqref="C28">
    <cfRule type="expression" dxfId="26" priority="120">
      <formula>$D$11=""</formula>
    </cfRule>
    <cfRule type="expression" dxfId="25" priority="125">
      <formula>OR(AND($C$11=$C$10,$D$10&lt;&gt;""),AND($C$11=$C$12,$D$12&lt;&gt;""))</formula>
    </cfRule>
  </conditionalFormatting>
  <conditionalFormatting sqref="C29">
    <cfRule type="expression" dxfId="24" priority="121">
      <formula>$D$12=""</formula>
    </cfRule>
    <cfRule type="expression" dxfId="23" priority="124">
      <formula>OR(AND($C$12=$C$11,$D$11&lt;&gt;""),AND($C$12=$C$13,$D$13&lt;&gt;""))</formula>
    </cfRule>
  </conditionalFormatting>
  <conditionalFormatting sqref="C30">
    <cfRule type="expression" dxfId="22" priority="122">
      <formula>$D$13=""</formula>
    </cfRule>
    <cfRule type="expression" dxfId="21" priority="123">
      <formula>OR(AND($C$13=$C$12,$D$12&lt;&gt;""),AND($C$13=$C$14,$D$14&lt;&gt;""))</formula>
    </cfRule>
  </conditionalFormatting>
  <conditionalFormatting sqref="C31">
    <cfRule type="expression" dxfId="20" priority="114">
      <formula>$D$14=""</formula>
    </cfRule>
    <cfRule type="expression" dxfId="19" priority="115">
      <formula>AND($C$14=$C$13,$D$13&lt;&gt;"")</formula>
    </cfRule>
  </conditionalFormatting>
  <conditionalFormatting sqref="N20 J20 T6:T20">
    <cfRule type="expression" dxfId="18" priority="104">
      <formula>$D$6=""</formula>
    </cfRule>
  </conditionalFormatting>
  <conditionalFormatting sqref="U39:V39">
    <cfRule type="expression" dxfId="17" priority="39">
      <formula>$D20=""</formula>
    </cfRule>
    <cfRule type="expression" dxfId="16" priority="40">
      <formula>OR(AND($C20=$C19,$D19&lt;&gt;""),AND($C20=#REF!,#REF!&lt;&gt;""))</formula>
    </cfRule>
  </conditionalFormatting>
  <conditionalFormatting sqref="P20">
    <cfRule type="expression" dxfId="15" priority="30">
      <formula>$P20=0</formula>
    </cfRule>
  </conditionalFormatting>
  <conditionalFormatting sqref="J20">
    <cfRule type="expression" dxfId="14" priority="110">
      <formula>AND($C$6=$C$7,$D$7&lt;&gt;"")</formula>
    </cfRule>
  </conditionalFormatting>
  <conditionalFormatting sqref="U20:V20 K20:M20 C20:I20 O20:S20">
    <cfRule type="expression" dxfId="13" priority="463">
      <formula>$D20=""</formula>
    </cfRule>
    <cfRule type="expression" dxfId="12" priority="464">
      <formula>OR(AND($C20=$C19,$D19&lt;&gt;""),AND($C20=#REF!,#REF!&lt;&gt;""))</formula>
    </cfRule>
  </conditionalFormatting>
  <conditionalFormatting sqref="C7:S18">
    <cfRule type="expression" dxfId="11" priority="22">
      <formula>OR(AND($C7=$C6,$D6&lt;&gt;""),AND($C7=$C8,$D8&lt;&gt;""))</formula>
    </cfRule>
  </conditionalFormatting>
  <conditionalFormatting sqref="C6:S6">
    <cfRule type="expression" dxfId="10" priority="21">
      <formula>AND($C$6=$C$7,$D$7&lt;&gt;"")</formula>
    </cfRule>
  </conditionalFormatting>
  <conditionalFormatting sqref="C19:S19">
    <cfRule type="expression" dxfId="9" priority="20">
      <formula>AND($C$19=$C$18,$D$18&lt;&gt;"")</formula>
    </cfRule>
  </conditionalFormatting>
  <conditionalFormatting sqref="C6:S19">
    <cfRule type="expression" dxfId="8" priority="19">
      <formula>$D6=""</formula>
    </cfRule>
  </conditionalFormatting>
  <conditionalFormatting sqref="U6:V19">
    <cfRule type="expression" dxfId="7" priority="18">
      <formula>OR(AND($C6=$C5,$D5&lt;&gt;""),AND($C6=$C7,$D7&lt;&gt;""))</formula>
    </cfRule>
  </conditionalFormatting>
  <conditionalFormatting sqref="U6:AJ19">
    <cfRule type="expression" dxfId="6" priority="17">
      <formula>$D6=""</formula>
    </cfRule>
  </conditionalFormatting>
  <conditionalFormatting sqref="U25:V38">
    <cfRule type="expression" dxfId="5" priority="10">
      <formula>OR(AND($C6=$C5,$D5&lt;&gt;""),AND($C6=$C7,$D7&lt;&gt;""))</formula>
    </cfRule>
  </conditionalFormatting>
  <conditionalFormatting sqref="U25:AJ38">
    <cfRule type="expression" dxfId="4" priority="9">
      <formula>$D6=""</formula>
    </cfRule>
  </conditionalFormatting>
  <conditionalFormatting sqref="U44:V57">
    <cfRule type="expression" dxfId="3" priority="4">
      <formula>OR(AND($C6=$C5,$D5&lt;&gt;""),AND($C6=$C7,$D7&lt;&gt;""))</formula>
    </cfRule>
  </conditionalFormatting>
  <conditionalFormatting sqref="U44:AJ57">
    <cfRule type="expression" dxfId="2" priority="3">
      <formula>$D6=""</formula>
    </cfRule>
  </conditionalFormatting>
  <conditionalFormatting sqref="U63:V76">
    <cfRule type="expression" dxfId="1" priority="2">
      <formula>OR(AND($C6=$C5,$D5&lt;&gt;""),AND($C6=$C7,$D7&lt;&gt;""))</formula>
    </cfRule>
  </conditionalFormatting>
  <conditionalFormatting sqref="U63:AJ76">
    <cfRule type="expression" dxfId="0" priority="1">
      <formula>$D6=""</formula>
    </cfRule>
  </conditionalFormatting>
  <dataValidations count="2">
    <dataValidation type="custom" allowBlank="1" showInputMessage="1" showErrorMessage="1" errorTitle="Unzulässiger Wert" sqref="E25" xr:uid="{492E6238-D07F-4C6F-82D3-E761D55A27B7}">
      <formula1>AND(E25&gt;0,E25&lt;39,F25&gt;=E25)</formula1>
    </dataValidation>
    <dataValidation type="custom" allowBlank="1" showInputMessage="1" showErrorMessage="1" errorTitle="Unzulässiger Wert" sqref="F25" xr:uid="{920DD90E-BDA1-4D50-906D-622B9BE7C369}">
      <formula1>AND(F25&gt;0,F25&lt;39,F25&gt;=E25)</formula1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B1:W101"/>
  <sheetViews>
    <sheetView zoomScaleNormal="100" workbookViewId="0"/>
  </sheetViews>
  <sheetFormatPr baseColWidth="10" defaultColWidth="2.7109375" defaultRowHeight="12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95" customWidth="1"/>
    <col min="7" max="7" width="7.42578125" style="5" customWidth="1"/>
    <col min="8" max="9" width="6.42578125" style="5" customWidth="1"/>
    <col min="10" max="11" width="8.28515625" style="5" customWidth="1"/>
    <col min="12" max="12" width="7.42578125" style="5" customWidth="1"/>
    <col min="13" max="13" width="8.7109375" style="5" customWidth="1"/>
    <col min="14" max="14" width="7.5703125" style="5" customWidth="1"/>
    <col min="15" max="15" width="7.140625" style="5" customWidth="1"/>
    <col min="16" max="18" width="4.7109375" style="5" customWidth="1"/>
    <col min="19" max="19" width="21" style="5" customWidth="1"/>
    <col min="20" max="20" width="18.5703125" style="5" customWidth="1"/>
    <col min="21" max="21" width="11.42578125" style="5" customWidth="1"/>
    <col min="22" max="22" width="10.5703125" style="5" customWidth="1"/>
    <col min="23" max="23" width="9.5703125" style="5" customWidth="1"/>
    <col min="24" max="44" width="4.7109375" style="5" customWidth="1"/>
    <col min="45" max="55" width="6.7109375" style="5" customWidth="1"/>
    <col min="56" max="16384" width="2.7109375" style="5"/>
  </cols>
  <sheetData>
    <row r="1" spans="2:23" s="2" customFormat="1" x14ac:dyDescent="0.2">
      <c r="F1" s="88"/>
      <c r="S1" s="92"/>
    </row>
    <row r="2" spans="2:23" s="2" customFormat="1" x14ac:dyDescent="0.2">
      <c r="B2" s="3"/>
      <c r="C2" s="3"/>
      <c r="D2" s="3"/>
      <c r="E2" s="3"/>
      <c r="F2" s="88"/>
      <c r="G2" s="398" t="s">
        <v>453</v>
      </c>
      <c r="H2" s="398"/>
      <c r="I2" s="398"/>
      <c r="J2" s="398" t="s">
        <v>454</v>
      </c>
      <c r="K2" s="398"/>
      <c r="L2" s="195"/>
      <c r="M2" s="1"/>
      <c r="N2" s="1"/>
      <c r="O2" s="3"/>
      <c r="P2" s="398" t="s">
        <v>436</v>
      </c>
      <c r="Q2" s="398"/>
      <c r="R2" s="398"/>
      <c r="S2" s="1"/>
    </row>
    <row r="3" spans="2:23" s="2" customFormat="1" ht="13.5" customHeight="1" thickBot="1" x14ac:dyDescent="0.25">
      <c r="B3" s="1"/>
      <c r="C3" s="3"/>
      <c r="D3" s="3"/>
      <c r="E3" s="3"/>
      <c r="F3" s="11" t="s">
        <v>79</v>
      </c>
      <c r="G3" s="39" t="s">
        <v>84</v>
      </c>
      <c r="H3" s="39" t="s">
        <v>85</v>
      </c>
      <c r="I3" s="11" t="s">
        <v>86</v>
      </c>
      <c r="J3" s="11" t="s">
        <v>451</v>
      </c>
      <c r="K3" s="11" t="s">
        <v>452</v>
      </c>
      <c r="L3" s="11" t="s">
        <v>80</v>
      </c>
      <c r="M3" s="12" t="s">
        <v>81</v>
      </c>
      <c r="N3" s="12" t="s">
        <v>82</v>
      </c>
      <c r="O3" s="12" t="s">
        <v>83</v>
      </c>
      <c r="P3" s="12" t="s">
        <v>444</v>
      </c>
      <c r="Q3" s="12" t="s">
        <v>445</v>
      </c>
      <c r="R3" s="12" t="s">
        <v>446</v>
      </c>
      <c r="S3" s="11" t="s">
        <v>79</v>
      </c>
      <c r="T3" s="58" t="s">
        <v>447</v>
      </c>
      <c r="U3" s="6" t="s">
        <v>412</v>
      </c>
      <c r="V3" s="50" t="s">
        <v>94</v>
      </c>
      <c r="W3" s="59"/>
    </row>
    <row r="4" spans="2:23" s="2" customFormat="1" ht="12.75" thickTop="1" x14ac:dyDescent="0.2">
      <c r="B4" s="1">
        <v>1</v>
      </c>
      <c r="C4" s="8">
        <f ca="1">RANK(D4,$D$4:$D$23,1)</f>
        <v>3</v>
      </c>
      <c r="D4" s="3">
        <f ca="1">E4+ROW()/1000</f>
        <v>3.004</v>
      </c>
      <c r="E4" s="3">
        <f ca="1">RANK(V4,V$4:V$23,1)</f>
        <v>3</v>
      </c>
      <c r="F4" s="88" t="str">
        <f>Calc2!$C4</f>
        <v>TTC Mellen</v>
      </c>
      <c r="G4" s="1">
        <f ca="1">SUMIFS(Calc2!$H$4:$H$383,Calc2!$F$4:$F$383,$F4)+SUMIFS(Calc2!$I$4:$I$383,Calc2!$G$4:$G$383,$F4)</f>
        <v>18</v>
      </c>
      <c r="H4" s="1">
        <f ca="1">SUMIFS(Calc2!$I$4:$I$383,Calc2!$F$4:$F$383,$F4)+SUMIFS(Calc2!$H$4:$H$383,Calc2!$G$4:$G$383,$F4)</f>
        <v>10</v>
      </c>
      <c r="I4" s="3">
        <f t="shared" ref="I4:I11" ca="1" si="0">G4-H4</f>
        <v>8</v>
      </c>
      <c r="J4" s="12">
        <f ca="1">M4*2+N4</f>
        <v>4</v>
      </c>
      <c r="K4" s="12">
        <f ca="1">O4*2+N4</f>
        <v>0</v>
      </c>
      <c r="L4" s="1">
        <f ca="1">M4+N4+O4</f>
        <v>2</v>
      </c>
      <c r="M4" s="1" cm="1">
        <f t="array" aca="1" ref="M4" ca="1">SUMPRODUCT((Calc2!$F$4:$F$383=F4)*(Calc2!$H$4:$H$383&gt;Calc2!$I$4:$I$383))+SUMPRODUCT((Calc2!$G$4:$G$383=F4)*(Calc2!$H$4:$H$383&lt;Calc2!$I$4:$I$383))</f>
        <v>2</v>
      </c>
      <c r="N4" s="1" cm="1">
        <f t="array" aca="1" ref="N4" ca="1">SUMPRODUCT((Calc2!$F$4:$G$383=F4)*(Calc2!$H$4:$H$383=Calc2!$I$4:$I$383)*(Calc2!$H$4:$H$383&lt;&gt;"")*(Calc2!$I$4:$I$383&lt;&gt;""))</f>
        <v>0</v>
      </c>
      <c r="O4" s="1" cm="1">
        <f t="array" aca="1" ref="O4" ca="1">SUMPRODUCT((Calc2!$F$4:$F$383=F4)*(Calc2!$H$4:$H$383&lt;Calc2!$I$4:$I$383))+SUMPRODUCT((Calc2!$G$4:$G$383=F4)*(Calc2!$H$4:$H$383&gt;Calc2!$I$4:$I$383))</f>
        <v>0</v>
      </c>
      <c r="P4" s="1">
        <f ca="1">SUMIFS(Spielplan!$K$8:$K$189,Spielplan!$H$8:$H$189,$F4)+SUMIFS(Spielplan!$M$8:$M$189,Spielplan!$I$8:$I$189,$F4)</f>
        <v>51</v>
      </c>
      <c r="Q4" s="1">
        <f ca="1">SUMIFS(Spielplan!$K$8:$K$189,Spielplan!$I$8:$I$189,$F4)+SUMIFS(Spielplan!$M$8:$M$189,Spielplan!$H$8:$H$189,$F4)</f>
        <v>35</v>
      </c>
      <c r="R4" s="1">
        <f ca="1">P4-Q4</f>
        <v>16</v>
      </c>
      <c r="S4" s="2" t="str">
        <f>Calc2!$C4</f>
        <v>TTC Mellen</v>
      </c>
      <c r="T4" s="194">
        <f ca="1">J4*Factors!$B$4+(999-K4)*Factors!$B$5+(I4+Factors!$D$6)*Factors!$B$6+(R4+Factors!$D$7)*Factors!$B$7</f>
        <v>4999508501.6000004</v>
      </c>
      <c r="U4" s="7">
        <f>Tie_Break!$D6</f>
        <v>0</v>
      </c>
      <c r="V4" s="8">
        <f t="shared" ref="V4:V23" ca="1" si="1">RANK($T4,$T$4:$T$23)+(9-$U4)/10000+(F4="")*1000</f>
        <v>3.0009000000000001</v>
      </c>
      <c r="W4" s="59"/>
    </row>
    <row r="5" spans="2:23" s="2" customFormat="1" x14ac:dyDescent="0.2">
      <c r="B5" s="1">
        <v>2</v>
      </c>
      <c r="C5" s="9">
        <f t="shared" ref="C5:C23" ca="1" si="2">RANK(D5,$D$4:$D$23,1)</f>
        <v>2</v>
      </c>
      <c r="D5" s="59">
        <f t="shared" ref="D5:D23" ca="1" si="3">E5+ROW()/1000</f>
        <v>2.0049999999999999</v>
      </c>
      <c r="E5" s="59">
        <f t="shared" ref="E5:E23" ca="1" si="4">RANK(V5,V$4:V$23,1)</f>
        <v>2</v>
      </c>
      <c r="F5" s="88" t="str">
        <f>Calc2!$C5</f>
        <v>TTC Rot-Weiß Essen II</v>
      </c>
      <c r="G5" s="1">
        <f ca="1">SUMIFS(Calc2!$H$4:$H$383,Calc2!$F$4:$F$383,$F5)+SUMIFS(Calc2!$I$4:$I$383,Calc2!$G$4:$G$383,$F5)</f>
        <v>18</v>
      </c>
      <c r="H5" s="1">
        <f ca="1">SUMIFS(Calc2!$I$4:$I$383,Calc2!$F$4:$F$383,$F5)+SUMIFS(Calc2!$H$4:$H$383,Calc2!$G$4:$G$383,$F5)</f>
        <v>8</v>
      </c>
      <c r="I5" s="3">
        <f t="shared" ca="1" si="0"/>
        <v>10</v>
      </c>
      <c r="J5" s="12">
        <f t="shared" ref="J5:J23" ca="1" si="5">M5*2+N5</f>
        <v>4</v>
      </c>
      <c r="K5" s="12">
        <f t="shared" ref="K5:K23" ca="1" si="6">O5*2+N5</f>
        <v>0</v>
      </c>
      <c r="L5" s="1">
        <f t="shared" ref="L5:L23" ca="1" si="7">M5+N5+O5</f>
        <v>2</v>
      </c>
      <c r="M5" s="1" cm="1">
        <f t="array" aca="1" ref="M5" ca="1">SUMPRODUCT((Calc2!$F$4:$F$383=F5)*(Calc2!$H$4:$H$383&gt;Calc2!$I$4:$I$383))+SUMPRODUCT((Calc2!$G$4:$G$383=F5)*(Calc2!$H$4:$H$383&lt;Calc2!$I$4:$I$383))</f>
        <v>2</v>
      </c>
      <c r="N5" s="1" cm="1">
        <f t="array" aca="1" ref="N5" ca="1">SUMPRODUCT((Calc2!$F$4:$G$383=F5)*(Calc2!$H$4:$H$383=Calc2!$I$4:$I$383)*(Calc2!$H$4:$H$383&lt;&gt;"")*(Calc2!$I$4:$I$383&lt;&gt;""))</f>
        <v>0</v>
      </c>
      <c r="O5" s="1" cm="1">
        <f t="array" aca="1" ref="O5" ca="1">SUMPRODUCT((Calc2!$F$4:$F$383=F5)*(Calc2!$H$4:$H$383&lt;Calc2!$I$4:$I$383))+SUMPRODUCT((Calc2!$G$4:$G$383=F5)*(Calc2!$H$4:$H$383&gt;Calc2!$I$4:$I$383))</f>
        <v>0</v>
      </c>
      <c r="P5" s="1">
        <f ca="1">SUMIFS(Spielplan!$K$8:$K$189,Spielplan!$H$8:$H$189,$F5)+SUMIFS(Spielplan!$M$8:$M$189,Spielplan!$I$8:$I$189,$F5)</f>
        <v>51</v>
      </c>
      <c r="Q5" s="1">
        <f ca="1">SUMIFS(Spielplan!$K$8:$K$189,Spielplan!$I$8:$I$189,$F5)+SUMIFS(Spielplan!$M$8:$M$189,Spielplan!$H$8:$H$189,$F5)</f>
        <v>29</v>
      </c>
      <c r="R5" s="1">
        <f t="shared" ref="R5:R23" ca="1" si="8">P5-Q5</f>
        <v>22</v>
      </c>
      <c r="S5" s="2" t="str">
        <f>Calc2!$C5</f>
        <v>TTC Rot-Weiß Essen II</v>
      </c>
      <c r="T5" s="194">
        <f ca="1">J5*Factors!$B$4+(999-K5)*Factors!$B$5+(I5+Factors!$D$6)*Factors!$B$6+(R5+Factors!$D$7)*Factors!$B$7</f>
        <v>4999510502.1999998</v>
      </c>
      <c r="U5" s="7">
        <f>Tie_Break!$D7</f>
        <v>0</v>
      </c>
      <c r="V5" s="9">
        <f t="shared" ca="1" si="1"/>
        <v>2.0009000000000001</v>
      </c>
      <c r="W5" s="59"/>
    </row>
    <row r="6" spans="2:23" s="2" customFormat="1" x14ac:dyDescent="0.2">
      <c r="B6" s="1">
        <v>3</v>
      </c>
      <c r="C6" s="9">
        <f t="shared" ca="1" si="2"/>
        <v>8</v>
      </c>
      <c r="D6" s="59">
        <f t="shared" ca="1" si="3"/>
        <v>8.0060000000000002</v>
      </c>
      <c r="E6" s="59">
        <f t="shared" ca="1" si="4"/>
        <v>8</v>
      </c>
      <c r="F6" s="88" t="str">
        <f>Calc2!$C6</f>
        <v>VfL Wilden</v>
      </c>
      <c r="G6" s="1">
        <f ca="1">SUMIFS(Calc2!$H$4:$H$383,Calc2!$F$4:$F$383,$F6)+SUMIFS(Calc2!$I$4:$I$383,Calc2!$G$4:$G$383,$F6)</f>
        <v>9</v>
      </c>
      <c r="H6" s="1">
        <f ca="1">SUMIFS(Calc2!$I$4:$I$383,Calc2!$F$4:$F$383,$F6)+SUMIFS(Calc2!$H$4:$H$383,Calc2!$G$4:$G$383,$F6)</f>
        <v>17</v>
      </c>
      <c r="I6" s="3">
        <f t="shared" ca="1" si="0"/>
        <v>-8</v>
      </c>
      <c r="J6" s="12">
        <f t="shared" ca="1" si="5"/>
        <v>1</v>
      </c>
      <c r="K6" s="12">
        <f t="shared" ca="1" si="6"/>
        <v>3</v>
      </c>
      <c r="L6" s="1">
        <f t="shared" ca="1" si="7"/>
        <v>2</v>
      </c>
      <c r="M6" s="1" cm="1">
        <f t="array" aca="1" ref="M6" ca="1">SUMPRODUCT((Calc2!$F$4:$F$383=F6)*(Calc2!$H$4:$H$383&gt;Calc2!$I$4:$I$383))+SUMPRODUCT((Calc2!$G$4:$G$383=F6)*(Calc2!$H$4:$H$383&lt;Calc2!$I$4:$I$383))</f>
        <v>0</v>
      </c>
      <c r="N6" s="1" cm="1">
        <f t="array" aca="1" ref="N6" ca="1">SUMPRODUCT((Calc2!$F$4:$G$383=F6)*(Calc2!$H$4:$H$383=Calc2!$I$4:$I$383)*(Calc2!$H$4:$H$383&lt;&gt;"")*(Calc2!$I$4:$I$383&lt;&gt;""))</f>
        <v>1</v>
      </c>
      <c r="O6" s="1" cm="1">
        <f t="array" aca="1" ref="O6" ca="1">SUMPRODUCT((Calc2!$F$4:$F$383=F6)*(Calc2!$H$4:$H$383&lt;Calc2!$I$4:$I$383))+SUMPRODUCT((Calc2!$G$4:$G$383=F6)*(Calc2!$H$4:$H$383&gt;Calc2!$I$4:$I$383))</f>
        <v>1</v>
      </c>
      <c r="P6" s="1">
        <f ca="1">SUMIFS(Spielplan!$K$8:$K$189,Spielplan!$H$8:$H$189,$F6)+SUMIFS(Spielplan!$M$8:$M$189,Spielplan!$I$8:$I$189,$F6)</f>
        <v>28</v>
      </c>
      <c r="Q6" s="1">
        <f ca="1">SUMIFS(Spielplan!$K$8:$K$189,Spielplan!$I$8:$I$189,$F6)+SUMIFS(Spielplan!$M$8:$M$189,Spielplan!$H$8:$H$189,$F6)</f>
        <v>46</v>
      </c>
      <c r="R6" s="1">
        <f t="shared" ca="1" si="8"/>
        <v>-18</v>
      </c>
      <c r="S6" s="2" t="str">
        <f>Calc2!$C6</f>
        <v>VfL Wilden</v>
      </c>
      <c r="T6" s="194">
        <f ca="1">J6*Factors!$B$4+(999-K6)*Factors!$B$5+(I6+Factors!$D$6)*Factors!$B$6+(R6+Factors!$D$7)*Factors!$B$7</f>
        <v>1996492498.2</v>
      </c>
      <c r="U6" s="7">
        <f>Tie_Break!$D8</f>
        <v>0</v>
      </c>
      <c r="V6" s="9">
        <f t="shared" ca="1" si="1"/>
        <v>8.0008999999999997</v>
      </c>
      <c r="W6" s="59"/>
    </row>
    <row r="7" spans="2:23" s="2" customFormat="1" x14ac:dyDescent="0.2">
      <c r="B7" s="1">
        <v>4</v>
      </c>
      <c r="C7" s="9">
        <f t="shared" ca="1" si="2"/>
        <v>4</v>
      </c>
      <c r="D7" s="59">
        <f t="shared" ca="1" si="3"/>
        <v>4.0069999999999997</v>
      </c>
      <c r="E7" s="59">
        <f t="shared" ca="1" si="4"/>
        <v>4</v>
      </c>
      <c r="F7" s="88" t="str">
        <f>Calc2!$C7</f>
        <v>RSV Peene</v>
      </c>
      <c r="G7" s="1">
        <f ca="1">SUMIFS(Calc2!$H$4:$H$383,Calc2!$F$4:$F$383,$F7)+SUMIFS(Calc2!$I$4:$I$383,Calc2!$G$4:$G$383,$F7)</f>
        <v>17</v>
      </c>
      <c r="H7" s="1">
        <f ca="1">SUMIFS(Calc2!$I$4:$I$383,Calc2!$F$4:$F$383,$F7)+SUMIFS(Calc2!$H$4:$H$383,Calc2!$G$4:$G$383,$F7)</f>
        <v>14</v>
      </c>
      <c r="I7" s="3">
        <f t="shared" ca="1" si="0"/>
        <v>3</v>
      </c>
      <c r="J7" s="12">
        <f t="shared" ca="1" si="5"/>
        <v>3</v>
      </c>
      <c r="K7" s="12">
        <f t="shared" ca="1" si="6"/>
        <v>1</v>
      </c>
      <c r="L7" s="1">
        <f t="shared" ca="1" si="7"/>
        <v>2</v>
      </c>
      <c r="M7" s="1" cm="1">
        <f t="array" aca="1" ref="M7" ca="1">SUMPRODUCT((Calc2!$F$4:$F$383=F7)*(Calc2!$H$4:$H$383&gt;Calc2!$I$4:$I$383))+SUMPRODUCT((Calc2!$G$4:$G$383=F7)*(Calc2!$H$4:$H$383&lt;Calc2!$I$4:$I$383))</f>
        <v>1</v>
      </c>
      <c r="N7" s="1" cm="1">
        <f t="array" aca="1" ref="N7" ca="1">SUMPRODUCT((Calc2!$F$4:$G$383=F7)*(Calc2!$H$4:$H$383=Calc2!$I$4:$I$383)*(Calc2!$H$4:$H$383&lt;&gt;"")*(Calc2!$I$4:$I$383&lt;&gt;""))</f>
        <v>1</v>
      </c>
      <c r="O7" s="1" cm="1">
        <f t="array" aca="1" ref="O7" ca="1">SUMPRODUCT((Calc2!$F$4:$F$383=F7)*(Calc2!$H$4:$H$383&lt;Calc2!$I$4:$I$383))+SUMPRODUCT((Calc2!$G$4:$G$383=F7)*(Calc2!$H$4:$H$383&gt;Calc2!$I$4:$I$383))</f>
        <v>0</v>
      </c>
      <c r="P7" s="1">
        <f ca="1">SUMIFS(Spielplan!$K$8:$K$189,Spielplan!$H$8:$H$189,$F7)+SUMIFS(Spielplan!$M$8:$M$189,Spielplan!$I$8:$I$189,$F7)</f>
        <v>54</v>
      </c>
      <c r="Q7" s="1">
        <f ca="1">SUMIFS(Spielplan!$K$8:$K$189,Spielplan!$I$8:$I$189,$F7)+SUMIFS(Spielplan!$M$8:$M$189,Spielplan!$H$8:$H$189,$F7)</f>
        <v>45</v>
      </c>
      <c r="R7" s="1">
        <f t="shared" ca="1" si="8"/>
        <v>9</v>
      </c>
      <c r="S7" s="2" t="str">
        <f>Calc2!$C7</f>
        <v>RSV Peene</v>
      </c>
      <c r="T7" s="194">
        <f ca="1">J7*Factors!$B$4+(999-K7)*Factors!$B$5+(I7+Factors!$D$6)*Factors!$B$6+(R7+Factors!$D$7)*Factors!$B$7</f>
        <v>3998503500.9000001</v>
      </c>
      <c r="U7" s="7">
        <f>Tie_Break!$D9</f>
        <v>0</v>
      </c>
      <c r="V7" s="9">
        <f t="shared" ca="1" si="1"/>
        <v>4.0008999999999997</v>
      </c>
      <c r="W7" s="59"/>
    </row>
    <row r="8" spans="2:23" s="2" customFormat="1" x14ac:dyDescent="0.2">
      <c r="B8" s="1">
        <v>5</v>
      </c>
      <c r="C8" s="9">
        <f t="shared" ca="1" si="2"/>
        <v>5</v>
      </c>
      <c r="D8" s="59">
        <f t="shared" ca="1" si="3"/>
        <v>5.008</v>
      </c>
      <c r="E8" s="59">
        <f t="shared" ca="1" si="4"/>
        <v>5</v>
      </c>
      <c r="F8" s="88" t="str">
        <f>Calc2!$C8</f>
        <v>SV Waldau</v>
      </c>
      <c r="G8" s="1">
        <f ca="1">SUMIFS(Calc2!$H$4:$H$383,Calc2!$F$4:$F$383,$F8)+SUMIFS(Calc2!$I$4:$I$383,Calc2!$G$4:$G$383,$F8)</f>
        <v>15</v>
      </c>
      <c r="H8" s="1">
        <f ca="1">SUMIFS(Calc2!$I$4:$I$383,Calc2!$F$4:$F$383,$F8)+SUMIFS(Calc2!$H$4:$H$383,Calc2!$G$4:$G$383,$F8)</f>
        <v>14</v>
      </c>
      <c r="I8" s="3">
        <f t="shared" ca="1" si="0"/>
        <v>1</v>
      </c>
      <c r="J8" s="12">
        <f t="shared" ca="1" si="5"/>
        <v>2</v>
      </c>
      <c r="K8" s="12">
        <f t="shared" ca="1" si="6"/>
        <v>2</v>
      </c>
      <c r="L8" s="1">
        <f t="shared" ca="1" si="7"/>
        <v>2</v>
      </c>
      <c r="M8" s="1" cm="1">
        <f t="array" aca="1" ref="M8" ca="1">SUMPRODUCT((Calc2!$F$4:$F$383=F8)*(Calc2!$H$4:$H$383&gt;Calc2!$I$4:$I$383))+SUMPRODUCT((Calc2!$G$4:$G$383=F8)*(Calc2!$H$4:$H$383&lt;Calc2!$I$4:$I$383))</f>
        <v>1</v>
      </c>
      <c r="N8" s="1" cm="1">
        <f t="array" aca="1" ref="N8" ca="1">SUMPRODUCT((Calc2!$F$4:$G$383=F8)*(Calc2!$H$4:$H$383=Calc2!$I$4:$I$383)*(Calc2!$H$4:$H$383&lt;&gt;"")*(Calc2!$I$4:$I$383&lt;&gt;""))</f>
        <v>0</v>
      </c>
      <c r="O8" s="1" cm="1">
        <f t="array" aca="1" ref="O8" ca="1">SUMPRODUCT((Calc2!$F$4:$F$383=F8)*(Calc2!$H$4:$H$383&lt;Calc2!$I$4:$I$383))+SUMPRODUCT((Calc2!$G$4:$G$383=F8)*(Calc2!$H$4:$H$383&gt;Calc2!$I$4:$I$383))</f>
        <v>1</v>
      </c>
      <c r="P8" s="1">
        <f ca="1">SUMIFS(Spielplan!$K$8:$K$189,Spielplan!$H$8:$H$189,$F8)+SUMIFS(Spielplan!$M$8:$M$189,Spielplan!$I$8:$I$189,$F8)</f>
        <v>48</v>
      </c>
      <c r="Q8" s="1">
        <f ca="1">SUMIFS(Spielplan!$K$8:$K$189,Spielplan!$I$8:$I$189,$F8)+SUMIFS(Spielplan!$M$8:$M$189,Spielplan!$H$8:$H$189,$F8)</f>
        <v>48</v>
      </c>
      <c r="R8" s="1">
        <f t="shared" ca="1" si="8"/>
        <v>0</v>
      </c>
      <c r="S8" s="2" t="str">
        <f>Calc2!$C8</f>
        <v>SV Waldau</v>
      </c>
      <c r="T8" s="194">
        <f ca="1">J8*Factors!$B$4+(999-K8)*Factors!$B$5+(I8+Factors!$D$6)*Factors!$B$6+(R8+Factors!$D$7)*Factors!$B$7</f>
        <v>2997501500</v>
      </c>
      <c r="U8" s="7">
        <f>Tie_Break!$D10</f>
        <v>0</v>
      </c>
      <c r="V8" s="9">
        <f t="shared" ca="1" si="1"/>
        <v>5.0008999999999997</v>
      </c>
      <c r="W8" s="59"/>
    </row>
    <row r="9" spans="2:23" s="2" customFormat="1" x14ac:dyDescent="0.2">
      <c r="B9" s="1">
        <v>6</v>
      </c>
      <c r="C9" s="9">
        <f t="shared" ca="1" si="2"/>
        <v>6</v>
      </c>
      <c r="D9" s="59">
        <f t="shared" ca="1" si="3"/>
        <v>6.0090000000000003</v>
      </c>
      <c r="E9" s="59">
        <f t="shared" ca="1" si="4"/>
        <v>6</v>
      </c>
      <c r="F9" s="88" t="str">
        <f>Calc2!$C9</f>
        <v>TSV Breitau</v>
      </c>
      <c r="G9" s="1">
        <f ca="1">SUMIFS(Calc2!$H$4:$H$383,Calc2!$F$4:$F$383,$F9)+SUMIFS(Calc2!$I$4:$I$383,Calc2!$G$4:$G$383,$F9)</f>
        <v>13</v>
      </c>
      <c r="H9" s="1">
        <f ca="1">SUMIFS(Calc2!$I$4:$I$383,Calc2!$F$4:$F$383,$F9)+SUMIFS(Calc2!$H$4:$H$383,Calc2!$G$4:$G$383,$F9)</f>
        <v>17</v>
      </c>
      <c r="I9" s="3">
        <f t="shared" ca="1" si="0"/>
        <v>-4</v>
      </c>
      <c r="J9" s="12">
        <f t="shared" ca="1" si="5"/>
        <v>1</v>
      </c>
      <c r="K9" s="12">
        <f t="shared" ca="1" si="6"/>
        <v>3</v>
      </c>
      <c r="L9" s="1">
        <f t="shared" ca="1" si="7"/>
        <v>2</v>
      </c>
      <c r="M9" s="1" cm="1">
        <f t="array" aca="1" ref="M9" ca="1">SUMPRODUCT((Calc2!$F$4:$F$383=F9)*(Calc2!$H$4:$H$383&gt;Calc2!$I$4:$I$383))+SUMPRODUCT((Calc2!$G$4:$G$383=F9)*(Calc2!$H$4:$H$383&lt;Calc2!$I$4:$I$383))</f>
        <v>0</v>
      </c>
      <c r="N9" s="1" cm="1">
        <f t="array" aca="1" ref="N9" ca="1">SUMPRODUCT((Calc2!$F$4:$G$383=F9)*(Calc2!$H$4:$H$383=Calc2!$I$4:$I$383)*(Calc2!$H$4:$H$383&lt;&gt;"")*(Calc2!$I$4:$I$383&lt;&gt;""))</f>
        <v>1</v>
      </c>
      <c r="O9" s="1" cm="1">
        <f t="array" aca="1" ref="O9" ca="1">SUMPRODUCT((Calc2!$F$4:$F$383=F9)*(Calc2!$H$4:$H$383&lt;Calc2!$I$4:$I$383))+SUMPRODUCT((Calc2!$G$4:$G$383=F9)*(Calc2!$H$4:$H$383&gt;Calc2!$I$4:$I$383))</f>
        <v>1</v>
      </c>
      <c r="P9" s="1">
        <f ca="1">SUMIFS(Spielplan!$K$8:$K$189,Spielplan!$H$8:$H$189,$F9)+SUMIFS(Spielplan!$M$8:$M$189,Spielplan!$I$8:$I$189,$F9)</f>
        <v>43</v>
      </c>
      <c r="Q9" s="1">
        <f ca="1">SUMIFS(Spielplan!$K$8:$K$189,Spielplan!$I$8:$I$189,$F9)+SUMIFS(Spielplan!$M$8:$M$189,Spielplan!$H$8:$H$189,$F9)</f>
        <v>51</v>
      </c>
      <c r="R9" s="1">
        <f t="shared" ca="1" si="8"/>
        <v>-8</v>
      </c>
      <c r="S9" s="2" t="str">
        <f>Calc2!$C9</f>
        <v>TSV Breitau</v>
      </c>
      <c r="T9" s="194">
        <f ca="1">J9*Factors!$B$4+(999-K9)*Factors!$B$5+(I9+Factors!$D$6)*Factors!$B$6+(R9+Factors!$D$7)*Factors!$B$7</f>
        <v>1996496499.2</v>
      </c>
      <c r="U9" s="7">
        <f>Tie_Break!$D11</f>
        <v>0</v>
      </c>
      <c r="V9" s="9">
        <f t="shared" ca="1" si="1"/>
        <v>6.0008999999999997</v>
      </c>
      <c r="W9" s="59"/>
    </row>
    <row r="10" spans="2:23" s="2" customFormat="1" x14ac:dyDescent="0.2">
      <c r="B10" s="1">
        <v>7</v>
      </c>
      <c r="C10" s="9">
        <f t="shared" ca="1" si="2"/>
        <v>7</v>
      </c>
      <c r="D10" s="59">
        <f t="shared" ca="1" si="3"/>
        <v>7.01</v>
      </c>
      <c r="E10" s="59">
        <f t="shared" ca="1" si="4"/>
        <v>7</v>
      </c>
      <c r="F10" s="88" t="str">
        <f>Calc2!$C10</f>
        <v>SG Obermunde</v>
      </c>
      <c r="G10" s="1">
        <f ca="1">SUMIFS(Calc2!$H$4:$H$383,Calc2!$F$4:$F$383,$F10)+SUMIFS(Calc2!$I$4:$I$383,Calc2!$G$4:$G$383,$F10)</f>
        <v>11</v>
      </c>
      <c r="H10" s="1">
        <f ca="1">SUMIFS(Calc2!$I$4:$I$383,Calc2!$F$4:$F$383,$F10)+SUMIFS(Calc2!$H$4:$H$383,Calc2!$G$4:$G$383,$F10)</f>
        <v>17</v>
      </c>
      <c r="I10" s="3">
        <f t="shared" ca="1" si="0"/>
        <v>-6</v>
      </c>
      <c r="J10" s="12">
        <f t="shared" ca="1" si="5"/>
        <v>1</v>
      </c>
      <c r="K10" s="12">
        <f t="shared" ca="1" si="6"/>
        <v>3</v>
      </c>
      <c r="L10" s="1">
        <f t="shared" ca="1" si="7"/>
        <v>2</v>
      </c>
      <c r="M10" s="1" cm="1">
        <f t="array" aca="1" ref="M10" ca="1">SUMPRODUCT((Calc2!$F$4:$F$383=F10)*(Calc2!$H$4:$H$383&gt;Calc2!$I$4:$I$383))+SUMPRODUCT((Calc2!$G$4:$G$383=F10)*(Calc2!$H$4:$H$383&lt;Calc2!$I$4:$I$383))</f>
        <v>0</v>
      </c>
      <c r="N10" s="1" cm="1">
        <f t="array" aca="1" ref="N10" ca="1">SUMPRODUCT((Calc2!$F$4:$G$383=F10)*(Calc2!$H$4:$H$383=Calc2!$I$4:$I$383)*(Calc2!$H$4:$H$383&lt;&gt;"")*(Calc2!$I$4:$I$383&lt;&gt;""))</f>
        <v>1</v>
      </c>
      <c r="O10" s="1" cm="1">
        <f t="array" aca="1" ref="O10" ca="1">SUMPRODUCT((Calc2!$F$4:$F$383=F10)*(Calc2!$H$4:$H$383&lt;Calc2!$I$4:$I$383))+SUMPRODUCT((Calc2!$G$4:$G$383=F10)*(Calc2!$H$4:$H$383&gt;Calc2!$I$4:$I$383))</f>
        <v>1</v>
      </c>
      <c r="P10" s="1">
        <f ca="1">SUMIFS(Spielplan!$K$8:$K$189,Spielplan!$H$8:$H$189,$F10)+SUMIFS(Spielplan!$M$8:$M$189,Spielplan!$I$8:$I$189,$F10)</f>
        <v>32</v>
      </c>
      <c r="Q10" s="1">
        <f ca="1">SUMIFS(Spielplan!$K$8:$K$189,Spielplan!$I$8:$I$189,$F10)+SUMIFS(Spielplan!$M$8:$M$189,Spielplan!$H$8:$H$189,$F10)</f>
        <v>47</v>
      </c>
      <c r="R10" s="1">
        <f t="shared" ca="1" si="8"/>
        <v>-15</v>
      </c>
      <c r="S10" s="2" t="str">
        <f>Calc2!$C10</f>
        <v>SG Obermunde</v>
      </c>
      <c r="T10" s="194">
        <f ca="1">J10*Factors!$B$4+(999-K10)*Factors!$B$5+(I10+Factors!$D$6)*Factors!$B$6+(R10+Factors!$D$7)*Factors!$B$7</f>
        <v>1996494498.5</v>
      </c>
      <c r="U10" s="7">
        <f>Tie_Break!$D12</f>
        <v>0</v>
      </c>
      <c r="V10" s="9">
        <f t="shared" ca="1" si="1"/>
        <v>7.0008999999999997</v>
      </c>
      <c r="W10" s="59"/>
    </row>
    <row r="11" spans="2:23" s="2" customFormat="1" x14ac:dyDescent="0.2">
      <c r="B11" s="1">
        <v>8</v>
      </c>
      <c r="C11" s="9">
        <f t="shared" ca="1" si="2"/>
        <v>1</v>
      </c>
      <c r="D11" s="59">
        <f t="shared" ca="1" si="3"/>
        <v>1.0109999999999999</v>
      </c>
      <c r="E11" s="59">
        <f t="shared" ca="1" si="4"/>
        <v>1</v>
      </c>
      <c r="F11" s="88" t="str">
        <f>Calc2!$C11</f>
        <v>SV Arminia Köln III</v>
      </c>
      <c r="G11" s="1">
        <f ca="1">SUMIFS(Calc2!$H$4:$H$383,Calc2!$F$4:$F$383,$F11)+SUMIFS(Calc2!$I$4:$I$383,Calc2!$G$4:$G$383,$F11)</f>
        <v>18</v>
      </c>
      <c r="H11" s="1">
        <f ca="1">SUMIFS(Calc2!$I$4:$I$383,Calc2!$F$4:$F$383,$F11)+SUMIFS(Calc2!$H$4:$H$383,Calc2!$G$4:$G$383,$F11)</f>
        <v>6</v>
      </c>
      <c r="I11" s="3">
        <f t="shared" ca="1" si="0"/>
        <v>12</v>
      </c>
      <c r="J11" s="12">
        <f t="shared" ca="1" si="5"/>
        <v>4</v>
      </c>
      <c r="K11" s="12">
        <f t="shared" ca="1" si="6"/>
        <v>0</v>
      </c>
      <c r="L11" s="1">
        <f t="shared" ca="1" si="7"/>
        <v>2</v>
      </c>
      <c r="M11" s="1" cm="1">
        <f t="array" aca="1" ref="M11" ca="1">SUMPRODUCT((Calc2!$F$4:$F$383=F11)*(Calc2!$H$4:$H$383&gt;Calc2!$I$4:$I$383))+SUMPRODUCT((Calc2!$G$4:$G$383=F11)*(Calc2!$H$4:$H$383&lt;Calc2!$I$4:$I$383))</f>
        <v>2</v>
      </c>
      <c r="N11" s="1" cm="1">
        <f t="array" aca="1" ref="N11" ca="1">SUMPRODUCT((Calc2!$F$4:$G$383=F11)*(Calc2!$H$4:$H$383=Calc2!$I$4:$I$383)*(Calc2!$H$4:$H$383&lt;&gt;"")*(Calc2!$I$4:$I$383&lt;&gt;""))</f>
        <v>0</v>
      </c>
      <c r="O11" s="1" cm="1">
        <f t="array" aca="1" ref="O11" ca="1">SUMPRODUCT((Calc2!$F$4:$F$383=F11)*(Calc2!$H$4:$H$383&lt;Calc2!$I$4:$I$383))+SUMPRODUCT((Calc2!$G$4:$G$383=F11)*(Calc2!$H$4:$H$383&gt;Calc2!$I$4:$I$383))</f>
        <v>0</v>
      </c>
      <c r="P11" s="1">
        <f ca="1">SUMIFS(Spielplan!$K$8:$K$189,Spielplan!$H$8:$H$189,$F11)+SUMIFS(Spielplan!$M$8:$M$189,Spielplan!$I$8:$I$189,$F11)</f>
        <v>47</v>
      </c>
      <c r="Q11" s="1">
        <f ca="1">SUMIFS(Spielplan!$K$8:$K$189,Spielplan!$I$8:$I$189,$F11)+SUMIFS(Spielplan!$M$8:$M$189,Spielplan!$H$8:$H$189,$F11)</f>
        <v>21</v>
      </c>
      <c r="R11" s="1">
        <f t="shared" ca="1" si="8"/>
        <v>26</v>
      </c>
      <c r="S11" s="2" t="str">
        <f>Calc2!$C11</f>
        <v>SV Arminia Köln III</v>
      </c>
      <c r="T11" s="194">
        <f ca="1">J11*Factors!$B$4+(999-K11)*Factors!$B$5+(I11+Factors!$D$6)*Factors!$B$6+(R11+Factors!$D$7)*Factors!$B$7</f>
        <v>4999512502.6000004</v>
      </c>
      <c r="U11" s="7">
        <f>Tie_Break!$D13</f>
        <v>0</v>
      </c>
      <c r="V11" s="9">
        <f t="shared" ca="1" si="1"/>
        <v>1.0008999999999999</v>
      </c>
      <c r="W11" s="59"/>
    </row>
    <row r="12" spans="2:23" s="2" customFormat="1" x14ac:dyDescent="0.2">
      <c r="B12" s="1">
        <v>9</v>
      </c>
      <c r="C12" s="9">
        <f t="shared" ca="1" si="2"/>
        <v>9</v>
      </c>
      <c r="D12" s="59">
        <f t="shared" ca="1" si="3"/>
        <v>9.0120000000000005</v>
      </c>
      <c r="E12" s="59">
        <f t="shared" ca="1" si="4"/>
        <v>9</v>
      </c>
      <c r="F12" s="88" t="str">
        <f>Calc2!$C12</f>
        <v>SV Baldorf</v>
      </c>
      <c r="G12" s="1">
        <f ca="1">SUMIFS(Calc2!$H$4:$H$383,Calc2!$F$4:$F$383,$F12)+SUMIFS(Calc2!$I$4:$I$383,Calc2!$G$4:$G$383,$F12)</f>
        <v>12</v>
      </c>
      <c r="H12" s="1">
        <f ca="1">SUMIFS(Calc2!$I$4:$I$383,Calc2!$F$4:$F$383,$F12)+SUMIFS(Calc2!$H$4:$H$383,Calc2!$G$4:$G$383,$F12)</f>
        <v>18</v>
      </c>
      <c r="I12" s="59">
        <f t="shared" ref="I12:I23" ca="1" si="9">G12-H12</f>
        <v>-6</v>
      </c>
      <c r="J12" s="12">
        <f t="shared" ca="1" si="5"/>
        <v>0</v>
      </c>
      <c r="K12" s="12">
        <f t="shared" ca="1" si="6"/>
        <v>4</v>
      </c>
      <c r="L12" s="1">
        <f t="shared" ca="1" si="7"/>
        <v>2</v>
      </c>
      <c r="M12" s="1" cm="1">
        <f t="array" aca="1" ref="M12" ca="1">SUMPRODUCT((Calc2!$F$4:$F$383=F12)*(Calc2!$H$4:$H$383&gt;Calc2!$I$4:$I$383))+SUMPRODUCT((Calc2!$G$4:$G$383=F12)*(Calc2!$H$4:$H$383&lt;Calc2!$I$4:$I$383))</f>
        <v>0</v>
      </c>
      <c r="N12" s="1" cm="1">
        <f t="array" aca="1" ref="N12" ca="1">SUMPRODUCT((Calc2!$F$4:$G$383=F12)*(Calc2!$H$4:$H$383=Calc2!$I$4:$I$383)*(Calc2!$H$4:$H$383&lt;&gt;"")*(Calc2!$I$4:$I$383&lt;&gt;""))</f>
        <v>0</v>
      </c>
      <c r="O12" s="1" cm="1">
        <f t="array" aca="1" ref="O12" ca="1">SUMPRODUCT((Calc2!$F$4:$F$383=F12)*(Calc2!$H$4:$H$383&lt;Calc2!$I$4:$I$383))+SUMPRODUCT((Calc2!$G$4:$G$383=F12)*(Calc2!$H$4:$H$383&gt;Calc2!$I$4:$I$383))</f>
        <v>2</v>
      </c>
      <c r="P12" s="1">
        <f ca="1">SUMIFS(Spielplan!$K$8:$K$189,Spielplan!$H$8:$H$189,$F12)+SUMIFS(Spielplan!$M$8:$M$189,Spielplan!$I$8:$I$189,$F12)</f>
        <v>41</v>
      </c>
      <c r="Q12" s="1">
        <f ca="1">SUMIFS(Spielplan!$K$8:$K$189,Spielplan!$I$8:$I$189,$F12)+SUMIFS(Spielplan!$M$8:$M$189,Spielplan!$H$8:$H$189,$F12)</f>
        <v>52</v>
      </c>
      <c r="R12" s="1">
        <f t="shared" ca="1" si="8"/>
        <v>-11</v>
      </c>
      <c r="S12" s="2" t="str">
        <f>Calc2!$C12</f>
        <v>SV Baldorf</v>
      </c>
      <c r="T12" s="194">
        <f ca="1">J12*Factors!$B$4+(999-K12)*Factors!$B$5+(I12+Factors!$D$6)*Factors!$B$6+(R12+Factors!$D$7)*Factors!$B$7</f>
        <v>995494498.89999998</v>
      </c>
      <c r="U12" s="59">
        <f>Tie_Break!$D14</f>
        <v>0</v>
      </c>
      <c r="V12" s="9">
        <f t="shared" ca="1" si="1"/>
        <v>19.000900000000001</v>
      </c>
      <c r="W12" s="59"/>
    </row>
    <row r="13" spans="2:23" s="2" customFormat="1" x14ac:dyDescent="0.2">
      <c r="B13" s="1">
        <v>10</v>
      </c>
      <c r="C13" s="9">
        <f t="shared" ca="1" si="2"/>
        <v>10</v>
      </c>
      <c r="D13" s="59">
        <f t="shared" ca="1" si="3"/>
        <v>10.013</v>
      </c>
      <c r="E13" s="59">
        <f t="shared" ca="1" si="4"/>
        <v>10</v>
      </c>
      <c r="F13" s="88" t="str">
        <f>Calc2!$C13</f>
        <v>TSV Starnen II</v>
      </c>
      <c r="G13" s="1">
        <f ca="1">SUMIFS(Calc2!$H$4:$H$383,Calc2!$F$4:$F$383,$F13)+SUMIFS(Calc2!$I$4:$I$383,Calc2!$G$4:$G$383,$F13)</f>
        <v>8</v>
      </c>
      <c r="H13" s="1">
        <f ca="1">SUMIFS(Calc2!$I$4:$I$383,Calc2!$F$4:$F$383,$F13)+SUMIFS(Calc2!$H$4:$H$383,Calc2!$G$4:$G$383,$F13)</f>
        <v>18</v>
      </c>
      <c r="I13" s="59">
        <f t="shared" ca="1" si="9"/>
        <v>-10</v>
      </c>
      <c r="J13" s="12">
        <f t="shared" ca="1" si="5"/>
        <v>0</v>
      </c>
      <c r="K13" s="12">
        <f t="shared" ca="1" si="6"/>
        <v>4</v>
      </c>
      <c r="L13" s="1">
        <f t="shared" ca="1" si="7"/>
        <v>2</v>
      </c>
      <c r="M13" s="1" cm="1">
        <f t="array" aca="1" ref="M13" ca="1">SUMPRODUCT((Calc2!$F$4:$F$383=F13)*(Calc2!$H$4:$H$383&gt;Calc2!$I$4:$I$383))+SUMPRODUCT((Calc2!$G$4:$G$383=F13)*(Calc2!$H$4:$H$383&lt;Calc2!$I$4:$I$383))</f>
        <v>0</v>
      </c>
      <c r="N13" s="1" cm="1">
        <f t="array" aca="1" ref="N13" ca="1">SUMPRODUCT((Calc2!$F$4:$G$383=F13)*(Calc2!$H$4:$H$383=Calc2!$I$4:$I$383)*(Calc2!$H$4:$H$383&lt;&gt;"")*(Calc2!$I$4:$I$383&lt;&gt;""))</f>
        <v>0</v>
      </c>
      <c r="O13" s="1" cm="1">
        <f t="array" aca="1" ref="O13" ca="1">SUMPRODUCT((Calc2!$F$4:$F$383=F13)*(Calc2!$H$4:$H$383&lt;Calc2!$I$4:$I$383))+SUMPRODUCT((Calc2!$G$4:$G$383=F13)*(Calc2!$H$4:$H$383&gt;Calc2!$I$4:$I$383))</f>
        <v>2</v>
      </c>
      <c r="P13" s="1">
        <f ca="1">SUMIFS(Spielplan!$K$8:$K$189,Spielplan!$H$8:$H$189,$F13)+SUMIFS(Spielplan!$M$8:$M$189,Spielplan!$I$8:$I$189,$F13)</f>
        <v>32</v>
      </c>
      <c r="Q13" s="1">
        <f ca="1">SUMIFS(Spielplan!$K$8:$K$189,Spielplan!$I$8:$I$189,$F13)+SUMIFS(Spielplan!$M$8:$M$189,Spielplan!$H$8:$H$189,$F13)</f>
        <v>53</v>
      </c>
      <c r="R13" s="1">
        <f t="shared" ca="1" si="8"/>
        <v>-21</v>
      </c>
      <c r="S13" s="2" t="str">
        <f>Calc2!$C13</f>
        <v>TSV Starnen II</v>
      </c>
      <c r="T13" s="194">
        <f ca="1">J13*Factors!$B$4+(999-K13)*Factors!$B$5+(I13+Factors!$D$6)*Factors!$B$6+(R13+Factors!$D$7)*Factors!$B$7</f>
        <v>995490497.89999998</v>
      </c>
      <c r="U13" s="59">
        <f>Tie_Break!$D15</f>
        <v>0</v>
      </c>
      <c r="V13" s="9">
        <f t="shared" ca="1" si="1"/>
        <v>20.000900000000001</v>
      </c>
    </row>
    <row r="14" spans="2:23" s="2" customFormat="1" x14ac:dyDescent="0.2">
      <c r="B14" s="1">
        <v>11</v>
      </c>
      <c r="C14" s="9">
        <f t="shared" ca="1" si="2"/>
        <v>11</v>
      </c>
      <c r="D14" s="59">
        <f t="shared" ca="1" si="3"/>
        <v>11.013999999999999</v>
      </c>
      <c r="E14" s="59">
        <f t="shared" ca="1" si="4"/>
        <v>11</v>
      </c>
      <c r="F14" s="88" t="str">
        <f>Calc2!$C14</f>
        <v/>
      </c>
      <c r="G14" s="1">
        <f ca="1">SUMIFS(Calc2!$H$4:$H$383,Calc2!$F$4:$F$383,$F14)+SUMIFS(Calc2!$I$4:$I$383,Calc2!$G$4:$G$383,$F14)</f>
        <v>0</v>
      </c>
      <c r="H14" s="1">
        <f ca="1">SUMIFS(Calc2!$I$4:$I$383,Calc2!$F$4:$F$383,$F14)+SUMIFS(Calc2!$H$4:$H$383,Calc2!$G$4:$G$383,$F14)</f>
        <v>0</v>
      </c>
      <c r="I14" s="59">
        <f t="shared" ca="1" si="9"/>
        <v>0</v>
      </c>
      <c r="J14" s="12">
        <f t="shared" ca="1" si="5"/>
        <v>0</v>
      </c>
      <c r="K14" s="12">
        <f t="shared" ca="1" si="6"/>
        <v>0</v>
      </c>
      <c r="L14" s="1">
        <f t="shared" ca="1" si="7"/>
        <v>0</v>
      </c>
      <c r="M14" s="1" cm="1">
        <f t="array" aca="1" ref="M14" ca="1">SUMPRODUCT((Calc2!$F$4:$F$383=F14)*(Calc2!$H$4:$H$383&gt;Calc2!$I$4:$I$383))+SUMPRODUCT((Calc2!$G$4:$G$383=F14)*(Calc2!$H$4:$H$383&lt;Calc2!$I$4:$I$383))</f>
        <v>0</v>
      </c>
      <c r="N14" s="1" cm="1">
        <f t="array" aca="1" ref="N14" ca="1">SUMPRODUCT((Calc2!$F$4:$G$383=F14)*(Calc2!$H$4:$H$383=Calc2!$I$4:$I$383)*(Calc2!$H$4:$H$383&lt;&gt;"")*(Calc2!$I$4:$I$383&lt;&gt;""))</f>
        <v>0</v>
      </c>
      <c r="O14" s="1" cm="1">
        <f t="array" aca="1" ref="O14" ca="1">SUMPRODUCT((Calc2!$F$4:$F$383=F14)*(Calc2!$H$4:$H$383&lt;Calc2!$I$4:$I$383))+SUMPRODUCT((Calc2!$G$4:$G$383=F14)*(Calc2!$H$4:$H$383&gt;Calc2!$I$4:$I$383))</f>
        <v>0</v>
      </c>
      <c r="P14" s="1">
        <f ca="1">SUMIFS(Spielplan!$K$8:$K$189,Spielplan!$H$8:$H$189,$F14)+SUMIFS(Spielplan!$M$8:$M$189,Spielplan!$I$8:$I$189,$F14)</f>
        <v>0</v>
      </c>
      <c r="Q14" s="1">
        <f ca="1">SUMIFS(Spielplan!$K$8:$K$189,Spielplan!$I$8:$I$189,$F14)+SUMIFS(Spielplan!$M$8:$M$189,Spielplan!$H$8:$H$189,$F14)</f>
        <v>0</v>
      </c>
      <c r="R14" s="1">
        <f t="shared" ca="1" si="8"/>
        <v>0</v>
      </c>
      <c r="S14" s="2" t="str">
        <f>Calc2!$C14</f>
        <v/>
      </c>
      <c r="T14" s="194">
        <f ca="1">J14*Factors!$B$4+(999-K14)*Factors!$B$5+(I14+Factors!$D$6)*Factors!$B$6+(R14+Factors!$D$7)*Factors!$B$7</f>
        <v>999500500</v>
      </c>
      <c r="U14" s="59">
        <f>Tie_Break!$D16</f>
        <v>0</v>
      </c>
      <c r="V14" s="9">
        <f t="shared" ca="1" si="1"/>
        <v>1009.0009</v>
      </c>
    </row>
    <row r="15" spans="2:23" s="2" customFormat="1" x14ac:dyDescent="0.2">
      <c r="B15" s="1">
        <v>12</v>
      </c>
      <c r="C15" s="9">
        <f t="shared" ca="1" si="2"/>
        <v>12</v>
      </c>
      <c r="D15" s="59">
        <f t="shared" ca="1" si="3"/>
        <v>11.015000000000001</v>
      </c>
      <c r="E15" s="59">
        <f t="shared" ca="1" si="4"/>
        <v>11</v>
      </c>
      <c r="F15" s="88" t="str">
        <f>Calc2!$C15</f>
        <v/>
      </c>
      <c r="G15" s="1">
        <f ca="1">SUMIFS(Calc2!$H$4:$H$383,Calc2!$F$4:$F$383,$F15)+SUMIFS(Calc2!$I$4:$I$383,Calc2!$G$4:$G$383,$F15)</f>
        <v>0</v>
      </c>
      <c r="H15" s="1">
        <f ca="1">SUMIFS(Calc2!$I$4:$I$383,Calc2!$F$4:$F$383,$F15)+SUMIFS(Calc2!$H$4:$H$383,Calc2!$G$4:$G$383,$F15)</f>
        <v>0</v>
      </c>
      <c r="I15" s="59">
        <f t="shared" ca="1" si="9"/>
        <v>0</v>
      </c>
      <c r="J15" s="12">
        <f t="shared" ca="1" si="5"/>
        <v>0</v>
      </c>
      <c r="K15" s="12">
        <f t="shared" ca="1" si="6"/>
        <v>0</v>
      </c>
      <c r="L15" s="1">
        <f t="shared" ca="1" si="7"/>
        <v>0</v>
      </c>
      <c r="M15" s="1" cm="1">
        <f t="array" aca="1" ref="M15" ca="1">SUMPRODUCT((Calc2!$F$4:$F$383=F15)*(Calc2!$H$4:$H$383&gt;Calc2!$I$4:$I$383))+SUMPRODUCT((Calc2!$G$4:$G$383=F15)*(Calc2!$H$4:$H$383&lt;Calc2!$I$4:$I$383))</f>
        <v>0</v>
      </c>
      <c r="N15" s="1" cm="1">
        <f t="array" aca="1" ref="N15" ca="1">SUMPRODUCT((Calc2!$F$4:$G$383=F15)*(Calc2!$H$4:$H$383=Calc2!$I$4:$I$383)*(Calc2!$H$4:$H$383&lt;&gt;"")*(Calc2!$I$4:$I$383&lt;&gt;""))</f>
        <v>0</v>
      </c>
      <c r="O15" s="1" cm="1">
        <f t="array" aca="1" ref="O15" ca="1">SUMPRODUCT((Calc2!$F$4:$F$383=F15)*(Calc2!$H$4:$H$383&lt;Calc2!$I$4:$I$383))+SUMPRODUCT((Calc2!$G$4:$G$383=F15)*(Calc2!$H$4:$H$383&gt;Calc2!$I$4:$I$383))</f>
        <v>0</v>
      </c>
      <c r="P15" s="1">
        <f ca="1">SUMIFS(Spielplan!$K$8:$K$189,Spielplan!$H$8:$H$189,$F15)+SUMIFS(Spielplan!$M$8:$M$189,Spielplan!$I$8:$I$189,$F15)</f>
        <v>0</v>
      </c>
      <c r="Q15" s="1">
        <f ca="1">SUMIFS(Spielplan!$K$8:$K$189,Spielplan!$I$8:$I$189,$F15)+SUMIFS(Spielplan!$M$8:$M$189,Spielplan!$H$8:$H$189,$F15)</f>
        <v>0</v>
      </c>
      <c r="R15" s="1">
        <f t="shared" ca="1" si="8"/>
        <v>0</v>
      </c>
      <c r="S15" s="2" t="str">
        <f>Calc2!$C15</f>
        <v/>
      </c>
      <c r="T15" s="194">
        <f ca="1">J15*Factors!$B$4+(999-K15)*Factors!$B$5+(I15+Factors!$D$6)*Factors!$B$6+(R15+Factors!$D$7)*Factors!$B$7</f>
        <v>999500500</v>
      </c>
      <c r="U15" s="59">
        <f>Tie_Break!$D17</f>
        <v>0</v>
      </c>
      <c r="V15" s="9">
        <f t="shared" ca="1" si="1"/>
        <v>1009.0009</v>
      </c>
    </row>
    <row r="16" spans="2:23" s="2" customFormat="1" x14ac:dyDescent="0.2">
      <c r="B16" s="1">
        <v>13</v>
      </c>
      <c r="C16" s="9">
        <f t="shared" ca="1" si="2"/>
        <v>13</v>
      </c>
      <c r="D16" s="59">
        <f t="shared" ca="1" si="3"/>
        <v>11.016</v>
      </c>
      <c r="E16" s="59">
        <f t="shared" ca="1" si="4"/>
        <v>11</v>
      </c>
      <c r="F16" s="88" t="str">
        <f>Calc2!$C16</f>
        <v/>
      </c>
      <c r="G16" s="1">
        <f ca="1">SUMIFS(Calc2!$H$4:$H$383,Calc2!$F$4:$F$383,$F16)+SUMIFS(Calc2!$I$4:$I$383,Calc2!$G$4:$G$383,$F16)</f>
        <v>0</v>
      </c>
      <c r="H16" s="1">
        <f ca="1">SUMIFS(Calc2!$I$4:$I$383,Calc2!$F$4:$F$383,$F16)+SUMIFS(Calc2!$H$4:$H$383,Calc2!$G$4:$G$383,$F16)</f>
        <v>0</v>
      </c>
      <c r="I16" s="59">
        <f t="shared" ca="1" si="9"/>
        <v>0</v>
      </c>
      <c r="J16" s="12">
        <f t="shared" ca="1" si="5"/>
        <v>0</v>
      </c>
      <c r="K16" s="12">
        <f t="shared" ca="1" si="6"/>
        <v>0</v>
      </c>
      <c r="L16" s="1">
        <f t="shared" ca="1" si="7"/>
        <v>0</v>
      </c>
      <c r="M16" s="1" cm="1">
        <f t="array" aca="1" ref="M16" ca="1">SUMPRODUCT((Calc2!$F$4:$F$383=F16)*(Calc2!$H$4:$H$383&gt;Calc2!$I$4:$I$383))+SUMPRODUCT((Calc2!$G$4:$G$383=F16)*(Calc2!$H$4:$H$383&lt;Calc2!$I$4:$I$383))</f>
        <v>0</v>
      </c>
      <c r="N16" s="1" cm="1">
        <f t="array" aca="1" ref="N16" ca="1">SUMPRODUCT((Calc2!$F$4:$G$383=F16)*(Calc2!$H$4:$H$383=Calc2!$I$4:$I$383)*(Calc2!$H$4:$H$383&lt;&gt;"")*(Calc2!$I$4:$I$383&lt;&gt;""))</f>
        <v>0</v>
      </c>
      <c r="O16" s="1" cm="1">
        <f t="array" aca="1" ref="O16" ca="1">SUMPRODUCT((Calc2!$F$4:$F$383=F16)*(Calc2!$H$4:$H$383&lt;Calc2!$I$4:$I$383))+SUMPRODUCT((Calc2!$G$4:$G$383=F16)*(Calc2!$H$4:$H$383&gt;Calc2!$I$4:$I$383))</f>
        <v>0</v>
      </c>
      <c r="P16" s="1">
        <f ca="1">SUMIFS(Spielplan!$K$8:$K$189,Spielplan!$H$8:$H$189,$F16)+SUMIFS(Spielplan!$M$8:$M$189,Spielplan!$I$8:$I$189,$F16)</f>
        <v>0</v>
      </c>
      <c r="Q16" s="1">
        <f ca="1">SUMIFS(Spielplan!$K$8:$K$189,Spielplan!$I$8:$I$189,$F16)+SUMIFS(Spielplan!$M$8:$M$189,Spielplan!$H$8:$H$189,$F16)</f>
        <v>0</v>
      </c>
      <c r="R16" s="1">
        <f t="shared" ca="1" si="8"/>
        <v>0</v>
      </c>
      <c r="S16" s="2" t="str">
        <f>Calc2!$C16</f>
        <v/>
      </c>
      <c r="T16" s="194">
        <f ca="1">J16*Factors!$B$4+(999-K16)*Factors!$B$5+(I16+Factors!$D$6)*Factors!$B$6+(R16+Factors!$D$7)*Factors!$B$7</f>
        <v>999500500</v>
      </c>
      <c r="U16" s="59">
        <f>Tie_Break!$D18</f>
        <v>0</v>
      </c>
      <c r="V16" s="9">
        <f t="shared" ca="1" si="1"/>
        <v>1009.0009</v>
      </c>
      <c r="W16" s="1"/>
    </row>
    <row r="17" spans="2:22" s="2" customFormat="1" x14ac:dyDescent="0.2">
      <c r="B17" s="1">
        <v>14</v>
      </c>
      <c r="C17" s="9">
        <f t="shared" ca="1" si="2"/>
        <v>14</v>
      </c>
      <c r="D17" s="59">
        <f t="shared" ca="1" si="3"/>
        <v>11.016999999999999</v>
      </c>
      <c r="E17" s="59">
        <f t="shared" ca="1" si="4"/>
        <v>11</v>
      </c>
      <c r="F17" s="88" t="str">
        <f>Calc2!$C17</f>
        <v/>
      </c>
      <c r="G17" s="1">
        <f ca="1">SUMIFS(Calc2!$H$4:$H$383,Calc2!$F$4:$F$383,$F17)+SUMIFS(Calc2!$I$4:$I$383,Calc2!$G$4:$G$383,$F17)</f>
        <v>0</v>
      </c>
      <c r="H17" s="1">
        <f ca="1">SUMIFS(Calc2!$I$4:$I$383,Calc2!$F$4:$F$383,$F17)+SUMIFS(Calc2!$H$4:$H$383,Calc2!$G$4:$G$383,$F17)</f>
        <v>0</v>
      </c>
      <c r="I17" s="59">
        <f t="shared" ca="1" si="9"/>
        <v>0</v>
      </c>
      <c r="J17" s="12">
        <f t="shared" ca="1" si="5"/>
        <v>0</v>
      </c>
      <c r="K17" s="12">
        <f t="shared" ca="1" si="6"/>
        <v>0</v>
      </c>
      <c r="L17" s="1">
        <f t="shared" ca="1" si="7"/>
        <v>0</v>
      </c>
      <c r="M17" s="1" cm="1">
        <f t="array" aca="1" ref="M17" ca="1">SUMPRODUCT((Calc2!$F$4:$F$383=F17)*(Calc2!$H$4:$H$383&gt;Calc2!$I$4:$I$383))+SUMPRODUCT((Calc2!$G$4:$G$383=F17)*(Calc2!$H$4:$H$383&lt;Calc2!$I$4:$I$383))</f>
        <v>0</v>
      </c>
      <c r="N17" s="1" cm="1">
        <f t="array" aca="1" ref="N17" ca="1">SUMPRODUCT((Calc2!$F$4:$G$383=F17)*(Calc2!$H$4:$H$383=Calc2!$I$4:$I$383)*(Calc2!$H$4:$H$383&lt;&gt;"")*(Calc2!$I$4:$I$383&lt;&gt;""))</f>
        <v>0</v>
      </c>
      <c r="O17" s="1" cm="1">
        <f t="array" aca="1" ref="O17" ca="1">SUMPRODUCT((Calc2!$F$4:$F$383=F17)*(Calc2!$H$4:$H$383&lt;Calc2!$I$4:$I$383))+SUMPRODUCT((Calc2!$G$4:$G$383=F17)*(Calc2!$H$4:$H$383&gt;Calc2!$I$4:$I$383))</f>
        <v>0</v>
      </c>
      <c r="P17" s="1">
        <f ca="1">SUMIFS(Spielplan!$K$8:$K$189,Spielplan!$H$8:$H$189,$F17)+SUMIFS(Spielplan!$M$8:$M$189,Spielplan!$I$8:$I$189,$F17)</f>
        <v>0</v>
      </c>
      <c r="Q17" s="1">
        <f ca="1">SUMIFS(Spielplan!$K$8:$K$189,Spielplan!$I$8:$I$189,$F17)+SUMIFS(Spielplan!$M$8:$M$189,Spielplan!$H$8:$H$189,$F17)</f>
        <v>0</v>
      </c>
      <c r="R17" s="1">
        <f t="shared" ca="1" si="8"/>
        <v>0</v>
      </c>
      <c r="S17" s="2" t="str">
        <f>Calc2!$C17</f>
        <v/>
      </c>
      <c r="T17" s="194">
        <f ca="1">J17*Factors!$B$4+(999-K17)*Factors!$B$5+(I17+Factors!$D$6)*Factors!$B$6+(R17+Factors!$D$7)*Factors!$B$7</f>
        <v>999500500</v>
      </c>
      <c r="U17" s="59">
        <f>Tie_Break!$D19</f>
        <v>0</v>
      </c>
      <c r="V17" s="9">
        <f t="shared" ca="1" si="1"/>
        <v>1009.0009</v>
      </c>
    </row>
    <row r="18" spans="2:22" s="2" customFormat="1" x14ac:dyDescent="0.2">
      <c r="B18" s="1">
        <v>15</v>
      </c>
      <c r="C18" s="9">
        <f t="shared" ca="1" si="2"/>
        <v>15</v>
      </c>
      <c r="D18" s="59">
        <f t="shared" ca="1" si="3"/>
        <v>11.018000000000001</v>
      </c>
      <c r="E18" s="59">
        <f t="shared" ca="1" si="4"/>
        <v>11</v>
      </c>
      <c r="F18" s="88" t="str">
        <f>Calc2!$C18</f>
        <v/>
      </c>
      <c r="G18" s="1">
        <f ca="1">SUMIFS(Calc2!$H$4:$H$383,Calc2!$F$4:$F$383,$F18)+SUMIFS(Calc2!$I$4:$I$383,Calc2!$G$4:$G$383,$F18)</f>
        <v>0</v>
      </c>
      <c r="H18" s="1">
        <f ca="1">SUMIFS(Calc2!$I$4:$I$383,Calc2!$F$4:$F$383,$F18)+SUMIFS(Calc2!$H$4:$H$383,Calc2!$G$4:$G$383,$F18)</f>
        <v>0</v>
      </c>
      <c r="I18" s="59">
        <f t="shared" ca="1" si="9"/>
        <v>0</v>
      </c>
      <c r="J18" s="12">
        <f t="shared" ca="1" si="5"/>
        <v>0</v>
      </c>
      <c r="K18" s="12">
        <f t="shared" ca="1" si="6"/>
        <v>0</v>
      </c>
      <c r="L18" s="1">
        <f t="shared" ca="1" si="7"/>
        <v>0</v>
      </c>
      <c r="M18" s="1" cm="1">
        <f t="array" aca="1" ref="M18" ca="1">SUMPRODUCT((Calc2!$F$4:$F$383=F18)*(Calc2!$H$4:$H$383&gt;Calc2!$I$4:$I$383))+SUMPRODUCT((Calc2!$G$4:$G$383=F18)*(Calc2!$H$4:$H$383&lt;Calc2!$I$4:$I$383))</f>
        <v>0</v>
      </c>
      <c r="N18" s="1" cm="1">
        <f t="array" aca="1" ref="N18" ca="1">SUMPRODUCT((Calc2!$F$4:$G$383=F18)*(Calc2!$H$4:$H$383=Calc2!$I$4:$I$383)*(Calc2!$H$4:$H$383&lt;&gt;"")*(Calc2!$I$4:$I$383&lt;&gt;""))</f>
        <v>0</v>
      </c>
      <c r="O18" s="1" cm="1">
        <f t="array" aca="1" ref="O18" ca="1">SUMPRODUCT((Calc2!$F$4:$F$383=F18)*(Calc2!$H$4:$H$383&lt;Calc2!$I$4:$I$383))+SUMPRODUCT((Calc2!$G$4:$G$383=F18)*(Calc2!$H$4:$H$383&gt;Calc2!$I$4:$I$383))</f>
        <v>0</v>
      </c>
      <c r="P18" s="1">
        <f ca="1">SUMIFS(Spielplan!$K$8:$K$189,Spielplan!$H$8:$H$189,$F18)+SUMIFS(Spielplan!$M$8:$M$189,Spielplan!$I$8:$I$189,$F18)</f>
        <v>0</v>
      </c>
      <c r="Q18" s="1">
        <f ca="1">SUMIFS(Spielplan!$K$8:$K$189,Spielplan!$I$8:$I$189,$F18)+SUMIFS(Spielplan!$M$8:$M$189,Spielplan!$H$8:$H$189,$F18)</f>
        <v>0</v>
      </c>
      <c r="R18" s="1">
        <f t="shared" ca="1" si="8"/>
        <v>0</v>
      </c>
      <c r="S18" s="2" t="str">
        <f>Calc2!$C18</f>
        <v/>
      </c>
      <c r="T18" s="194">
        <f ca="1">J18*Factors!$B$4+(999-K18)*Factors!$B$5+(I18+Factors!$D$6)*Factors!$B$6+(R18+Factors!$D$7)*Factors!$B$7</f>
        <v>999500500</v>
      </c>
      <c r="U18" s="59"/>
      <c r="V18" s="9">
        <f t="shared" ca="1" si="1"/>
        <v>1009.0009</v>
      </c>
    </row>
    <row r="19" spans="2:22" s="2" customFormat="1" x14ac:dyDescent="0.2">
      <c r="B19" s="1">
        <v>16</v>
      </c>
      <c r="C19" s="9">
        <f t="shared" ca="1" si="2"/>
        <v>16</v>
      </c>
      <c r="D19" s="59">
        <f t="shared" ca="1" si="3"/>
        <v>11.019</v>
      </c>
      <c r="E19" s="59">
        <f t="shared" ca="1" si="4"/>
        <v>11</v>
      </c>
      <c r="F19" s="88" t="str">
        <f>Calc2!$C19</f>
        <v/>
      </c>
      <c r="G19" s="1">
        <f ca="1">SUMIFS(Calc2!$H$4:$H$383,Calc2!$F$4:$F$383,$F19)+SUMIFS(Calc2!$I$4:$I$383,Calc2!$G$4:$G$383,$F19)</f>
        <v>0</v>
      </c>
      <c r="H19" s="1">
        <f ca="1">SUMIFS(Calc2!$I$4:$I$383,Calc2!$F$4:$F$383,$F19)+SUMIFS(Calc2!$H$4:$H$383,Calc2!$G$4:$G$383,$F19)</f>
        <v>0</v>
      </c>
      <c r="I19" s="59">
        <f t="shared" ca="1" si="9"/>
        <v>0</v>
      </c>
      <c r="J19" s="12">
        <f t="shared" ca="1" si="5"/>
        <v>0</v>
      </c>
      <c r="K19" s="12">
        <f t="shared" ca="1" si="6"/>
        <v>0</v>
      </c>
      <c r="L19" s="1">
        <f t="shared" ca="1" si="7"/>
        <v>0</v>
      </c>
      <c r="M19" s="1" cm="1">
        <f t="array" aca="1" ref="M19" ca="1">SUMPRODUCT((Calc2!$F$4:$F$383=F19)*(Calc2!$H$4:$H$383&gt;Calc2!$I$4:$I$383))+SUMPRODUCT((Calc2!$G$4:$G$383=F19)*(Calc2!$H$4:$H$383&lt;Calc2!$I$4:$I$383))</f>
        <v>0</v>
      </c>
      <c r="N19" s="1" cm="1">
        <f t="array" aca="1" ref="N19" ca="1">SUMPRODUCT((Calc2!$F$4:$G$383=F19)*(Calc2!$H$4:$H$383=Calc2!$I$4:$I$383)*(Calc2!$H$4:$H$383&lt;&gt;"")*(Calc2!$I$4:$I$383&lt;&gt;""))</f>
        <v>0</v>
      </c>
      <c r="O19" s="1" cm="1">
        <f t="array" aca="1" ref="O19" ca="1">SUMPRODUCT((Calc2!$F$4:$F$383=F19)*(Calc2!$H$4:$H$383&lt;Calc2!$I$4:$I$383))+SUMPRODUCT((Calc2!$G$4:$G$383=F19)*(Calc2!$H$4:$H$383&gt;Calc2!$I$4:$I$383))</f>
        <v>0</v>
      </c>
      <c r="P19" s="1">
        <f ca="1">SUMIFS(Spielplan!$K$8:$K$189,Spielplan!$H$8:$H$189,$F19)+SUMIFS(Spielplan!$M$8:$M$189,Spielplan!$I$8:$I$189,$F19)</f>
        <v>0</v>
      </c>
      <c r="Q19" s="1">
        <f ca="1">SUMIFS(Spielplan!$K$8:$K$189,Spielplan!$I$8:$I$189,$F19)+SUMIFS(Spielplan!$M$8:$M$189,Spielplan!$H$8:$H$189,$F19)</f>
        <v>0</v>
      </c>
      <c r="R19" s="1">
        <f t="shared" ca="1" si="8"/>
        <v>0</v>
      </c>
      <c r="S19" s="2" t="str">
        <f>Calc2!$C19</f>
        <v/>
      </c>
      <c r="T19" s="194">
        <f ca="1">J19*Factors!$B$4+(999-K19)*Factors!$B$5+(I19+Factors!$D$6)*Factors!$B$6+(R19+Factors!$D$7)*Factors!$B$7</f>
        <v>999500500</v>
      </c>
      <c r="U19" s="59"/>
      <c r="V19" s="9">
        <f t="shared" ca="1" si="1"/>
        <v>1009.0009</v>
      </c>
    </row>
    <row r="20" spans="2:22" s="2" customFormat="1" x14ac:dyDescent="0.2">
      <c r="B20" s="1">
        <v>17</v>
      </c>
      <c r="C20" s="9">
        <f t="shared" ca="1" si="2"/>
        <v>17</v>
      </c>
      <c r="D20" s="59">
        <f t="shared" ca="1" si="3"/>
        <v>11.02</v>
      </c>
      <c r="E20" s="59">
        <f t="shared" ca="1" si="4"/>
        <v>11</v>
      </c>
      <c r="F20" s="88" t="str">
        <f>Calc2!$C20</f>
        <v/>
      </c>
      <c r="G20" s="1">
        <f ca="1">SUMIFS(Calc2!$H$4:$H$383,Calc2!$F$4:$F$383,$F20)+SUMIFS(Calc2!$I$4:$I$383,Calc2!$G$4:$G$383,$F20)</f>
        <v>0</v>
      </c>
      <c r="H20" s="1">
        <f ca="1">SUMIFS(Calc2!$I$4:$I$383,Calc2!$F$4:$F$383,$F20)+SUMIFS(Calc2!$H$4:$H$383,Calc2!$G$4:$G$383,$F20)</f>
        <v>0</v>
      </c>
      <c r="I20" s="59">
        <f t="shared" ca="1" si="9"/>
        <v>0</v>
      </c>
      <c r="J20" s="12">
        <f t="shared" ca="1" si="5"/>
        <v>0</v>
      </c>
      <c r="K20" s="12">
        <f t="shared" ca="1" si="6"/>
        <v>0</v>
      </c>
      <c r="L20" s="1">
        <f t="shared" ca="1" si="7"/>
        <v>0</v>
      </c>
      <c r="M20" s="1" cm="1">
        <f t="array" aca="1" ref="M20" ca="1">SUMPRODUCT((Calc2!$F$4:$F$383=F20)*(Calc2!$H$4:$H$383&gt;Calc2!$I$4:$I$383))+SUMPRODUCT((Calc2!$G$4:$G$383=F20)*(Calc2!$H$4:$H$383&lt;Calc2!$I$4:$I$383))</f>
        <v>0</v>
      </c>
      <c r="N20" s="1" cm="1">
        <f t="array" aca="1" ref="N20" ca="1">SUMPRODUCT((Calc2!$F$4:$G$383=F20)*(Calc2!$H$4:$H$383=Calc2!$I$4:$I$383)*(Calc2!$H$4:$H$383&lt;&gt;"")*(Calc2!$I$4:$I$383&lt;&gt;""))</f>
        <v>0</v>
      </c>
      <c r="O20" s="1" cm="1">
        <f t="array" aca="1" ref="O20" ca="1">SUMPRODUCT((Calc2!$F$4:$F$383=F20)*(Calc2!$H$4:$H$383&lt;Calc2!$I$4:$I$383))+SUMPRODUCT((Calc2!$G$4:$G$383=F20)*(Calc2!$H$4:$H$383&gt;Calc2!$I$4:$I$383))</f>
        <v>0</v>
      </c>
      <c r="P20" s="1">
        <f ca="1">SUMIFS(Spielplan!$K$8:$K$189,Spielplan!$H$8:$H$189,$F20)+SUMIFS(Spielplan!$M$8:$M$189,Spielplan!$I$8:$I$189,$F20)</f>
        <v>0</v>
      </c>
      <c r="Q20" s="1">
        <f ca="1">SUMIFS(Spielplan!$K$8:$K$189,Spielplan!$I$8:$I$189,$F20)+SUMIFS(Spielplan!$M$8:$M$189,Spielplan!$H$8:$H$189,$F20)</f>
        <v>0</v>
      </c>
      <c r="R20" s="1">
        <f t="shared" ca="1" si="8"/>
        <v>0</v>
      </c>
      <c r="S20" s="2" t="str">
        <f>Calc2!$C20</f>
        <v/>
      </c>
      <c r="T20" s="194">
        <f ca="1">J20*Factors!$B$4+(999-K20)*Factors!$B$5+(I20+Factors!$D$6)*Factors!$B$6+(R20+Factors!$D$7)*Factors!$B$7</f>
        <v>999500500</v>
      </c>
      <c r="U20" s="59"/>
      <c r="V20" s="9">
        <f t="shared" ca="1" si="1"/>
        <v>1009.0009</v>
      </c>
    </row>
    <row r="21" spans="2:22" s="2" customFormat="1" x14ac:dyDescent="0.2">
      <c r="B21" s="1">
        <v>18</v>
      </c>
      <c r="C21" s="9">
        <f t="shared" ca="1" si="2"/>
        <v>18</v>
      </c>
      <c r="D21" s="59">
        <f t="shared" ca="1" si="3"/>
        <v>11.021000000000001</v>
      </c>
      <c r="E21" s="59">
        <f t="shared" ca="1" si="4"/>
        <v>11</v>
      </c>
      <c r="F21" s="88" t="str">
        <f>Calc2!$C21</f>
        <v/>
      </c>
      <c r="G21" s="1">
        <f ca="1">SUMIFS(Calc2!$H$4:$H$383,Calc2!$F$4:$F$383,$F21)+SUMIFS(Calc2!$I$4:$I$383,Calc2!$G$4:$G$383,$F21)</f>
        <v>0</v>
      </c>
      <c r="H21" s="1">
        <f ca="1">SUMIFS(Calc2!$I$4:$I$383,Calc2!$F$4:$F$383,$F21)+SUMIFS(Calc2!$H$4:$H$383,Calc2!$G$4:$G$383,$F21)</f>
        <v>0</v>
      </c>
      <c r="I21" s="59">
        <f t="shared" ca="1" si="9"/>
        <v>0</v>
      </c>
      <c r="J21" s="12">
        <f t="shared" ca="1" si="5"/>
        <v>0</v>
      </c>
      <c r="K21" s="12">
        <f t="shared" ca="1" si="6"/>
        <v>0</v>
      </c>
      <c r="L21" s="1">
        <f t="shared" ca="1" si="7"/>
        <v>0</v>
      </c>
      <c r="M21" s="1" cm="1">
        <f t="array" aca="1" ref="M21" ca="1">SUMPRODUCT((Calc2!$F$4:$F$383=F21)*(Calc2!$H$4:$H$383&gt;Calc2!$I$4:$I$383))+SUMPRODUCT((Calc2!$G$4:$G$383=F21)*(Calc2!$H$4:$H$383&lt;Calc2!$I$4:$I$383))</f>
        <v>0</v>
      </c>
      <c r="N21" s="1" cm="1">
        <f t="array" aca="1" ref="N21" ca="1">SUMPRODUCT((Calc2!$F$4:$G$383=F21)*(Calc2!$H$4:$H$383=Calc2!$I$4:$I$383)*(Calc2!$H$4:$H$383&lt;&gt;"")*(Calc2!$I$4:$I$383&lt;&gt;""))</f>
        <v>0</v>
      </c>
      <c r="O21" s="1" cm="1">
        <f t="array" aca="1" ref="O21" ca="1">SUMPRODUCT((Calc2!$F$4:$F$383=F21)*(Calc2!$H$4:$H$383&lt;Calc2!$I$4:$I$383))+SUMPRODUCT((Calc2!$G$4:$G$383=F21)*(Calc2!$H$4:$H$383&gt;Calc2!$I$4:$I$383))</f>
        <v>0</v>
      </c>
      <c r="P21" s="1">
        <f ca="1">SUMIFS(Spielplan!$K$8:$K$189,Spielplan!$H$8:$H$189,$F21)+SUMIFS(Spielplan!$M$8:$M$189,Spielplan!$I$8:$I$189,$F21)</f>
        <v>0</v>
      </c>
      <c r="Q21" s="1">
        <f ca="1">SUMIFS(Spielplan!$K$8:$K$189,Spielplan!$I$8:$I$189,$F21)+SUMIFS(Spielplan!$M$8:$M$189,Spielplan!$H$8:$H$189,$F21)</f>
        <v>0</v>
      </c>
      <c r="R21" s="1">
        <f t="shared" ca="1" si="8"/>
        <v>0</v>
      </c>
      <c r="S21" s="2" t="str">
        <f>Calc2!$C21</f>
        <v/>
      </c>
      <c r="T21" s="194">
        <f ca="1">J21*Factors!$B$4+(999-K21)*Factors!$B$5+(I21+Factors!$D$6)*Factors!$B$6+(R21+Factors!$D$7)*Factors!$B$7</f>
        <v>999500500</v>
      </c>
      <c r="U21" s="59"/>
      <c r="V21" s="9">
        <f t="shared" ca="1" si="1"/>
        <v>1009.0009</v>
      </c>
    </row>
    <row r="22" spans="2:22" s="2" customFormat="1" x14ac:dyDescent="0.2">
      <c r="B22" s="1">
        <v>19</v>
      </c>
      <c r="C22" s="9">
        <f t="shared" ca="1" si="2"/>
        <v>19</v>
      </c>
      <c r="D22" s="59">
        <f t="shared" ca="1" si="3"/>
        <v>11.022</v>
      </c>
      <c r="E22" s="59">
        <f t="shared" ca="1" si="4"/>
        <v>11</v>
      </c>
      <c r="F22" s="88" t="str">
        <f>Calc2!$C22</f>
        <v/>
      </c>
      <c r="G22" s="1">
        <f ca="1">SUMIFS(Calc2!$H$4:$H$383,Calc2!$F$4:$F$383,$F22)+SUMIFS(Calc2!$I$4:$I$383,Calc2!$G$4:$G$383,$F22)</f>
        <v>0</v>
      </c>
      <c r="H22" s="1">
        <f ca="1">SUMIFS(Calc2!$I$4:$I$383,Calc2!$F$4:$F$383,$F22)+SUMIFS(Calc2!$H$4:$H$383,Calc2!$G$4:$G$383,$F22)</f>
        <v>0</v>
      </c>
      <c r="I22" s="59">
        <f t="shared" ca="1" si="9"/>
        <v>0</v>
      </c>
      <c r="J22" s="12">
        <f t="shared" ca="1" si="5"/>
        <v>0</v>
      </c>
      <c r="K22" s="12">
        <f t="shared" ca="1" si="6"/>
        <v>0</v>
      </c>
      <c r="L22" s="1">
        <f t="shared" ca="1" si="7"/>
        <v>0</v>
      </c>
      <c r="M22" s="1" cm="1">
        <f t="array" aca="1" ref="M22" ca="1">SUMPRODUCT((Calc2!$F$4:$F$383=F22)*(Calc2!$H$4:$H$383&gt;Calc2!$I$4:$I$383))+SUMPRODUCT((Calc2!$G$4:$G$383=F22)*(Calc2!$H$4:$H$383&lt;Calc2!$I$4:$I$383))</f>
        <v>0</v>
      </c>
      <c r="N22" s="1" cm="1">
        <f t="array" aca="1" ref="N22" ca="1">SUMPRODUCT((Calc2!$F$4:$G$383=F22)*(Calc2!$H$4:$H$383=Calc2!$I$4:$I$383)*(Calc2!$H$4:$H$383&lt;&gt;"")*(Calc2!$I$4:$I$383&lt;&gt;""))</f>
        <v>0</v>
      </c>
      <c r="O22" s="1" cm="1">
        <f t="array" aca="1" ref="O22" ca="1">SUMPRODUCT((Calc2!$F$4:$F$383=F22)*(Calc2!$H$4:$H$383&lt;Calc2!$I$4:$I$383))+SUMPRODUCT((Calc2!$G$4:$G$383=F22)*(Calc2!$H$4:$H$383&gt;Calc2!$I$4:$I$383))</f>
        <v>0</v>
      </c>
      <c r="P22" s="1">
        <f ca="1">SUMIFS(Spielplan!$K$8:$K$189,Spielplan!$H$8:$H$189,$F22)+SUMIFS(Spielplan!$M$8:$M$189,Spielplan!$I$8:$I$189,$F22)</f>
        <v>0</v>
      </c>
      <c r="Q22" s="1">
        <f ca="1">SUMIFS(Spielplan!$K$8:$K$189,Spielplan!$I$8:$I$189,$F22)+SUMIFS(Spielplan!$M$8:$M$189,Spielplan!$H$8:$H$189,$F22)</f>
        <v>0</v>
      </c>
      <c r="R22" s="1">
        <f t="shared" ca="1" si="8"/>
        <v>0</v>
      </c>
      <c r="S22" s="2" t="str">
        <f>Calc2!$C22</f>
        <v/>
      </c>
      <c r="T22" s="194">
        <f ca="1">J22*Factors!$B$4+(999-K22)*Factors!$B$5+(I22+Factors!$D$6)*Factors!$B$6+(R22+Factors!$D$7)*Factors!$B$7</f>
        <v>999500500</v>
      </c>
      <c r="U22" s="59"/>
      <c r="V22" s="9">
        <f t="shared" ca="1" si="1"/>
        <v>1009.0009</v>
      </c>
    </row>
    <row r="23" spans="2:22" s="2" customFormat="1" ht="12.75" thickBot="1" x14ac:dyDescent="0.25">
      <c r="B23" s="1">
        <v>20</v>
      </c>
      <c r="C23" s="10">
        <f t="shared" ca="1" si="2"/>
        <v>20</v>
      </c>
      <c r="D23" s="59">
        <f t="shared" ca="1" si="3"/>
        <v>11.023</v>
      </c>
      <c r="E23" s="59">
        <f t="shared" ca="1" si="4"/>
        <v>11</v>
      </c>
      <c r="F23" s="88" t="str">
        <f>Calc2!$C23</f>
        <v/>
      </c>
      <c r="G23" s="1">
        <f ca="1">SUMIFS(Calc2!$H$4:$H$383,Calc2!$F$4:$F$383,$F23)+SUMIFS(Calc2!$I$4:$I$383,Calc2!$G$4:$G$383,$F23)</f>
        <v>0</v>
      </c>
      <c r="H23" s="1">
        <f ca="1">SUMIFS(Calc2!$I$4:$I$383,Calc2!$F$4:$F$383,$F23)+SUMIFS(Calc2!$H$4:$H$383,Calc2!$G$4:$G$383,$F23)</f>
        <v>0</v>
      </c>
      <c r="I23" s="59">
        <f t="shared" ca="1" si="9"/>
        <v>0</v>
      </c>
      <c r="J23" s="12">
        <f t="shared" ca="1" si="5"/>
        <v>0</v>
      </c>
      <c r="K23" s="12">
        <f t="shared" ca="1" si="6"/>
        <v>0</v>
      </c>
      <c r="L23" s="1">
        <f t="shared" ca="1" si="7"/>
        <v>0</v>
      </c>
      <c r="M23" s="1" cm="1">
        <f t="array" aca="1" ref="M23" ca="1">SUMPRODUCT((Calc2!$F$4:$F$383=F23)*(Calc2!$H$4:$H$383&gt;Calc2!$I$4:$I$383))+SUMPRODUCT((Calc2!$G$4:$G$383=F23)*(Calc2!$H$4:$H$383&lt;Calc2!$I$4:$I$383))</f>
        <v>0</v>
      </c>
      <c r="N23" s="1" cm="1">
        <f t="array" aca="1" ref="N23" ca="1">SUMPRODUCT((Calc2!$F$4:$G$383=F23)*(Calc2!$H$4:$H$383=Calc2!$I$4:$I$383)*(Calc2!$H$4:$H$383&lt;&gt;"")*(Calc2!$I$4:$I$383&lt;&gt;""))</f>
        <v>0</v>
      </c>
      <c r="O23" s="1" cm="1">
        <f t="array" aca="1" ref="O23" ca="1">SUMPRODUCT((Calc2!$F$4:$F$383=F23)*(Calc2!$H$4:$H$383&lt;Calc2!$I$4:$I$383))+SUMPRODUCT((Calc2!$G$4:$G$383=F23)*(Calc2!$H$4:$H$383&gt;Calc2!$I$4:$I$383))</f>
        <v>0</v>
      </c>
      <c r="P23" s="1">
        <f ca="1">SUMIFS(Spielplan!$K$8:$K$189,Spielplan!$H$8:$H$189,$F23)+SUMIFS(Spielplan!$M$8:$M$189,Spielplan!$I$8:$I$189,$F23)</f>
        <v>0</v>
      </c>
      <c r="Q23" s="1">
        <f ca="1">SUMIFS(Spielplan!$K$8:$K$189,Spielplan!$I$8:$I$189,$F23)+SUMIFS(Spielplan!$M$8:$M$189,Spielplan!$H$8:$H$189,$F23)</f>
        <v>0</v>
      </c>
      <c r="R23" s="1">
        <f t="shared" ca="1" si="8"/>
        <v>0</v>
      </c>
      <c r="S23" s="2" t="str">
        <f>Calc2!$C23</f>
        <v/>
      </c>
      <c r="T23" s="194">
        <f ca="1">J23*Factors!$B$4+(999-K23)*Factors!$B$5+(I23+Factors!$D$6)*Factors!$B$6+(R23+Factors!$D$7)*Factors!$B$7</f>
        <v>999500500</v>
      </c>
      <c r="U23" s="59"/>
      <c r="V23" s="10">
        <f t="shared" ca="1" si="1"/>
        <v>1009.0009</v>
      </c>
    </row>
    <row r="24" spans="2:22" s="2" customFormat="1" ht="21.75" customHeight="1" thickTop="1" x14ac:dyDescent="0.2">
      <c r="B24" s="12">
        <f>$F$24*($F$24-1)</f>
        <v>90</v>
      </c>
      <c r="F24" s="103">
        <f>20-COUNTBLANK($F$4:$F$23)</f>
        <v>10</v>
      </c>
      <c r="L24" s="12">
        <f ca="1">QUOTIENT(SUM(L4:L23),2)</f>
        <v>10</v>
      </c>
      <c r="S24" s="4"/>
      <c r="T24" s="1"/>
      <c r="U24" s="1"/>
    </row>
    <row r="25" spans="2:22" s="2" customFormat="1" ht="51" customHeight="1" x14ac:dyDescent="0.2">
      <c r="B25" s="397" t="s">
        <v>408</v>
      </c>
      <c r="C25" s="397"/>
      <c r="F25" s="104" t="s">
        <v>409</v>
      </c>
      <c r="L25" s="104" t="s">
        <v>410</v>
      </c>
      <c r="S25" s="4"/>
      <c r="T25" s="1"/>
      <c r="U25" s="1"/>
    </row>
    <row r="26" spans="2:22" s="2" customFormat="1" x14ac:dyDescent="0.2">
      <c r="F26" s="88"/>
      <c r="P26" s="1"/>
      <c r="Q26" s="1"/>
      <c r="R26" s="1"/>
      <c r="S26" s="1"/>
    </row>
    <row r="27" spans="2:22" s="2" customFormat="1" x14ac:dyDescent="0.2">
      <c r="F27" s="104"/>
      <c r="P27" s="1"/>
      <c r="Q27" s="1"/>
      <c r="R27" s="1"/>
      <c r="S27" s="1"/>
    </row>
    <row r="28" spans="2:22" s="2" customFormat="1" x14ac:dyDescent="0.2">
      <c r="F28" s="88"/>
    </row>
    <row r="29" spans="2:22" s="2" customFormat="1" x14ac:dyDescent="0.2">
      <c r="F29" s="88"/>
    </row>
    <row r="30" spans="2:22" s="2" customFormat="1" x14ac:dyDescent="0.2">
      <c r="F30" s="88"/>
    </row>
    <row r="31" spans="2:22" s="2" customFormat="1" x14ac:dyDescent="0.2">
      <c r="F31" s="88"/>
    </row>
    <row r="32" spans="2:22" s="2" customFormat="1" x14ac:dyDescent="0.2">
      <c r="F32" s="88"/>
    </row>
    <row r="33" spans="2:14" s="2" customFormat="1" x14ac:dyDescent="0.2">
      <c r="F33" s="88"/>
    </row>
    <row r="34" spans="2:14" s="2" customFormat="1" x14ac:dyDescent="0.2">
      <c r="F34" s="88"/>
    </row>
    <row r="35" spans="2:14" s="2" customFormat="1" x14ac:dyDescent="0.2">
      <c r="F35" s="88"/>
    </row>
    <row r="36" spans="2:14" s="2" customFormat="1" x14ac:dyDescent="0.2">
      <c r="B36" s="4"/>
      <c r="C36" s="4"/>
      <c r="D36" s="4"/>
      <c r="E36" s="4"/>
      <c r="F36" s="92"/>
      <c r="G36" s="4"/>
      <c r="H36" s="4"/>
      <c r="I36" s="4"/>
      <c r="J36" s="4"/>
      <c r="K36" s="4"/>
      <c r="L36" s="4"/>
      <c r="M36" s="4"/>
      <c r="N36" s="4"/>
    </row>
    <row r="37" spans="2:14" s="2" customFormat="1" x14ac:dyDescent="0.2">
      <c r="B37" s="4"/>
      <c r="C37" s="4"/>
      <c r="D37" s="4"/>
      <c r="E37" s="4"/>
      <c r="F37" s="92"/>
      <c r="G37" s="7"/>
      <c r="H37" s="7"/>
      <c r="I37" s="7"/>
      <c r="J37" s="7"/>
      <c r="K37" s="59"/>
      <c r="L37" s="7"/>
      <c r="M37" s="7"/>
      <c r="N37" s="7"/>
    </row>
    <row r="38" spans="2:14" s="2" customFormat="1" x14ac:dyDescent="0.2">
      <c r="B38" s="4"/>
      <c r="C38" s="4"/>
      <c r="D38" s="4"/>
      <c r="E38" s="4"/>
      <c r="F38" s="92"/>
      <c r="G38" s="7"/>
      <c r="H38" s="7"/>
      <c r="I38" s="7"/>
      <c r="J38" s="7"/>
      <c r="K38" s="59"/>
      <c r="L38" s="7"/>
      <c r="M38" s="7"/>
      <c r="N38" s="7"/>
    </row>
    <row r="39" spans="2:14" s="2" customFormat="1" x14ac:dyDescent="0.2">
      <c r="B39" s="4"/>
      <c r="C39" s="4"/>
      <c r="D39" s="4"/>
      <c r="E39" s="4"/>
      <c r="F39" s="92"/>
      <c r="G39" s="7"/>
      <c r="H39" s="7"/>
      <c r="I39" s="7"/>
      <c r="J39" s="7"/>
      <c r="K39" s="59"/>
      <c r="L39" s="7"/>
      <c r="M39" s="7"/>
      <c r="N39" s="7"/>
    </row>
    <row r="40" spans="2:14" s="2" customFormat="1" x14ac:dyDescent="0.2">
      <c r="B40" s="4"/>
      <c r="C40" s="4"/>
      <c r="D40" s="4"/>
      <c r="E40" s="4"/>
      <c r="F40" s="92"/>
      <c r="G40" s="7"/>
      <c r="H40" s="7"/>
      <c r="I40" s="7"/>
      <c r="J40" s="7"/>
      <c r="K40" s="59"/>
      <c r="L40" s="7"/>
      <c r="M40" s="7"/>
      <c r="N40" s="7"/>
    </row>
    <row r="41" spans="2:14" s="2" customFormat="1" x14ac:dyDescent="0.2">
      <c r="B41" s="4"/>
      <c r="C41" s="4"/>
      <c r="D41" s="4"/>
      <c r="E41" s="4"/>
      <c r="F41" s="92"/>
      <c r="G41" s="7"/>
      <c r="H41" s="7"/>
      <c r="I41" s="7"/>
      <c r="J41" s="7"/>
      <c r="K41" s="59"/>
      <c r="L41" s="7"/>
      <c r="M41" s="7"/>
      <c r="N41" s="7"/>
    </row>
    <row r="42" spans="2:14" s="2" customFormat="1" x14ac:dyDescent="0.2">
      <c r="B42" s="4"/>
      <c r="C42" s="4"/>
      <c r="D42" s="4"/>
      <c r="E42" s="4"/>
      <c r="F42" s="92"/>
      <c r="G42" s="7"/>
      <c r="H42" s="7"/>
      <c r="I42" s="7"/>
      <c r="J42" s="7"/>
      <c r="K42" s="59"/>
      <c r="L42" s="7"/>
      <c r="M42" s="7"/>
      <c r="N42" s="7"/>
    </row>
    <row r="43" spans="2:14" s="2" customFormat="1" x14ac:dyDescent="0.2">
      <c r="B43" s="4"/>
      <c r="C43" s="4"/>
      <c r="D43" s="4"/>
      <c r="E43" s="4"/>
      <c r="F43" s="92"/>
      <c r="G43" s="7"/>
      <c r="H43" s="7"/>
      <c r="I43" s="7"/>
      <c r="J43" s="7"/>
      <c r="K43" s="59"/>
      <c r="L43" s="7"/>
      <c r="M43" s="7"/>
      <c r="N43" s="7"/>
    </row>
    <row r="44" spans="2:14" s="2" customFormat="1" x14ac:dyDescent="0.2">
      <c r="B44" s="4"/>
      <c r="C44" s="4"/>
      <c r="D44" s="4"/>
      <c r="E44" s="4"/>
      <c r="F44" s="92"/>
      <c r="G44" s="7"/>
      <c r="H44" s="7"/>
      <c r="I44" s="7"/>
      <c r="J44" s="7"/>
      <c r="K44" s="59"/>
      <c r="L44" s="7"/>
      <c r="M44" s="7"/>
      <c r="N44" s="7"/>
    </row>
    <row r="45" spans="2:14" s="2" customFormat="1" x14ac:dyDescent="0.2">
      <c r="B45" s="4"/>
      <c r="C45" s="4"/>
      <c r="D45" s="4"/>
      <c r="E45" s="4"/>
      <c r="F45" s="92"/>
      <c r="G45" s="7"/>
      <c r="H45" s="7"/>
      <c r="I45" s="7"/>
      <c r="J45" s="7"/>
      <c r="K45" s="59"/>
      <c r="L45" s="7"/>
      <c r="M45" s="7"/>
      <c r="N45" s="7"/>
    </row>
    <row r="46" spans="2:14" s="2" customFormat="1" x14ac:dyDescent="0.2">
      <c r="B46" s="4"/>
      <c r="C46" s="4"/>
      <c r="D46" s="4"/>
      <c r="E46" s="4"/>
      <c r="F46" s="92"/>
      <c r="G46" s="7"/>
      <c r="H46" s="7"/>
      <c r="I46" s="7"/>
      <c r="J46" s="7"/>
      <c r="K46" s="59"/>
      <c r="L46" s="7"/>
      <c r="M46" s="7"/>
      <c r="N46" s="7"/>
    </row>
    <row r="47" spans="2:14" s="2" customFormat="1" x14ac:dyDescent="0.2">
      <c r="B47" s="4"/>
      <c r="C47" s="4"/>
      <c r="D47" s="4"/>
      <c r="E47" s="4"/>
      <c r="F47" s="92"/>
      <c r="G47" s="7"/>
      <c r="H47" s="7"/>
      <c r="I47" s="7"/>
      <c r="J47" s="7"/>
      <c r="K47" s="59"/>
      <c r="L47" s="7"/>
      <c r="M47" s="7"/>
      <c r="N47" s="7"/>
    </row>
    <row r="48" spans="2:14" s="2" customFormat="1" x14ac:dyDescent="0.2">
      <c r="B48" s="4"/>
      <c r="C48" s="4"/>
      <c r="D48" s="4"/>
      <c r="E48" s="4"/>
      <c r="F48" s="92"/>
      <c r="G48" s="7"/>
      <c r="H48" s="7"/>
      <c r="I48" s="7"/>
      <c r="J48" s="7"/>
      <c r="K48" s="59"/>
      <c r="L48" s="7"/>
      <c r="M48" s="7"/>
      <c r="N48" s="7"/>
    </row>
    <row r="49" spans="2:14" s="2" customFormat="1" x14ac:dyDescent="0.2">
      <c r="B49" s="4"/>
      <c r="C49" s="4"/>
      <c r="D49" s="4"/>
      <c r="E49" s="4"/>
      <c r="F49" s="92"/>
      <c r="G49" s="7"/>
      <c r="H49" s="7"/>
      <c r="I49" s="7"/>
      <c r="J49" s="7"/>
      <c r="K49" s="59"/>
      <c r="L49" s="7"/>
      <c r="M49" s="7"/>
      <c r="N49" s="7"/>
    </row>
    <row r="50" spans="2:14" s="2" customFormat="1" x14ac:dyDescent="0.2">
      <c r="B50" s="4"/>
      <c r="C50" s="4"/>
      <c r="D50" s="4"/>
      <c r="E50" s="4"/>
      <c r="F50" s="92"/>
      <c r="G50" s="7"/>
      <c r="H50" s="7"/>
      <c r="I50" s="7"/>
      <c r="J50" s="7"/>
      <c r="K50" s="59"/>
      <c r="L50" s="7"/>
      <c r="M50" s="7"/>
      <c r="N50" s="7"/>
    </row>
    <row r="51" spans="2:14" s="2" customFormat="1" x14ac:dyDescent="0.2">
      <c r="B51" s="4"/>
      <c r="C51" s="4"/>
      <c r="D51" s="4"/>
      <c r="E51" s="4"/>
      <c r="F51" s="92"/>
      <c r="G51" s="7"/>
      <c r="H51" s="7"/>
      <c r="I51" s="7"/>
      <c r="J51" s="7"/>
      <c r="K51" s="59"/>
      <c r="L51" s="7"/>
      <c r="M51" s="7"/>
      <c r="N51" s="7"/>
    </row>
    <row r="52" spans="2:14" s="2" customFormat="1" x14ac:dyDescent="0.2">
      <c r="B52" s="4"/>
      <c r="C52" s="4"/>
      <c r="D52" s="4"/>
      <c r="E52" s="4"/>
      <c r="F52" s="92"/>
      <c r="G52" s="7"/>
      <c r="H52" s="7"/>
      <c r="I52" s="7"/>
      <c r="J52" s="7"/>
      <c r="K52" s="59"/>
      <c r="L52" s="7"/>
      <c r="M52" s="7"/>
      <c r="N52" s="7"/>
    </row>
    <row r="53" spans="2:14" s="2" customFormat="1" x14ac:dyDescent="0.2">
      <c r="B53" s="4"/>
      <c r="C53" s="4"/>
      <c r="D53" s="4"/>
      <c r="E53" s="4"/>
      <c r="F53" s="92"/>
      <c r="G53" s="7"/>
      <c r="H53" s="7"/>
      <c r="I53" s="7"/>
      <c r="J53" s="7"/>
      <c r="K53" s="59"/>
      <c r="L53" s="7"/>
      <c r="M53" s="7"/>
      <c r="N53" s="7"/>
    </row>
    <row r="54" spans="2:14" s="2" customFormat="1" x14ac:dyDescent="0.2">
      <c r="B54" s="4"/>
      <c r="C54" s="4"/>
      <c r="D54" s="4"/>
      <c r="E54" s="4"/>
      <c r="F54" s="92"/>
      <c r="G54" s="7"/>
      <c r="H54" s="7"/>
      <c r="I54" s="7"/>
      <c r="J54" s="7"/>
      <c r="K54" s="59"/>
      <c r="L54" s="7"/>
      <c r="M54" s="7"/>
      <c r="N54" s="7"/>
    </row>
    <row r="55" spans="2:14" s="2" customFormat="1" x14ac:dyDescent="0.2">
      <c r="B55" s="4"/>
      <c r="C55" s="4"/>
      <c r="D55" s="4"/>
      <c r="E55" s="4"/>
      <c r="F55" s="92"/>
      <c r="G55" s="7"/>
      <c r="H55" s="7"/>
      <c r="I55" s="7"/>
      <c r="J55" s="7"/>
      <c r="K55" s="59"/>
      <c r="L55" s="7"/>
      <c r="M55" s="7"/>
      <c r="N55" s="7"/>
    </row>
    <row r="56" spans="2:14" s="2" customFormat="1" x14ac:dyDescent="0.2">
      <c r="B56" s="4"/>
      <c r="C56" s="4"/>
      <c r="D56" s="4"/>
      <c r="E56" s="4"/>
      <c r="F56" s="92"/>
      <c r="G56" s="7"/>
      <c r="H56" s="7"/>
      <c r="I56" s="7"/>
      <c r="J56" s="7"/>
      <c r="K56" s="59"/>
      <c r="L56" s="7"/>
      <c r="M56" s="7"/>
      <c r="N56" s="7"/>
    </row>
    <row r="57" spans="2:14" s="2" customFormat="1" x14ac:dyDescent="0.2">
      <c r="B57" s="4"/>
      <c r="C57" s="4"/>
      <c r="D57" s="4"/>
      <c r="E57" s="4"/>
      <c r="F57" s="92"/>
      <c r="G57" s="7"/>
      <c r="H57" s="7"/>
      <c r="I57" s="7"/>
      <c r="J57" s="7"/>
      <c r="K57" s="59"/>
      <c r="L57" s="7"/>
      <c r="M57" s="7"/>
      <c r="N57" s="7"/>
    </row>
    <row r="58" spans="2:14" s="2" customFormat="1" x14ac:dyDescent="0.2">
      <c r="B58" s="4"/>
      <c r="C58" s="4"/>
      <c r="D58" s="4"/>
      <c r="E58" s="4"/>
      <c r="F58" s="92"/>
      <c r="G58" s="7"/>
      <c r="H58" s="7"/>
      <c r="I58" s="7"/>
      <c r="J58" s="7"/>
      <c r="K58" s="59"/>
      <c r="L58" s="7"/>
      <c r="M58" s="7"/>
      <c r="N58" s="7"/>
    </row>
    <row r="59" spans="2:14" s="2" customFormat="1" x14ac:dyDescent="0.2">
      <c r="B59" s="4"/>
      <c r="C59" s="4"/>
      <c r="D59" s="4"/>
      <c r="E59" s="4"/>
      <c r="F59" s="92"/>
      <c r="G59" s="7"/>
      <c r="H59" s="7"/>
      <c r="I59" s="7"/>
      <c r="J59" s="7"/>
      <c r="K59" s="59"/>
      <c r="L59" s="7"/>
      <c r="M59" s="7"/>
      <c r="N59" s="7"/>
    </row>
    <row r="60" spans="2:14" s="2" customFormat="1" x14ac:dyDescent="0.2">
      <c r="B60" s="4"/>
      <c r="C60" s="4"/>
      <c r="D60" s="4"/>
      <c r="E60" s="4"/>
      <c r="F60" s="92"/>
      <c r="G60" s="7"/>
      <c r="H60" s="7"/>
      <c r="I60" s="7"/>
      <c r="J60" s="7"/>
      <c r="K60" s="59"/>
      <c r="L60" s="7"/>
      <c r="M60" s="7"/>
      <c r="N60" s="7"/>
    </row>
    <row r="61" spans="2:14" s="2" customFormat="1" x14ac:dyDescent="0.2">
      <c r="B61" s="4"/>
      <c r="C61" s="4"/>
      <c r="D61" s="4"/>
      <c r="E61" s="4"/>
      <c r="F61" s="92"/>
      <c r="G61" s="7"/>
      <c r="H61" s="7"/>
      <c r="I61" s="7"/>
      <c r="J61" s="7"/>
      <c r="K61" s="59"/>
      <c r="L61" s="7"/>
      <c r="M61" s="7"/>
      <c r="N61" s="7"/>
    </row>
    <row r="62" spans="2:14" s="2" customFormat="1" x14ac:dyDescent="0.2">
      <c r="B62" s="4"/>
      <c r="C62" s="4"/>
      <c r="D62" s="4"/>
      <c r="E62" s="4"/>
      <c r="F62" s="92"/>
      <c r="G62" s="7"/>
      <c r="H62" s="7"/>
      <c r="I62" s="7"/>
      <c r="J62" s="7"/>
      <c r="K62" s="59"/>
      <c r="L62" s="7"/>
      <c r="M62" s="7"/>
      <c r="N62" s="7"/>
    </row>
    <row r="63" spans="2:14" s="2" customFormat="1" x14ac:dyDescent="0.2">
      <c r="B63" s="4"/>
      <c r="C63" s="4"/>
      <c r="D63" s="4"/>
      <c r="E63" s="4"/>
      <c r="F63" s="92"/>
      <c r="G63" s="7"/>
      <c r="H63" s="7"/>
      <c r="I63" s="7"/>
      <c r="J63" s="7"/>
      <c r="K63" s="59"/>
      <c r="L63" s="7"/>
      <c r="M63" s="7"/>
      <c r="N63" s="7"/>
    </row>
    <row r="64" spans="2:14" s="2" customFormat="1" x14ac:dyDescent="0.2">
      <c r="B64" s="4"/>
      <c r="C64" s="4"/>
      <c r="D64" s="4"/>
      <c r="E64" s="4"/>
      <c r="F64" s="92"/>
      <c r="G64" s="7"/>
      <c r="H64" s="7"/>
      <c r="I64" s="7"/>
      <c r="J64" s="7"/>
      <c r="K64" s="59"/>
      <c r="L64" s="7"/>
      <c r="M64" s="7"/>
      <c r="N64" s="7"/>
    </row>
    <row r="65" spans="2:14" s="2" customFormat="1" x14ac:dyDescent="0.2">
      <c r="B65" s="4"/>
      <c r="C65" s="4"/>
      <c r="D65" s="4"/>
      <c r="E65" s="4"/>
      <c r="F65" s="92"/>
      <c r="G65" s="7"/>
      <c r="H65" s="7"/>
      <c r="I65" s="7"/>
      <c r="J65" s="7"/>
      <c r="K65" s="59"/>
      <c r="L65" s="7"/>
      <c r="M65" s="7"/>
      <c r="N65" s="7"/>
    </row>
    <row r="66" spans="2:14" s="2" customFormat="1" x14ac:dyDescent="0.2">
      <c r="B66" s="4"/>
      <c r="C66" s="4"/>
      <c r="D66" s="4"/>
      <c r="E66" s="4"/>
      <c r="F66" s="92"/>
      <c r="G66" s="7"/>
      <c r="H66" s="7"/>
      <c r="I66" s="7"/>
      <c r="J66" s="7"/>
      <c r="K66" s="59"/>
      <c r="L66" s="7"/>
      <c r="M66" s="7"/>
      <c r="N66" s="7"/>
    </row>
    <row r="67" spans="2:14" s="2" customFormat="1" x14ac:dyDescent="0.2">
      <c r="B67" s="4"/>
      <c r="C67" s="4"/>
      <c r="D67" s="4"/>
      <c r="E67" s="4"/>
      <c r="F67" s="92"/>
      <c r="G67" s="7"/>
      <c r="H67" s="7"/>
      <c r="I67" s="7"/>
      <c r="J67" s="7"/>
      <c r="K67" s="59"/>
      <c r="L67" s="7"/>
      <c r="M67" s="7"/>
      <c r="N67" s="7"/>
    </row>
    <row r="68" spans="2:14" s="2" customFormat="1" x14ac:dyDescent="0.2">
      <c r="B68" s="4"/>
      <c r="C68" s="4"/>
      <c r="D68" s="4"/>
      <c r="E68" s="4"/>
      <c r="F68" s="92"/>
      <c r="G68" s="7"/>
      <c r="H68" s="7"/>
      <c r="I68" s="7"/>
      <c r="J68" s="7"/>
      <c r="K68" s="59"/>
      <c r="L68" s="7"/>
      <c r="M68" s="7"/>
      <c r="N68" s="7"/>
    </row>
    <row r="69" spans="2:14" s="2" customFormat="1" x14ac:dyDescent="0.2">
      <c r="B69" s="4"/>
      <c r="C69" s="4"/>
      <c r="D69" s="4"/>
      <c r="E69" s="4"/>
      <c r="F69" s="92"/>
      <c r="G69" s="7"/>
      <c r="H69" s="7"/>
      <c r="I69" s="7"/>
      <c r="J69" s="7"/>
      <c r="K69" s="59"/>
      <c r="L69" s="7"/>
      <c r="M69" s="7"/>
      <c r="N69" s="7"/>
    </row>
    <row r="70" spans="2:14" s="2" customFormat="1" x14ac:dyDescent="0.2">
      <c r="B70" s="4"/>
      <c r="C70" s="4"/>
      <c r="D70" s="4"/>
      <c r="E70" s="4"/>
      <c r="F70" s="92"/>
      <c r="G70" s="7"/>
      <c r="H70" s="7"/>
      <c r="I70" s="7"/>
      <c r="J70" s="7"/>
      <c r="K70" s="59"/>
      <c r="L70" s="7"/>
      <c r="M70" s="7"/>
      <c r="N70" s="7"/>
    </row>
    <row r="71" spans="2:14" s="2" customFormat="1" x14ac:dyDescent="0.2">
      <c r="B71" s="4"/>
      <c r="C71" s="4"/>
      <c r="D71" s="4"/>
      <c r="E71" s="4"/>
      <c r="F71" s="92"/>
      <c r="G71" s="7"/>
      <c r="H71" s="7"/>
      <c r="I71" s="7"/>
      <c r="J71" s="7"/>
      <c r="K71" s="59"/>
      <c r="L71" s="7"/>
      <c r="M71" s="7"/>
      <c r="N71" s="7"/>
    </row>
    <row r="72" spans="2:14" s="2" customFormat="1" x14ac:dyDescent="0.2">
      <c r="B72" s="4"/>
      <c r="C72" s="4"/>
      <c r="D72" s="4"/>
      <c r="E72" s="4"/>
      <c r="F72" s="92"/>
      <c r="G72" s="7"/>
      <c r="H72" s="7"/>
      <c r="I72" s="7"/>
      <c r="J72" s="7"/>
      <c r="K72" s="59"/>
      <c r="L72" s="7"/>
      <c r="M72" s="7"/>
      <c r="N72" s="7"/>
    </row>
    <row r="73" spans="2:14" s="2" customFormat="1" x14ac:dyDescent="0.2">
      <c r="B73" s="4"/>
      <c r="C73" s="4"/>
      <c r="D73" s="4"/>
      <c r="E73" s="4"/>
      <c r="F73" s="92"/>
      <c r="G73" s="7"/>
      <c r="H73" s="7"/>
      <c r="I73" s="7"/>
      <c r="J73" s="7"/>
      <c r="K73" s="59"/>
      <c r="L73" s="7"/>
      <c r="M73" s="7"/>
      <c r="N73" s="7"/>
    </row>
    <row r="74" spans="2:14" s="2" customFormat="1" x14ac:dyDescent="0.2">
      <c r="B74" s="4"/>
      <c r="C74" s="4"/>
      <c r="D74" s="4"/>
      <c r="E74" s="4"/>
      <c r="F74" s="92"/>
      <c r="G74" s="7"/>
      <c r="H74" s="7"/>
      <c r="I74" s="7"/>
      <c r="J74" s="7"/>
      <c r="K74" s="59"/>
      <c r="L74" s="7"/>
      <c r="M74" s="7"/>
      <c r="N74" s="7"/>
    </row>
    <row r="75" spans="2:14" s="2" customFormat="1" x14ac:dyDescent="0.2">
      <c r="B75" s="4"/>
      <c r="C75" s="4"/>
      <c r="D75" s="4"/>
      <c r="E75" s="4"/>
      <c r="F75" s="92"/>
      <c r="G75" s="7"/>
      <c r="H75" s="7"/>
      <c r="I75" s="7"/>
      <c r="J75" s="7"/>
      <c r="K75" s="59"/>
      <c r="L75" s="7"/>
      <c r="M75" s="7"/>
      <c r="N75" s="7"/>
    </row>
    <row r="76" spans="2:14" s="2" customFormat="1" x14ac:dyDescent="0.2">
      <c r="B76" s="4"/>
      <c r="C76" s="4"/>
      <c r="D76" s="4"/>
      <c r="E76" s="4"/>
      <c r="F76" s="92"/>
      <c r="G76" s="7"/>
      <c r="H76" s="7"/>
      <c r="I76" s="7"/>
      <c r="J76" s="7"/>
      <c r="K76" s="59"/>
      <c r="L76" s="7"/>
      <c r="M76" s="7"/>
      <c r="N76" s="7"/>
    </row>
    <row r="77" spans="2:14" s="2" customFormat="1" x14ac:dyDescent="0.2">
      <c r="B77" s="4"/>
      <c r="C77" s="4"/>
      <c r="D77" s="4"/>
      <c r="E77" s="4"/>
      <c r="F77" s="92"/>
      <c r="G77" s="7"/>
      <c r="H77" s="7"/>
      <c r="I77" s="7"/>
      <c r="J77" s="7"/>
      <c r="K77" s="59"/>
      <c r="L77" s="7"/>
      <c r="M77" s="7"/>
      <c r="N77" s="7"/>
    </row>
    <row r="78" spans="2:14" s="2" customFormat="1" x14ac:dyDescent="0.2">
      <c r="B78" s="4"/>
      <c r="C78" s="4"/>
      <c r="D78" s="4"/>
      <c r="E78" s="4"/>
      <c r="F78" s="92"/>
      <c r="G78" s="7"/>
      <c r="H78" s="7"/>
      <c r="I78" s="7"/>
      <c r="J78" s="7"/>
      <c r="K78" s="59"/>
      <c r="L78" s="7"/>
      <c r="M78" s="7"/>
      <c r="N78" s="7"/>
    </row>
    <row r="79" spans="2:14" s="2" customFormat="1" x14ac:dyDescent="0.2">
      <c r="B79" s="4"/>
      <c r="C79" s="4"/>
      <c r="D79" s="4"/>
      <c r="E79" s="4"/>
      <c r="F79" s="92"/>
      <c r="G79" s="7"/>
      <c r="H79" s="7"/>
      <c r="I79" s="7"/>
      <c r="J79" s="7"/>
      <c r="K79" s="59"/>
      <c r="L79" s="7"/>
      <c r="M79" s="7"/>
      <c r="N79" s="7"/>
    </row>
    <row r="80" spans="2:14" s="2" customFormat="1" x14ac:dyDescent="0.2">
      <c r="B80" s="4"/>
      <c r="C80" s="4"/>
      <c r="D80" s="4"/>
      <c r="E80" s="4"/>
      <c r="F80" s="92"/>
      <c r="G80" s="7"/>
      <c r="H80" s="7"/>
      <c r="I80" s="7"/>
      <c r="J80" s="7"/>
      <c r="K80" s="59"/>
      <c r="L80" s="7"/>
      <c r="M80" s="7"/>
      <c r="N80" s="7"/>
    </row>
    <row r="81" spans="2:14" s="2" customFormat="1" x14ac:dyDescent="0.2">
      <c r="B81" s="4"/>
      <c r="C81" s="4"/>
      <c r="D81" s="4"/>
      <c r="E81" s="4"/>
      <c r="F81" s="92"/>
      <c r="G81" s="7"/>
      <c r="H81" s="7"/>
      <c r="I81" s="7"/>
      <c r="J81" s="7"/>
      <c r="K81" s="59"/>
      <c r="L81" s="7"/>
      <c r="M81" s="7"/>
      <c r="N81" s="7"/>
    </row>
    <row r="82" spans="2:14" s="2" customFormat="1" x14ac:dyDescent="0.2">
      <c r="B82" s="4"/>
      <c r="C82" s="4"/>
      <c r="D82" s="4"/>
      <c r="E82" s="4"/>
      <c r="F82" s="92"/>
      <c r="G82" s="7"/>
      <c r="H82" s="7"/>
      <c r="I82" s="7"/>
      <c r="J82" s="7"/>
      <c r="K82" s="59"/>
      <c r="L82" s="7"/>
      <c r="M82" s="7"/>
      <c r="N82" s="7"/>
    </row>
    <row r="83" spans="2:14" s="2" customFormat="1" x14ac:dyDescent="0.2">
      <c r="B83" s="4"/>
      <c r="C83" s="4"/>
      <c r="D83" s="4"/>
      <c r="E83" s="4"/>
      <c r="F83" s="92"/>
      <c r="G83" s="7"/>
      <c r="H83" s="7"/>
      <c r="I83" s="7"/>
      <c r="J83" s="7"/>
      <c r="K83" s="59"/>
      <c r="L83" s="7"/>
      <c r="M83" s="7"/>
      <c r="N83" s="7"/>
    </row>
    <row r="84" spans="2:14" s="2" customFormat="1" x14ac:dyDescent="0.2">
      <c r="B84" s="4"/>
      <c r="C84" s="4"/>
      <c r="D84" s="4"/>
      <c r="E84" s="4"/>
      <c r="F84" s="92"/>
      <c r="G84" s="7"/>
      <c r="H84" s="7"/>
      <c r="I84" s="7"/>
      <c r="J84" s="7"/>
      <c r="K84" s="59"/>
      <c r="L84" s="7"/>
      <c r="M84" s="7"/>
      <c r="N84" s="7"/>
    </row>
    <row r="85" spans="2:14" s="2" customFormat="1" x14ac:dyDescent="0.2">
      <c r="B85" s="4"/>
      <c r="C85" s="4"/>
      <c r="D85" s="4"/>
      <c r="E85" s="4"/>
      <c r="F85" s="92"/>
      <c r="G85" s="7"/>
      <c r="H85" s="7"/>
      <c r="I85" s="7"/>
      <c r="J85" s="7"/>
      <c r="K85" s="59"/>
      <c r="L85" s="7"/>
      <c r="M85" s="7"/>
      <c r="N85" s="7"/>
    </row>
    <row r="86" spans="2:14" s="2" customFormat="1" x14ac:dyDescent="0.2">
      <c r="B86" s="4"/>
      <c r="C86" s="4"/>
      <c r="D86" s="4"/>
      <c r="E86" s="4"/>
      <c r="F86" s="92"/>
      <c r="G86" s="7"/>
      <c r="H86" s="7"/>
      <c r="I86" s="7"/>
      <c r="J86" s="7"/>
      <c r="K86" s="59"/>
      <c r="L86" s="7"/>
      <c r="M86" s="7"/>
      <c r="N86" s="7"/>
    </row>
    <row r="87" spans="2:14" s="2" customFormat="1" x14ac:dyDescent="0.2">
      <c r="B87" s="4"/>
      <c r="C87" s="4"/>
      <c r="D87" s="4"/>
      <c r="E87" s="4"/>
      <c r="F87" s="92"/>
      <c r="G87" s="7"/>
      <c r="H87" s="7"/>
      <c r="I87" s="7"/>
      <c r="J87" s="7"/>
      <c r="K87" s="59"/>
      <c r="L87" s="7"/>
      <c r="M87" s="7"/>
      <c r="N87" s="7"/>
    </row>
    <row r="88" spans="2:14" s="2" customFormat="1" x14ac:dyDescent="0.2">
      <c r="B88" s="4"/>
      <c r="C88" s="4"/>
      <c r="D88" s="4"/>
      <c r="E88" s="4"/>
      <c r="F88" s="92"/>
      <c r="G88" s="7"/>
      <c r="H88" s="7"/>
      <c r="I88" s="7"/>
      <c r="J88" s="7"/>
      <c r="K88" s="59"/>
      <c r="L88" s="7"/>
      <c r="M88" s="7"/>
      <c r="N88" s="7"/>
    </row>
    <row r="89" spans="2:14" s="2" customFormat="1" x14ac:dyDescent="0.2">
      <c r="B89" s="4"/>
      <c r="C89" s="4"/>
      <c r="D89" s="4"/>
      <c r="E89" s="4"/>
      <c r="F89" s="92"/>
      <c r="G89" s="7"/>
      <c r="H89" s="7"/>
      <c r="I89" s="7"/>
      <c r="J89" s="7"/>
      <c r="K89" s="59"/>
      <c r="L89" s="7"/>
      <c r="M89" s="7"/>
      <c r="N89" s="7"/>
    </row>
    <row r="90" spans="2:14" s="2" customFormat="1" x14ac:dyDescent="0.2">
      <c r="B90" s="4"/>
      <c r="C90" s="4"/>
      <c r="D90" s="4"/>
      <c r="E90" s="4"/>
      <c r="F90" s="92"/>
      <c r="G90" s="7"/>
      <c r="H90" s="7"/>
      <c r="I90" s="7"/>
      <c r="J90" s="7"/>
      <c r="K90" s="59"/>
      <c r="L90" s="7"/>
      <c r="M90" s="7"/>
      <c r="N90" s="7"/>
    </row>
    <row r="91" spans="2:14" s="2" customFormat="1" x14ac:dyDescent="0.2">
      <c r="B91" s="4"/>
      <c r="C91" s="4"/>
      <c r="D91" s="4"/>
      <c r="E91" s="4"/>
      <c r="F91" s="92"/>
      <c r="G91" s="7"/>
      <c r="H91" s="7"/>
      <c r="I91" s="7"/>
      <c r="J91" s="7"/>
      <c r="K91" s="59"/>
      <c r="L91" s="7"/>
      <c r="M91" s="7"/>
      <c r="N91" s="7"/>
    </row>
    <row r="92" spans="2:14" s="2" customFormat="1" x14ac:dyDescent="0.2">
      <c r="B92" s="4"/>
      <c r="C92" s="4"/>
      <c r="D92" s="4"/>
      <c r="E92" s="4"/>
      <c r="F92" s="92"/>
      <c r="G92" s="7"/>
      <c r="H92" s="7"/>
      <c r="I92" s="7"/>
      <c r="J92" s="7"/>
      <c r="K92" s="59"/>
      <c r="L92" s="7"/>
      <c r="M92" s="7"/>
      <c r="N92" s="7"/>
    </row>
    <row r="93" spans="2:14" s="2" customFormat="1" x14ac:dyDescent="0.2">
      <c r="B93" s="4"/>
      <c r="C93" s="4"/>
      <c r="D93" s="4"/>
      <c r="E93" s="4"/>
      <c r="F93" s="92"/>
      <c r="G93" s="7"/>
      <c r="H93" s="7"/>
      <c r="I93" s="7"/>
      <c r="J93" s="7"/>
      <c r="K93" s="59"/>
      <c r="L93" s="7"/>
      <c r="M93" s="7"/>
      <c r="N93" s="7"/>
    </row>
    <row r="94" spans="2:14" s="2" customFormat="1" x14ac:dyDescent="0.2">
      <c r="B94" s="4"/>
      <c r="C94" s="4"/>
      <c r="D94" s="4"/>
      <c r="E94" s="4"/>
      <c r="F94" s="92"/>
      <c r="G94" s="7"/>
      <c r="H94" s="7"/>
      <c r="I94" s="7"/>
      <c r="J94" s="7"/>
      <c r="K94" s="59"/>
      <c r="L94" s="7"/>
      <c r="M94" s="7"/>
      <c r="N94" s="7"/>
    </row>
    <row r="95" spans="2:14" s="2" customFormat="1" x14ac:dyDescent="0.2">
      <c r="B95" s="4"/>
      <c r="C95" s="4"/>
      <c r="D95" s="4"/>
      <c r="E95" s="4"/>
      <c r="F95" s="92"/>
      <c r="G95" s="7"/>
      <c r="H95" s="7"/>
      <c r="I95" s="7"/>
      <c r="J95" s="7"/>
      <c r="K95" s="59"/>
      <c r="L95" s="7"/>
      <c r="M95" s="7"/>
      <c r="N95" s="7"/>
    </row>
    <row r="96" spans="2:14" s="2" customFormat="1" x14ac:dyDescent="0.2">
      <c r="B96" s="4"/>
      <c r="C96" s="4"/>
      <c r="D96" s="4"/>
      <c r="E96" s="4"/>
      <c r="F96" s="92"/>
      <c r="G96" s="7"/>
      <c r="H96" s="7"/>
      <c r="I96" s="7"/>
      <c r="J96" s="7"/>
      <c r="K96" s="59"/>
      <c r="L96" s="7"/>
      <c r="M96" s="7"/>
      <c r="N96" s="7"/>
    </row>
    <row r="97" spans="2:14" s="2" customFormat="1" x14ac:dyDescent="0.2">
      <c r="B97" s="4"/>
      <c r="C97" s="4"/>
      <c r="D97" s="4"/>
      <c r="E97" s="4"/>
      <c r="F97" s="92"/>
      <c r="G97" s="7"/>
      <c r="H97" s="7"/>
      <c r="I97" s="7"/>
      <c r="J97" s="7"/>
      <c r="K97" s="59"/>
      <c r="L97" s="7"/>
      <c r="M97" s="7"/>
      <c r="N97" s="7"/>
    </row>
    <row r="98" spans="2:14" s="2" customFormat="1" x14ac:dyDescent="0.2">
      <c r="B98" s="4"/>
      <c r="C98" s="4"/>
      <c r="D98" s="4"/>
      <c r="E98" s="4"/>
      <c r="F98" s="92"/>
      <c r="G98" s="7"/>
      <c r="H98" s="7"/>
      <c r="I98" s="7"/>
      <c r="J98" s="7"/>
      <c r="K98" s="59"/>
      <c r="L98" s="7"/>
      <c r="M98" s="7"/>
      <c r="N98" s="7"/>
    </row>
    <row r="99" spans="2:14" s="2" customFormat="1" x14ac:dyDescent="0.2">
      <c r="B99" s="4"/>
      <c r="C99" s="4"/>
      <c r="D99" s="4"/>
      <c r="E99" s="4"/>
      <c r="F99" s="92"/>
      <c r="G99" s="7"/>
      <c r="H99" s="7"/>
      <c r="I99" s="7"/>
      <c r="J99" s="7"/>
      <c r="K99" s="59"/>
      <c r="L99" s="7"/>
      <c r="M99" s="7"/>
      <c r="N99" s="7"/>
    </row>
    <row r="100" spans="2:14" s="2" customFormat="1" x14ac:dyDescent="0.2">
      <c r="B100" s="4"/>
      <c r="C100" s="4"/>
      <c r="D100" s="4"/>
      <c r="E100" s="4"/>
      <c r="F100" s="92"/>
      <c r="G100" s="7"/>
      <c r="H100" s="7"/>
      <c r="I100" s="7"/>
      <c r="J100" s="7"/>
      <c r="K100" s="59"/>
      <c r="L100" s="7"/>
      <c r="M100" s="7"/>
      <c r="N100" s="7"/>
    </row>
    <row r="101" spans="2:14" s="2" customFormat="1" x14ac:dyDescent="0.2">
      <c r="B101" s="4"/>
      <c r="C101" s="4"/>
      <c r="D101" s="4"/>
      <c r="E101" s="4"/>
      <c r="F101" s="92"/>
      <c r="G101" s="7"/>
      <c r="H101" s="7"/>
      <c r="I101" s="7"/>
      <c r="J101" s="7"/>
      <c r="K101" s="59"/>
      <c r="L101" s="7"/>
      <c r="M101" s="7"/>
      <c r="N101" s="7"/>
    </row>
  </sheetData>
  <mergeCells count="4">
    <mergeCell ref="B25:C25"/>
    <mergeCell ref="P2:R2"/>
    <mergeCell ref="G2:I2"/>
    <mergeCell ref="J2:K2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8AEE-2FC0-40F1-B072-0AAB658EE6D9}">
  <sheetPr codeName="Tabelle2"/>
  <dimension ref="B1:Y764"/>
  <sheetViews>
    <sheetView workbookViewId="0"/>
  </sheetViews>
  <sheetFormatPr baseColWidth="10" defaultRowHeight="12.75" x14ac:dyDescent="0.2"/>
  <cols>
    <col min="1" max="1" width="4" customWidth="1"/>
    <col min="2" max="2" width="9.140625" customWidth="1"/>
    <col min="3" max="3" width="22.85546875" customWidth="1"/>
    <col min="4" max="4" width="3.5703125" customWidth="1"/>
    <col min="5" max="5" width="5.28515625" customWidth="1"/>
    <col min="6" max="7" width="18.7109375" customWidth="1"/>
    <col min="8" max="9" width="6.7109375" style="96" customWidth="1"/>
    <col min="10" max="12" width="4.28515625" customWidth="1"/>
    <col min="13" max="13" width="7.85546875" customWidth="1"/>
    <col min="14" max="14" width="31.28515625" customWidth="1"/>
    <col min="15" max="15" width="7.85546875" customWidth="1"/>
    <col min="17" max="17" width="32.28515625" customWidth="1"/>
    <col min="19" max="19" width="6.5703125" customWidth="1"/>
    <col min="20" max="20" width="4.28515625" customWidth="1"/>
    <col min="21" max="21" width="30.28515625" customWidth="1"/>
    <col min="22" max="22" width="27.85546875" customWidth="1"/>
    <col min="24" max="24" width="10.85546875" style="137" customWidth="1"/>
  </cols>
  <sheetData>
    <row r="1" spans="2:25" x14ac:dyDescent="0.2">
      <c r="B1" s="349">
        <v>45477</v>
      </c>
    </row>
    <row r="3" spans="2:25" ht="13.5" thickBot="1" x14ac:dyDescent="0.25">
      <c r="B3" s="2"/>
      <c r="C3" s="2"/>
      <c r="D3" s="2"/>
      <c r="E3" s="2"/>
      <c r="F3" s="2"/>
      <c r="G3" s="2"/>
      <c r="H3" s="88"/>
      <c r="I3" s="88"/>
      <c r="J3" s="45" t="s">
        <v>462</v>
      </c>
      <c r="K3" s="39" t="s">
        <v>439</v>
      </c>
      <c r="L3" s="39"/>
      <c r="M3" s="2"/>
      <c r="N3" s="45" t="s">
        <v>92</v>
      </c>
      <c r="O3" s="45" t="s">
        <v>9</v>
      </c>
      <c r="P3" s="45" t="s">
        <v>88</v>
      </c>
      <c r="Q3" s="46" t="s">
        <v>93</v>
      </c>
      <c r="R3" s="45" t="s">
        <v>89</v>
      </c>
      <c r="W3" s="246" t="s">
        <v>96</v>
      </c>
      <c r="Y3" s="246" t="s">
        <v>461</v>
      </c>
    </row>
    <row r="4" spans="2:25" ht="13.5" thickTop="1" x14ac:dyDescent="0.2">
      <c r="B4" s="23" t="s">
        <v>3</v>
      </c>
      <c r="C4" s="26" t="str">
        <f>IF(Planung!$D8="","",Planung!$D8)</f>
        <v>TTC Mellen</v>
      </c>
      <c r="D4" s="2"/>
      <c r="E4" s="262">
        <v>1</v>
      </c>
      <c r="F4" s="89" t="str">
        <f ca="1">IF(Spielplan!$H8="","",Spielplan!$H8)</f>
        <v>TTC Mellen</v>
      </c>
      <c r="G4" s="90" t="str">
        <f ca="1">IF(Spielplan!$I8="","",Spielplan!$I8)</f>
        <v>TSV Starnen II</v>
      </c>
      <c r="H4" s="14">
        <f ca="1">IF(AND(Spielplan!$N8&lt;&gt;"",Spielplan!$P8&lt;&gt;"",Spielplan!$H8&lt;&gt;Spielplan!$I8,$F4&lt;&gt;"",$G4&lt;&gt;""),Spielplan!$N8,"")</f>
        <v>9</v>
      </c>
      <c r="I4" s="15">
        <f ca="1">IF(AND(Spielplan!$N8&lt;&gt;"",Spielplan!$P8&lt;&gt;"",Spielplan!$H8&lt;&gt;Spielplan!$I8,$F4&lt;&gt;"",$G4&lt;&gt;""),Spielplan!$P8,"")</f>
        <v>3</v>
      </c>
      <c r="J4" s="278" t="str">
        <f ca="1">IF(Spielplan!$G8=0,"",Spielplan!$G8)</f>
        <v/>
      </c>
      <c r="K4" s="279" t="str">
        <f ca="1">IF(OR($J4="ja",INDEX($J$4:$J$383,$L4)&lt;&gt;""),"ja","")</f>
        <v/>
      </c>
      <c r="L4" s="277">
        <f ca="1">MATCH($G4&amp;$F4,$U$4:$U$383,0)</f>
        <v>46</v>
      </c>
      <c r="N4" s="13" t="str">
        <f t="shared" ref="N4:N67" ca="1" si="0">IF($W4=0,F4&amp;G4,"")</f>
        <v>TTC MellenTSV Starnen II</v>
      </c>
      <c r="O4" s="14">
        <f t="shared" ref="O4:O67" ca="1" si="1">IF(AND(F4&lt;&gt;"",G4&lt;&gt;"",F4&lt;&gt;G4,H4&lt;&gt;"",I4&lt;&gt;""),1,0)</f>
        <v>1</v>
      </c>
      <c r="P4" s="42" t="str">
        <f t="shared" ref="P4:P67" ca="1" si="2">IF(AND(O4&gt;0,$W4=0),H4&amp;" : "&amp;I4,"")</f>
        <v>9 : 3</v>
      </c>
      <c r="Q4" s="2" t="str">
        <f t="shared" ref="Q4:Q67" ca="1" si="3">IF($W4=1,F4&amp;G4,"")</f>
        <v/>
      </c>
      <c r="R4" s="43" t="str">
        <f t="shared" ref="R4:R67" ca="1" si="4">IF(AND(O4&gt;0,$W4=1),H4&amp;" : "&amp;I4,"")</f>
        <v/>
      </c>
      <c r="U4" s="237" t="str">
        <f t="shared" ref="U4:U67" ca="1" si="5">$F4&amp;$G4</f>
        <v>TTC MellenTSV Starnen II</v>
      </c>
      <c r="V4" s="238" t="str">
        <f t="shared" ref="V4:V67" ca="1" si="6">$G4&amp;$F4</f>
        <v>TSV Starnen IITTC Mellen</v>
      </c>
      <c r="W4" s="239">
        <f ca="1">IF($U4="",0,COUNTIF($U$4:$U4,$V4))</f>
        <v>0</v>
      </c>
      <c r="X4" s="265" t="str">
        <f t="shared" ref="X4:X67" ca="1" si="7">IF(O4&gt;0,H4&amp;" : "&amp;I4,"")</f>
        <v>9 : 3</v>
      </c>
      <c r="Y4" s="265" t="str">
        <f ca="1">IF($W4&lt;&gt;1,"",VLOOKUP($U4,$N$384:$P$763,3,0))</f>
        <v/>
      </c>
    </row>
    <row r="5" spans="2:25" x14ac:dyDescent="0.2">
      <c r="B5" s="24" t="s">
        <v>4</v>
      </c>
      <c r="C5" s="27" t="str">
        <f>IF(Planung!$D9="","",Planung!$D9)</f>
        <v>TTC Rot-Weiß Essen II</v>
      </c>
      <c r="D5" s="2"/>
      <c r="E5" s="263">
        <v>2</v>
      </c>
      <c r="F5" s="91" t="str">
        <f ca="1">IF(Spielplan!$H9="","",Spielplan!$H9)</f>
        <v>SV Baldorf</v>
      </c>
      <c r="G5" s="92" t="str">
        <f ca="1">IF(Spielplan!$I9="","",Spielplan!$I9)</f>
        <v>TTC Rot-Weiß Essen II</v>
      </c>
      <c r="H5" s="7">
        <f ca="1">IF(AND(Spielplan!$N9&lt;&gt;"",Spielplan!$P9&lt;&gt;"",Spielplan!$H9&lt;&gt;Spielplan!$I9,$F5&lt;&gt;"",$G5&lt;&gt;""),Spielplan!$N9,"")</f>
        <v>5</v>
      </c>
      <c r="I5" s="17">
        <f ca="1">IF(AND(Spielplan!$N9&lt;&gt;"",Spielplan!$P9&lt;&gt;"",Spielplan!$H9&lt;&gt;Spielplan!$I9,$F5&lt;&gt;"",$G5&lt;&gt;""),Spielplan!$P9,"")</f>
        <v>9</v>
      </c>
      <c r="J5" s="280" t="str">
        <f ca="1">IF(Spielplan!$G9=0,"",Spielplan!$G9)</f>
        <v/>
      </c>
      <c r="K5" s="281" t="str">
        <f t="shared" ref="K5:K68" ca="1" si="8">IF(OR($J5="ja",INDEX($J$4:$J$383,$L5)&lt;&gt;""),"ja","")</f>
        <v/>
      </c>
      <c r="L5" s="277">
        <f ca="1">MATCH($G5&amp;$F5,$U$4:$U$383,0)</f>
        <v>47</v>
      </c>
      <c r="N5" s="16" t="str">
        <f t="shared" ca="1" si="0"/>
        <v>SV BaldorfTTC Rot-Weiß Essen II</v>
      </c>
      <c r="O5" s="7">
        <f t="shared" ca="1" si="1"/>
        <v>1</v>
      </c>
      <c r="P5" s="7" t="str">
        <f t="shared" ca="1" si="2"/>
        <v>5 : 9</v>
      </c>
      <c r="Q5" s="2" t="str">
        <f t="shared" ca="1" si="3"/>
        <v/>
      </c>
      <c r="R5" s="44" t="str">
        <f t="shared" ca="1" si="4"/>
        <v/>
      </c>
      <c r="U5" s="240" t="str">
        <f t="shared" ca="1" si="5"/>
        <v>SV BaldorfTTC Rot-Weiß Essen II</v>
      </c>
      <c r="V5" s="241" t="str">
        <f t="shared" ca="1" si="6"/>
        <v>TTC Rot-Weiß Essen IISV Baldorf</v>
      </c>
      <c r="W5" s="242">
        <f ca="1">IF($U5="",0,COUNTIF($U$4:$U5,$V5))</f>
        <v>0</v>
      </c>
      <c r="X5" s="266" t="str">
        <f t="shared" ca="1" si="7"/>
        <v>5 : 9</v>
      </c>
      <c r="Y5" s="266" t="str">
        <f t="shared" ref="Y5:Y68" ca="1" si="9">IF($W5&lt;&gt;1,"",VLOOKUP($U5,$N$384:$P$763,3,0))</f>
        <v/>
      </c>
    </row>
    <row r="6" spans="2:25" x14ac:dyDescent="0.2">
      <c r="B6" s="24" t="s">
        <v>5</v>
      </c>
      <c r="C6" s="27" t="str">
        <f>IF(Planung!$D10="","",Planung!$D10)</f>
        <v>VfL Wilden</v>
      </c>
      <c r="D6" s="2"/>
      <c r="E6" s="263">
        <v>3</v>
      </c>
      <c r="F6" s="91" t="str">
        <f ca="1">IF(Spielplan!$H10="","",Spielplan!$H10)</f>
        <v>VfL Wilden</v>
      </c>
      <c r="G6" s="92" t="str">
        <f ca="1">IF(Spielplan!$I10="","",Spielplan!$I10)</f>
        <v>SV Arminia Köln III</v>
      </c>
      <c r="H6" s="59">
        <f ca="1">IF(AND(Spielplan!$N10&lt;&gt;"",Spielplan!$P10&lt;&gt;"",Spielplan!$H10&lt;&gt;Spielplan!$I10,$F6&lt;&gt;"",$G6&lt;&gt;""),Spielplan!$N10,"")</f>
        <v>1</v>
      </c>
      <c r="I6" s="17">
        <f ca="1">IF(AND(Spielplan!$N10&lt;&gt;"",Spielplan!$P10&lt;&gt;"",Spielplan!$H10&lt;&gt;Spielplan!$I10,$F6&lt;&gt;"",$G6&lt;&gt;""),Spielplan!$P10,"")</f>
        <v>9</v>
      </c>
      <c r="J6" s="280" t="str">
        <f ca="1">IF(Spielplan!$G10=0,"",Spielplan!$G10)</f>
        <v/>
      </c>
      <c r="K6" s="281" t="str">
        <f t="shared" ca="1" si="8"/>
        <v/>
      </c>
      <c r="L6" s="277">
        <f t="shared" ref="L6:L69" ca="1" si="10">MATCH($G6&amp;$F6,$U$4:$U$383,0)</f>
        <v>48</v>
      </c>
      <c r="N6" s="16" t="str">
        <f t="shared" ca="1" si="0"/>
        <v>VfL WildenSV Arminia Köln III</v>
      </c>
      <c r="O6" s="7">
        <f t="shared" ca="1" si="1"/>
        <v>1</v>
      </c>
      <c r="P6" s="7" t="str">
        <f t="shared" ca="1" si="2"/>
        <v>1 : 9</v>
      </c>
      <c r="Q6" s="2" t="str">
        <f t="shared" ca="1" si="3"/>
        <v/>
      </c>
      <c r="R6" s="44" t="str">
        <f t="shared" ca="1" si="4"/>
        <v/>
      </c>
      <c r="U6" s="240" t="str">
        <f t="shared" ca="1" si="5"/>
        <v>VfL WildenSV Arminia Köln III</v>
      </c>
      <c r="V6" s="241" t="str">
        <f t="shared" ca="1" si="6"/>
        <v>SV Arminia Köln IIIVfL Wilden</v>
      </c>
      <c r="W6" s="242">
        <f ca="1">IF($U6="",0,COUNTIF($U$4:$U6,$V6))</f>
        <v>0</v>
      </c>
      <c r="X6" s="266" t="str">
        <f t="shared" ca="1" si="7"/>
        <v>1 : 9</v>
      </c>
      <c r="Y6" s="266" t="str">
        <f t="shared" ca="1" si="9"/>
        <v/>
      </c>
    </row>
    <row r="7" spans="2:25" x14ac:dyDescent="0.2">
      <c r="B7" s="24" t="s">
        <v>6</v>
      </c>
      <c r="C7" s="27" t="str">
        <f>IF(Planung!$D11="","",Planung!$D11)</f>
        <v>RSV Peene</v>
      </c>
      <c r="D7" s="2"/>
      <c r="E7" s="263">
        <v>4</v>
      </c>
      <c r="F7" s="91" t="str">
        <f ca="1">IF(Spielplan!$H11="","",Spielplan!$H11)</f>
        <v>SG Obermunde</v>
      </c>
      <c r="G7" s="92" t="str">
        <f ca="1">IF(Spielplan!$I11="","",Spielplan!$I11)</f>
        <v>RSV Peene</v>
      </c>
      <c r="H7" s="59">
        <f ca="1">IF(AND(Spielplan!$N11&lt;&gt;"",Spielplan!$P11&lt;&gt;"",Spielplan!$H11&lt;&gt;Spielplan!$I11,$F7&lt;&gt;"",$G7&lt;&gt;""),Spielplan!$N11,"")</f>
        <v>8</v>
      </c>
      <c r="I7" s="17">
        <f ca="1">IF(AND(Spielplan!$N11&lt;&gt;"",Spielplan!$P11&lt;&gt;"",Spielplan!$H11&lt;&gt;Spielplan!$I11,$F7&lt;&gt;"",$G7&lt;&gt;""),Spielplan!$P11,"")</f>
        <v>8</v>
      </c>
      <c r="J7" s="280" t="str">
        <f ca="1">IF(Spielplan!$G11=0,"",Spielplan!$G11)</f>
        <v/>
      </c>
      <c r="K7" s="281" t="str">
        <f t="shared" ca="1" si="8"/>
        <v/>
      </c>
      <c r="L7" s="277">
        <f t="shared" ca="1" si="10"/>
        <v>49</v>
      </c>
      <c r="N7" s="16" t="str">
        <f t="shared" ca="1" si="0"/>
        <v>SG ObermundeRSV Peene</v>
      </c>
      <c r="O7" s="7">
        <f t="shared" ca="1" si="1"/>
        <v>1</v>
      </c>
      <c r="P7" s="7" t="str">
        <f t="shared" ca="1" si="2"/>
        <v>8 : 8</v>
      </c>
      <c r="Q7" s="2" t="str">
        <f t="shared" ca="1" si="3"/>
        <v/>
      </c>
      <c r="R7" s="44" t="str">
        <f t="shared" ca="1" si="4"/>
        <v/>
      </c>
      <c r="U7" s="240" t="str">
        <f t="shared" ca="1" si="5"/>
        <v>SG ObermundeRSV Peene</v>
      </c>
      <c r="V7" s="241" t="str">
        <f t="shared" ca="1" si="6"/>
        <v>RSV PeeneSG Obermunde</v>
      </c>
      <c r="W7" s="242">
        <f ca="1">IF($U7="",0,COUNTIF($U$4:$U7,$V7))</f>
        <v>0</v>
      </c>
      <c r="X7" s="266" t="str">
        <f t="shared" ca="1" si="7"/>
        <v>8 : 8</v>
      </c>
      <c r="Y7" s="266" t="str">
        <f t="shared" ca="1" si="9"/>
        <v/>
      </c>
    </row>
    <row r="8" spans="2:25" x14ac:dyDescent="0.2">
      <c r="B8" s="24" t="s">
        <v>7</v>
      </c>
      <c r="C8" s="27" t="str">
        <f>IF(Planung!$D12="","",Planung!$D12)</f>
        <v>SV Waldau</v>
      </c>
      <c r="D8" s="2"/>
      <c r="E8" s="263">
        <v>5</v>
      </c>
      <c r="F8" s="91" t="str">
        <f ca="1">IF(Spielplan!$H12="","",Spielplan!$H12)</f>
        <v>SV Waldau</v>
      </c>
      <c r="G8" s="92" t="str">
        <f ca="1">IF(Spielplan!$I12="","",Spielplan!$I12)</f>
        <v>TSV Breitau</v>
      </c>
      <c r="H8" s="59">
        <f ca="1">IF(AND(Spielplan!$N12&lt;&gt;"",Spielplan!$P12&lt;&gt;"",Spielplan!$H12&lt;&gt;Spielplan!$I12,$F8&lt;&gt;"",$G8&lt;&gt;""),Spielplan!$N12,"")</f>
        <v>9</v>
      </c>
      <c r="I8" s="17">
        <f ca="1">IF(AND(Spielplan!$N12&lt;&gt;"",Spielplan!$P12&lt;&gt;"",Spielplan!$H12&lt;&gt;Spielplan!$I12,$F8&lt;&gt;"",$G8&lt;&gt;""),Spielplan!$P12,"")</f>
        <v>5</v>
      </c>
      <c r="J8" s="280" t="str">
        <f ca="1">IF(Spielplan!$G12=0,"",Spielplan!$G12)</f>
        <v/>
      </c>
      <c r="K8" s="281" t="str">
        <f t="shared" ca="1" si="8"/>
        <v/>
      </c>
      <c r="L8" s="277">
        <f t="shared" ca="1" si="10"/>
        <v>50</v>
      </c>
      <c r="N8" s="16" t="str">
        <f t="shared" ca="1" si="0"/>
        <v>SV WaldauTSV Breitau</v>
      </c>
      <c r="O8" s="7">
        <f t="shared" ca="1" si="1"/>
        <v>1</v>
      </c>
      <c r="P8" s="7" t="str">
        <f t="shared" ca="1" si="2"/>
        <v>9 : 5</v>
      </c>
      <c r="Q8" s="2" t="str">
        <f t="shared" ca="1" si="3"/>
        <v/>
      </c>
      <c r="R8" s="44" t="str">
        <f t="shared" ca="1" si="4"/>
        <v/>
      </c>
      <c r="U8" s="240" t="str">
        <f t="shared" ca="1" si="5"/>
        <v>SV WaldauTSV Breitau</v>
      </c>
      <c r="V8" s="241" t="str">
        <f t="shared" ca="1" si="6"/>
        <v>TSV BreitauSV Waldau</v>
      </c>
      <c r="W8" s="242">
        <f ca="1">IF($U8="",0,COUNTIF($U$4:$U8,$V8))</f>
        <v>0</v>
      </c>
      <c r="X8" s="266" t="str">
        <f t="shared" ca="1" si="7"/>
        <v>9 : 5</v>
      </c>
      <c r="Y8" s="266" t="str">
        <f t="shared" ca="1" si="9"/>
        <v/>
      </c>
    </row>
    <row r="9" spans="2:25" x14ac:dyDescent="0.2">
      <c r="B9" s="24" t="s">
        <v>8</v>
      </c>
      <c r="C9" s="27" t="str">
        <f>IF(Planung!$D13="","",Planung!$D13)</f>
        <v>TSV Breitau</v>
      </c>
      <c r="D9" s="2"/>
      <c r="E9" s="263">
        <v>6</v>
      </c>
      <c r="F9" s="91" t="str">
        <f ca="1">IF(Spielplan!$H13="","",Spielplan!$H13)</f>
        <v>SV Baldorf</v>
      </c>
      <c r="G9" s="92" t="str">
        <f ca="1">IF(Spielplan!$I13="","",Spielplan!$I13)</f>
        <v>TTC Mellen</v>
      </c>
      <c r="H9" s="59">
        <f ca="1">IF(AND(Spielplan!$N13&lt;&gt;"",Spielplan!$P13&lt;&gt;"",Spielplan!$H13&lt;&gt;Spielplan!$I13,$F9&lt;&gt;"",$G9&lt;&gt;""),Spielplan!$N13,"")</f>
        <v>7</v>
      </c>
      <c r="I9" s="17">
        <f ca="1">IF(AND(Spielplan!$N13&lt;&gt;"",Spielplan!$P13&lt;&gt;"",Spielplan!$H13&lt;&gt;Spielplan!$I13,$F9&lt;&gt;"",$G9&lt;&gt;""),Spielplan!$P13,"")</f>
        <v>9</v>
      </c>
      <c r="J9" s="280" t="str">
        <f ca="1">IF(Spielplan!$G13=0,"",Spielplan!$G13)</f>
        <v/>
      </c>
      <c r="K9" s="281" t="str">
        <f t="shared" ca="1" si="8"/>
        <v/>
      </c>
      <c r="L9" s="277">
        <f t="shared" ca="1" si="10"/>
        <v>51</v>
      </c>
      <c r="N9" s="16" t="str">
        <f t="shared" ca="1" si="0"/>
        <v>SV BaldorfTTC Mellen</v>
      </c>
      <c r="O9" s="7">
        <f t="shared" ca="1" si="1"/>
        <v>1</v>
      </c>
      <c r="P9" s="7" t="str">
        <f t="shared" ca="1" si="2"/>
        <v>7 : 9</v>
      </c>
      <c r="Q9" s="2" t="str">
        <f t="shared" ca="1" si="3"/>
        <v/>
      </c>
      <c r="R9" s="44" t="str">
        <f t="shared" ca="1" si="4"/>
        <v/>
      </c>
      <c r="U9" s="240" t="str">
        <f t="shared" ca="1" si="5"/>
        <v>SV BaldorfTTC Mellen</v>
      </c>
      <c r="V9" s="241" t="str">
        <f t="shared" ca="1" si="6"/>
        <v>TTC MellenSV Baldorf</v>
      </c>
      <c r="W9" s="242">
        <f ca="1">IF($U9="",0,COUNTIF($U$4:$U9,$V9))</f>
        <v>0</v>
      </c>
      <c r="X9" s="266" t="str">
        <f t="shared" ca="1" si="7"/>
        <v>7 : 9</v>
      </c>
      <c r="Y9" s="266" t="str">
        <f t="shared" ca="1" si="9"/>
        <v/>
      </c>
    </row>
    <row r="10" spans="2:25" x14ac:dyDescent="0.2">
      <c r="B10" s="24" t="s">
        <v>10</v>
      </c>
      <c r="C10" s="27" t="str">
        <f>IF(Planung!$D14="","",Planung!$D14)</f>
        <v>SG Obermunde</v>
      </c>
      <c r="D10" s="2"/>
      <c r="E10" s="263">
        <v>7</v>
      </c>
      <c r="F10" s="91" t="str">
        <f ca="1">IF(Spielplan!$H14="","",Spielplan!$H14)</f>
        <v>SV Arminia Köln III</v>
      </c>
      <c r="G10" s="92" t="str">
        <f ca="1">IF(Spielplan!$I14="","",Spielplan!$I14)</f>
        <v>TSV Starnen II</v>
      </c>
      <c r="H10" s="59">
        <f ca="1">IF(AND(Spielplan!$N14&lt;&gt;"",Spielplan!$P14&lt;&gt;"",Spielplan!$H14&lt;&gt;Spielplan!$I14,$F10&lt;&gt;"",$G10&lt;&gt;""),Spielplan!$N14,"")</f>
        <v>9</v>
      </c>
      <c r="I10" s="17">
        <f ca="1">IF(AND(Spielplan!$N14&lt;&gt;"",Spielplan!$P14&lt;&gt;"",Spielplan!$H14&lt;&gt;Spielplan!$I14,$F10&lt;&gt;"",$G10&lt;&gt;""),Spielplan!$P14,"")</f>
        <v>5</v>
      </c>
      <c r="J10" s="280" t="str">
        <f ca="1">IF(Spielplan!$G14=0,"",Spielplan!$G14)</f>
        <v/>
      </c>
      <c r="K10" s="281" t="str">
        <f t="shared" ca="1" si="8"/>
        <v/>
      </c>
      <c r="L10" s="277">
        <f t="shared" ca="1" si="10"/>
        <v>52</v>
      </c>
      <c r="N10" s="16" t="str">
        <f t="shared" ca="1" si="0"/>
        <v>SV Arminia Köln IIITSV Starnen II</v>
      </c>
      <c r="O10" s="7">
        <f t="shared" ca="1" si="1"/>
        <v>1</v>
      </c>
      <c r="P10" s="7" t="str">
        <f t="shared" ca="1" si="2"/>
        <v>9 : 5</v>
      </c>
      <c r="Q10" s="2" t="str">
        <f t="shared" ca="1" si="3"/>
        <v/>
      </c>
      <c r="R10" s="44" t="str">
        <f t="shared" ca="1" si="4"/>
        <v/>
      </c>
      <c r="U10" s="240" t="str">
        <f t="shared" ca="1" si="5"/>
        <v>SV Arminia Köln IIITSV Starnen II</v>
      </c>
      <c r="V10" s="241" t="str">
        <f t="shared" ca="1" si="6"/>
        <v>TSV Starnen IISV Arminia Köln III</v>
      </c>
      <c r="W10" s="242">
        <f ca="1">IF($U10="",0,COUNTIF($U$4:$U10,$V10))</f>
        <v>0</v>
      </c>
      <c r="X10" s="266" t="str">
        <f t="shared" ca="1" si="7"/>
        <v>9 : 5</v>
      </c>
      <c r="Y10" s="266" t="str">
        <f t="shared" ca="1" si="9"/>
        <v/>
      </c>
    </row>
    <row r="11" spans="2:25" x14ac:dyDescent="0.2">
      <c r="B11" s="24" t="s">
        <v>11</v>
      </c>
      <c r="C11" s="27" t="str">
        <f>IF(Planung!$D15="","",Planung!$D15)</f>
        <v>SV Arminia Köln III</v>
      </c>
      <c r="D11" s="2"/>
      <c r="E11" s="263">
        <v>8</v>
      </c>
      <c r="F11" s="91" t="str">
        <f ca="1">IF(Spielplan!$H15="","",Spielplan!$H15)</f>
        <v>TTC Rot-Weiß Essen II</v>
      </c>
      <c r="G11" s="92" t="str">
        <f ca="1">IF(Spielplan!$I15="","",Spielplan!$I15)</f>
        <v>SG Obermunde</v>
      </c>
      <c r="H11" s="59">
        <f ca="1">IF(AND(Spielplan!$N15&lt;&gt;"",Spielplan!$P15&lt;&gt;"",Spielplan!$H15&lt;&gt;Spielplan!$I15,$F11&lt;&gt;"",$G11&lt;&gt;""),Spielplan!$N15,"")</f>
        <v>9</v>
      </c>
      <c r="I11" s="17">
        <f ca="1">IF(AND(Spielplan!$N15&lt;&gt;"",Spielplan!$P15&lt;&gt;"",Spielplan!$H15&lt;&gt;Spielplan!$I15,$F11&lt;&gt;"",$G11&lt;&gt;""),Spielplan!$P15,"")</f>
        <v>3</v>
      </c>
      <c r="J11" s="280" t="str">
        <f ca="1">IF(Spielplan!$G15=0,"",Spielplan!$G15)</f>
        <v/>
      </c>
      <c r="K11" s="281" t="str">
        <f t="shared" ca="1" si="8"/>
        <v/>
      </c>
      <c r="L11" s="277">
        <f t="shared" ca="1" si="10"/>
        <v>53</v>
      </c>
      <c r="N11" s="16" t="str">
        <f t="shared" ca="1" si="0"/>
        <v>TTC Rot-Weiß Essen IISG Obermunde</v>
      </c>
      <c r="O11" s="7">
        <f t="shared" ca="1" si="1"/>
        <v>1</v>
      </c>
      <c r="P11" s="7" t="str">
        <f t="shared" ca="1" si="2"/>
        <v>9 : 3</v>
      </c>
      <c r="Q11" s="2" t="str">
        <f t="shared" ca="1" si="3"/>
        <v/>
      </c>
      <c r="R11" s="44" t="str">
        <f t="shared" ca="1" si="4"/>
        <v/>
      </c>
      <c r="U11" s="240" t="str">
        <f t="shared" ca="1" si="5"/>
        <v>TTC Rot-Weiß Essen IISG Obermunde</v>
      </c>
      <c r="V11" s="241" t="str">
        <f t="shared" ca="1" si="6"/>
        <v>SG ObermundeTTC Rot-Weiß Essen II</v>
      </c>
      <c r="W11" s="242">
        <f ca="1">IF($U11="",0,COUNTIF($U$4:$U11,$V11))</f>
        <v>0</v>
      </c>
      <c r="X11" s="266" t="str">
        <f t="shared" ca="1" si="7"/>
        <v>9 : 3</v>
      </c>
      <c r="Y11" s="266" t="str">
        <f t="shared" ca="1" si="9"/>
        <v/>
      </c>
    </row>
    <row r="12" spans="2:25" x14ac:dyDescent="0.2">
      <c r="B12" s="24" t="s">
        <v>12</v>
      </c>
      <c r="C12" s="27" t="str">
        <f>IF(Planung!$D16="","",Planung!$D16)</f>
        <v>SV Baldorf</v>
      </c>
      <c r="D12" s="2"/>
      <c r="E12" s="263">
        <v>9</v>
      </c>
      <c r="F12" s="91" t="str">
        <f ca="1">IF(Spielplan!$H16="","",Spielplan!$H16)</f>
        <v>TSV Breitau</v>
      </c>
      <c r="G12" s="92" t="str">
        <f ca="1">IF(Spielplan!$I16="","",Spielplan!$I16)</f>
        <v>VfL Wilden</v>
      </c>
      <c r="H12" s="59">
        <f ca="1">IF(AND(Spielplan!$N16&lt;&gt;"",Spielplan!$P16&lt;&gt;"",Spielplan!$H16&lt;&gt;Spielplan!$I16,$F12&lt;&gt;"",$G12&lt;&gt;""),Spielplan!$N16,"")</f>
        <v>8</v>
      </c>
      <c r="I12" s="17">
        <f ca="1">IF(AND(Spielplan!$N16&lt;&gt;"",Spielplan!$P16&lt;&gt;"",Spielplan!$H16&lt;&gt;Spielplan!$I16,$F12&lt;&gt;"",$G12&lt;&gt;""),Spielplan!$P16,"")</f>
        <v>8</v>
      </c>
      <c r="J12" s="280" t="str">
        <f ca="1">IF(Spielplan!$G16=0,"",Spielplan!$G16)</f>
        <v/>
      </c>
      <c r="K12" s="281" t="str">
        <f t="shared" ca="1" si="8"/>
        <v/>
      </c>
      <c r="L12" s="277">
        <f t="shared" ca="1" si="10"/>
        <v>54</v>
      </c>
      <c r="N12" s="16" t="str">
        <f t="shared" ca="1" si="0"/>
        <v>TSV BreitauVfL Wilden</v>
      </c>
      <c r="O12" s="7">
        <f t="shared" ca="1" si="1"/>
        <v>1</v>
      </c>
      <c r="P12" s="7" t="str">
        <f t="shared" ca="1" si="2"/>
        <v>8 : 8</v>
      </c>
      <c r="Q12" s="2" t="str">
        <f t="shared" ca="1" si="3"/>
        <v/>
      </c>
      <c r="R12" s="44" t="str">
        <f t="shared" ca="1" si="4"/>
        <v/>
      </c>
      <c r="U12" s="240" t="str">
        <f t="shared" ca="1" si="5"/>
        <v>TSV BreitauVfL Wilden</v>
      </c>
      <c r="V12" s="241" t="str">
        <f t="shared" ca="1" si="6"/>
        <v>VfL WildenTSV Breitau</v>
      </c>
      <c r="W12" s="242">
        <f ca="1">IF($U12="",0,COUNTIF($U$4:$U12,$V12))</f>
        <v>0</v>
      </c>
      <c r="X12" s="266" t="str">
        <f t="shared" ca="1" si="7"/>
        <v>8 : 8</v>
      </c>
      <c r="Y12" s="266" t="str">
        <f t="shared" ca="1" si="9"/>
        <v/>
      </c>
    </row>
    <row r="13" spans="2:25" x14ac:dyDescent="0.2">
      <c r="B13" s="24" t="s">
        <v>14</v>
      </c>
      <c r="C13" s="27" t="str">
        <f>IF(Planung!$D17="","",Planung!$D17)</f>
        <v>TSV Starnen II</v>
      </c>
      <c r="D13" s="2"/>
      <c r="E13" s="263">
        <v>10</v>
      </c>
      <c r="F13" s="91" t="str">
        <f ca="1">IF(Spielplan!$H17="","",Spielplan!$H17)</f>
        <v>RSV Peene</v>
      </c>
      <c r="G13" s="92" t="str">
        <f ca="1">IF(Spielplan!$I17="","",Spielplan!$I17)</f>
        <v>SV Waldau</v>
      </c>
      <c r="H13" s="59">
        <f ca="1">IF(AND(Spielplan!$N17&lt;&gt;"",Spielplan!$P17&lt;&gt;"",Spielplan!$H17&lt;&gt;Spielplan!$I17,$F13&lt;&gt;"",$G13&lt;&gt;""),Spielplan!$N17,"")</f>
        <v>9</v>
      </c>
      <c r="I13" s="17">
        <f ca="1">IF(AND(Spielplan!$N17&lt;&gt;"",Spielplan!$P17&lt;&gt;"",Spielplan!$H17&lt;&gt;Spielplan!$I17,$F13&lt;&gt;"",$G13&lt;&gt;""),Spielplan!$P17,"")</f>
        <v>6</v>
      </c>
      <c r="J13" s="280" t="str">
        <f ca="1">IF(Spielplan!$G17=0,"",Spielplan!$G17)</f>
        <v/>
      </c>
      <c r="K13" s="281" t="str">
        <f t="shared" ca="1" si="8"/>
        <v/>
      </c>
      <c r="L13" s="277">
        <f t="shared" ca="1" si="10"/>
        <v>55</v>
      </c>
      <c r="N13" s="16" t="str">
        <f t="shared" ca="1" si="0"/>
        <v>RSV PeeneSV Waldau</v>
      </c>
      <c r="O13" s="7">
        <f t="shared" ca="1" si="1"/>
        <v>1</v>
      </c>
      <c r="P13" s="7" t="str">
        <f t="shared" ca="1" si="2"/>
        <v>9 : 6</v>
      </c>
      <c r="Q13" s="2" t="str">
        <f t="shared" ca="1" si="3"/>
        <v/>
      </c>
      <c r="R13" s="44" t="str">
        <f t="shared" ca="1" si="4"/>
        <v/>
      </c>
      <c r="U13" s="240" t="str">
        <f t="shared" ca="1" si="5"/>
        <v>RSV PeeneSV Waldau</v>
      </c>
      <c r="V13" s="241" t="str">
        <f t="shared" ca="1" si="6"/>
        <v>SV WaldauRSV Peene</v>
      </c>
      <c r="W13" s="242">
        <f ca="1">IF($U13="",0,COUNTIF($U$4:$U13,$V13))</f>
        <v>0</v>
      </c>
      <c r="X13" s="266" t="str">
        <f t="shared" ca="1" si="7"/>
        <v>9 : 6</v>
      </c>
      <c r="Y13" s="266" t="str">
        <f t="shared" ca="1" si="9"/>
        <v/>
      </c>
    </row>
    <row r="14" spans="2:25" x14ac:dyDescent="0.2">
      <c r="B14" s="24" t="s">
        <v>15</v>
      </c>
      <c r="C14" s="27" t="str">
        <f>IF(Planung!$D18="","",Planung!$D18)</f>
        <v/>
      </c>
      <c r="D14" s="2"/>
      <c r="E14" s="263">
        <v>11</v>
      </c>
      <c r="F14" s="91" t="str">
        <f ca="1">IF(Spielplan!$H18="","",Spielplan!$H18)</f>
        <v>TTC Mellen</v>
      </c>
      <c r="G14" s="92" t="str">
        <f ca="1">IF(Spielplan!$I18="","",Spielplan!$I18)</f>
        <v>SV Arminia Köln III</v>
      </c>
      <c r="H14" s="59" t="str">
        <f ca="1">IF(AND(Spielplan!$N18&lt;&gt;"",Spielplan!$P18&lt;&gt;"",Spielplan!$H18&lt;&gt;Spielplan!$I18,$F14&lt;&gt;"",$G14&lt;&gt;""),Spielplan!$N18,"")</f>
        <v/>
      </c>
      <c r="I14" s="17" t="str">
        <f ca="1">IF(AND(Spielplan!$N18&lt;&gt;"",Spielplan!$P18&lt;&gt;"",Spielplan!$H18&lt;&gt;Spielplan!$I18,$F14&lt;&gt;"",$G14&lt;&gt;""),Spielplan!$P18,"")</f>
        <v/>
      </c>
      <c r="J14" s="280" t="str">
        <f ca="1">IF(Spielplan!$G18=0,"",Spielplan!$G18)</f>
        <v/>
      </c>
      <c r="K14" s="281" t="str">
        <f t="shared" ca="1" si="8"/>
        <v/>
      </c>
      <c r="L14" s="277">
        <f t="shared" ca="1" si="10"/>
        <v>56</v>
      </c>
      <c r="N14" s="16" t="str">
        <f t="shared" ca="1" si="0"/>
        <v>TTC MellenSV Arminia Köln III</v>
      </c>
      <c r="O14" s="7">
        <f t="shared" ca="1" si="1"/>
        <v>0</v>
      </c>
      <c r="P14" s="7" t="str">
        <f t="shared" ca="1" si="2"/>
        <v/>
      </c>
      <c r="Q14" s="2" t="str">
        <f t="shared" ca="1" si="3"/>
        <v/>
      </c>
      <c r="R14" s="44" t="str">
        <f t="shared" ca="1" si="4"/>
        <v/>
      </c>
      <c r="U14" s="240" t="str">
        <f t="shared" ca="1" si="5"/>
        <v>TTC MellenSV Arminia Köln III</v>
      </c>
      <c r="V14" s="241" t="str">
        <f t="shared" ca="1" si="6"/>
        <v>SV Arminia Köln IIITTC Mellen</v>
      </c>
      <c r="W14" s="242">
        <f ca="1">IF($U14="",0,COUNTIF($U$4:$U14,$V14))</f>
        <v>0</v>
      </c>
      <c r="X14" s="266" t="str">
        <f t="shared" ca="1" si="7"/>
        <v/>
      </c>
      <c r="Y14" s="266" t="str">
        <f t="shared" ca="1" si="9"/>
        <v/>
      </c>
    </row>
    <row r="15" spans="2:25" x14ac:dyDescent="0.2">
      <c r="B15" s="24" t="s">
        <v>16</v>
      </c>
      <c r="C15" s="27" t="str">
        <f>IF(Planung!$D19="","",Planung!$D19)</f>
        <v/>
      </c>
      <c r="D15" s="2"/>
      <c r="E15" s="263">
        <v>12</v>
      </c>
      <c r="F15" s="91" t="str">
        <f ca="1">IF(Spielplan!$H19="","",Spielplan!$H19)</f>
        <v>SG Obermunde</v>
      </c>
      <c r="G15" s="92" t="str">
        <f ca="1">IF(Spielplan!$I19="","",Spielplan!$I19)</f>
        <v>SV Baldorf</v>
      </c>
      <c r="H15" s="59" t="str">
        <f ca="1">IF(AND(Spielplan!$N19&lt;&gt;"",Spielplan!$P19&lt;&gt;"",Spielplan!$H19&lt;&gt;Spielplan!$I19,$F15&lt;&gt;"",$G15&lt;&gt;""),Spielplan!$N19,"")</f>
        <v/>
      </c>
      <c r="I15" s="17" t="str">
        <f ca="1">IF(AND(Spielplan!$N19&lt;&gt;"",Spielplan!$P19&lt;&gt;"",Spielplan!$H19&lt;&gt;Spielplan!$I19,$F15&lt;&gt;"",$G15&lt;&gt;""),Spielplan!$P19,"")</f>
        <v/>
      </c>
      <c r="J15" s="280" t="str">
        <f ca="1">IF(Spielplan!$G19=0,"",Spielplan!$G19)</f>
        <v/>
      </c>
      <c r="K15" s="281" t="str">
        <f t="shared" ca="1" si="8"/>
        <v/>
      </c>
      <c r="L15" s="277">
        <f t="shared" ca="1" si="10"/>
        <v>57</v>
      </c>
      <c r="N15" s="16" t="str">
        <f t="shared" ca="1" si="0"/>
        <v>SG ObermundeSV Baldorf</v>
      </c>
      <c r="O15" s="7">
        <f t="shared" ca="1" si="1"/>
        <v>0</v>
      </c>
      <c r="P15" s="7" t="str">
        <f t="shared" ca="1" si="2"/>
        <v/>
      </c>
      <c r="Q15" s="2" t="str">
        <f t="shared" ca="1" si="3"/>
        <v/>
      </c>
      <c r="R15" s="44" t="str">
        <f t="shared" ca="1" si="4"/>
        <v/>
      </c>
      <c r="U15" s="240" t="str">
        <f t="shared" ca="1" si="5"/>
        <v>SG ObermundeSV Baldorf</v>
      </c>
      <c r="V15" s="241" t="str">
        <f t="shared" ca="1" si="6"/>
        <v>SV BaldorfSG Obermunde</v>
      </c>
      <c r="W15" s="242">
        <f ca="1">IF($U15="",0,COUNTIF($U$4:$U15,$V15))</f>
        <v>0</v>
      </c>
      <c r="X15" s="266" t="str">
        <f t="shared" ca="1" si="7"/>
        <v/>
      </c>
      <c r="Y15" s="266" t="str">
        <f t="shared" ca="1" si="9"/>
        <v/>
      </c>
    </row>
    <row r="16" spans="2:25" x14ac:dyDescent="0.2">
      <c r="B16" s="24" t="s">
        <v>17</v>
      </c>
      <c r="C16" s="27" t="str">
        <f>IF(Planung!$D20="","",Planung!$D20)</f>
        <v/>
      </c>
      <c r="D16" s="2"/>
      <c r="E16" s="263">
        <v>13</v>
      </c>
      <c r="F16" s="91" t="str">
        <f ca="1">IF(Spielplan!$H20="","",Spielplan!$H20)</f>
        <v>TSV Starnen II</v>
      </c>
      <c r="G16" s="92" t="str">
        <f ca="1">IF(Spielplan!$I20="","",Spielplan!$I20)</f>
        <v>TSV Breitau</v>
      </c>
      <c r="H16" s="59" t="str">
        <f ca="1">IF(AND(Spielplan!$N20&lt;&gt;"",Spielplan!$P20&lt;&gt;"",Spielplan!$H20&lt;&gt;Spielplan!$I20,$F16&lt;&gt;"",$G16&lt;&gt;""),Spielplan!$N20,"")</f>
        <v/>
      </c>
      <c r="I16" s="17" t="str">
        <f ca="1">IF(AND(Spielplan!$N20&lt;&gt;"",Spielplan!$P20&lt;&gt;"",Spielplan!$H20&lt;&gt;Spielplan!$I20,$F16&lt;&gt;"",$G16&lt;&gt;""),Spielplan!$P20,"")</f>
        <v/>
      </c>
      <c r="J16" s="280" t="str">
        <f ca="1">IF(Spielplan!$G20=0,"",Spielplan!$G20)</f>
        <v/>
      </c>
      <c r="K16" s="281" t="str">
        <f t="shared" ca="1" si="8"/>
        <v/>
      </c>
      <c r="L16" s="277">
        <f t="shared" ca="1" si="10"/>
        <v>58</v>
      </c>
      <c r="N16" s="16" t="str">
        <f t="shared" ca="1" si="0"/>
        <v>TSV Starnen IITSV Breitau</v>
      </c>
      <c r="O16" s="7">
        <f t="shared" ca="1" si="1"/>
        <v>0</v>
      </c>
      <c r="P16" s="7" t="str">
        <f t="shared" ca="1" si="2"/>
        <v/>
      </c>
      <c r="Q16" s="2" t="str">
        <f t="shared" ca="1" si="3"/>
        <v/>
      </c>
      <c r="R16" s="44" t="str">
        <f t="shared" ca="1" si="4"/>
        <v/>
      </c>
      <c r="U16" s="240" t="str">
        <f t="shared" ca="1" si="5"/>
        <v>TSV Starnen IITSV Breitau</v>
      </c>
      <c r="V16" s="241" t="str">
        <f t="shared" ca="1" si="6"/>
        <v>TSV BreitauTSV Starnen II</v>
      </c>
      <c r="W16" s="242">
        <f ca="1">IF($U16="",0,COUNTIF($U$4:$U16,$V16))</f>
        <v>0</v>
      </c>
      <c r="X16" s="266" t="str">
        <f t="shared" ca="1" si="7"/>
        <v/>
      </c>
      <c r="Y16" s="266" t="str">
        <f t="shared" ca="1" si="9"/>
        <v/>
      </c>
    </row>
    <row r="17" spans="2:25" x14ac:dyDescent="0.2">
      <c r="B17" s="24" t="s">
        <v>18</v>
      </c>
      <c r="C17" s="27" t="str">
        <f>IF(Planung!$D21="","",Planung!$D21)</f>
        <v/>
      </c>
      <c r="D17" s="2"/>
      <c r="E17" s="263">
        <v>14</v>
      </c>
      <c r="F17" s="91" t="str">
        <f ca="1">IF(Spielplan!$H21="","",Spielplan!$H21)</f>
        <v>SV Waldau</v>
      </c>
      <c r="G17" s="92" t="str">
        <f ca="1">IF(Spielplan!$I21="","",Spielplan!$I21)</f>
        <v>TTC Rot-Weiß Essen II</v>
      </c>
      <c r="H17" s="59" t="str">
        <f ca="1">IF(AND(Spielplan!$N21&lt;&gt;"",Spielplan!$P21&lt;&gt;"",Spielplan!$H21&lt;&gt;Spielplan!$I21,$F17&lt;&gt;"",$G17&lt;&gt;""),Spielplan!$N21,"")</f>
        <v/>
      </c>
      <c r="I17" s="17" t="str">
        <f ca="1">IF(AND(Spielplan!$N21&lt;&gt;"",Spielplan!$P21&lt;&gt;"",Spielplan!$H21&lt;&gt;Spielplan!$I21,$F17&lt;&gt;"",$G17&lt;&gt;""),Spielplan!$P21,"")</f>
        <v/>
      </c>
      <c r="J17" s="280" t="str">
        <f ca="1">IF(Spielplan!$G21=0,"",Spielplan!$G21)</f>
        <v/>
      </c>
      <c r="K17" s="281" t="str">
        <f t="shared" ca="1" si="8"/>
        <v/>
      </c>
      <c r="L17" s="277">
        <f t="shared" ca="1" si="10"/>
        <v>59</v>
      </c>
      <c r="N17" s="16" t="str">
        <f t="shared" ca="1" si="0"/>
        <v>SV WaldauTTC Rot-Weiß Essen II</v>
      </c>
      <c r="O17" s="7">
        <f t="shared" ca="1" si="1"/>
        <v>0</v>
      </c>
      <c r="P17" s="7" t="str">
        <f t="shared" ca="1" si="2"/>
        <v/>
      </c>
      <c r="Q17" s="2" t="str">
        <f t="shared" ca="1" si="3"/>
        <v/>
      </c>
      <c r="R17" s="44" t="str">
        <f t="shared" ca="1" si="4"/>
        <v/>
      </c>
      <c r="U17" s="240" t="str">
        <f t="shared" ca="1" si="5"/>
        <v>SV WaldauTTC Rot-Weiß Essen II</v>
      </c>
      <c r="V17" s="241" t="str">
        <f t="shared" ca="1" si="6"/>
        <v>TTC Rot-Weiß Essen IISV Waldau</v>
      </c>
      <c r="W17" s="242">
        <f ca="1">IF($U17="",0,COUNTIF($U$4:$U17,$V17))</f>
        <v>0</v>
      </c>
      <c r="X17" s="266" t="str">
        <f t="shared" ca="1" si="7"/>
        <v/>
      </c>
      <c r="Y17" s="266" t="str">
        <f t="shared" ca="1" si="9"/>
        <v/>
      </c>
    </row>
    <row r="18" spans="2:25" x14ac:dyDescent="0.2">
      <c r="B18" s="24" t="s">
        <v>19</v>
      </c>
      <c r="C18" s="27" t="str">
        <f>""</f>
        <v/>
      </c>
      <c r="D18" s="2"/>
      <c r="E18" s="263">
        <v>15</v>
      </c>
      <c r="F18" s="91" t="str">
        <f ca="1">IF(Spielplan!$H22="","",Spielplan!$H22)</f>
        <v>VfL Wilden</v>
      </c>
      <c r="G18" s="92" t="str">
        <f ca="1">IF(Spielplan!$I22="","",Spielplan!$I22)</f>
        <v>RSV Peene</v>
      </c>
      <c r="H18" s="59" t="str">
        <f ca="1">IF(AND(Spielplan!$N22&lt;&gt;"",Spielplan!$P22&lt;&gt;"",Spielplan!$H22&lt;&gt;Spielplan!$I22,$F18&lt;&gt;"",$G18&lt;&gt;""),Spielplan!$N22,"")</f>
        <v/>
      </c>
      <c r="I18" s="17" t="str">
        <f ca="1">IF(AND(Spielplan!$N22&lt;&gt;"",Spielplan!$P22&lt;&gt;"",Spielplan!$H22&lt;&gt;Spielplan!$I22,$F18&lt;&gt;"",$G18&lt;&gt;""),Spielplan!$P22,"")</f>
        <v/>
      </c>
      <c r="J18" s="280" t="str">
        <f ca="1">IF(Spielplan!$G22=0,"",Spielplan!$G22)</f>
        <v/>
      </c>
      <c r="K18" s="281" t="str">
        <f t="shared" ca="1" si="8"/>
        <v/>
      </c>
      <c r="L18" s="277">
        <f t="shared" ca="1" si="10"/>
        <v>60</v>
      </c>
      <c r="N18" s="16" t="str">
        <f t="shared" ca="1" si="0"/>
        <v>VfL WildenRSV Peene</v>
      </c>
      <c r="O18" s="7">
        <f t="shared" ca="1" si="1"/>
        <v>0</v>
      </c>
      <c r="P18" s="7" t="str">
        <f t="shared" ca="1" si="2"/>
        <v/>
      </c>
      <c r="Q18" s="2" t="str">
        <f t="shared" ca="1" si="3"/>
        <v/>
      </c>
      <c r="R18" s="44" t="str">
        <f t="shared" ca="1" si="4"/>
        <v/>
      </c>
      <c r="U18" s="240" t="str">
        <f t="shared" ca="1" si="5"/>
        <v>VfL WildenRSV Peene</v>
      </c>
      <c r="V18" s="241" t="str">
        <f t="shared" ca="1" si="6"/>
        <v>RSV PeeneVfL Wilden</v>
      </c>
      <c r="W18" s="242">
        <f ca="1">IF($U18="",0,COUNTIF($U$4:$U18,$V18))</f>
        <v>0</v>
      </c>
      <c r="X18" s="266" t="str">
        <f t="shared" ca="1" si="7"/>
        <v/>
      </c>
      <c r="Y18" s="266" t="str">
        <f t="shared" ca="1" si="9"/>
        <v/>
      </c>
    </row>
    <row r="19" spans="2:25" x14ac:dyDescent="0.2">
      <c r="B19" s="24" t="s">
        <v>20</v>
      </c>
      <c r="C19" s="27" t="str">
        <f>""</f>
        <v/>
      </c>
      <c r="D19" s="2"/>
      <c r="E19" s="263">
        <v>16</v>
      </c>
      <c r="F19" s="91" t="str">
        <f ca="1">IF(Spielplan!$H23="","",Spielplan!$H23)</f>
        <v>SG Obermunde</v>
      </c>
      <c r="G19" s="92" t="str">
        <f ca="1">IF(Spielplan!$I23="","",Spielplan!$I23)</f>
        <v>TTC Mellen</v>
      </c>
      <c r="H19" s="59" t="str">
        <f ca="1">IF(AND(Spielplan!$N23&lt;&gt;"",Spielplan!$P23&lt;&gt;"",Spielplan!$H23&lt;&gt;Spielplan!$I23,$F19&lt;&gt;"",$G19&lt;&gt;""),Spielplan!$N23,"")</f>
        <v/>
      </c>
      <c r="I19" s="17" t="str">
        <f ca="1">IF(AND(Spielplan!$N23&lt;&gt;"",Spielplan!$P23&lt;&gt;"",Spielplan!$H23&lt;&gt;Spielplan!$I23,$F19&lt;&gt;"",$G19&lt;&gt;""),Spielplan!$P23,"")</f>
        <v/>
      </c>
      <c r="J19" s="280" t="str">
        <f ca="1">IF(Spielplan!$G23=0,"",Spielplan!$G23)</f>
        <v/>
      </c>
      <c r="K19" s="281" t="str">
        <f t="shared" ca="1" si="8"/>
        <v/>
      </c>
      <c r="L19" s="277">
        <f t="shared" ca="1" si="10"/>
        <v>61</v>
      </c>
      <c r="N19" s="16" t="str">
        <f t="shared" ca="1" si="0"/>
        <v>SG ObermundeTTC Mellen</v>
      </c>
      <c r="O19" s="7">
        <f t="shared" ca="1" si="1"/>
        <v>0</v>
      </c>
      <c r="P19" s="7" t="str">
        <f t="shared" ca="1" si="2"/>
        <v/>
      </c>
      <c r="Q19" s="2" t="str">
        <f t="shared" ca="1" si="3"/>
        <v/>
      </c>
      <c r="R19" s="44" t="str">
        <f t="shared" ca="1" si="4"/>
        <v/>
      </c>
      <c r="U19" s="240" t="str">
        <f t="shared" ca="1" si="5"/>
        <v>SG ObermundeTTC Mellen</v>
      </c>
      <c r="V19" s="241" t="str">
        <f t="shared" ca="1" si="6"/>
        <v>TTC MellenSG Obermunde</v>
      </c>
      <c r="W19" s="242">
        <f ca="1">IF($U19="",0,COUNTIF($U$4:$U19,$V19))</f>
        <v>0</v>
      </c>
      <c r="X19" s="266" t="str">
        <f t="shared" ca="1" si="7"/>
        <v/>
      </c>
      <c r="Y19" s="266" t="str">
        <f t="shared" ca="1" si="9"/>
        <v/>
      </c>
    </row>
    <row r="20" spans="2:25" x14ac:dyDescent="0.2">
      <c r="B20" s="24" t="s">
        <v>21</v>
      </c>
      <c r="C20" s="27" t="str">
        <f>""</f>
        <v/>
      </c>
      <c r="D20" s="2"/>
      <c r="E20" s="263">
        <v>17</v>
      </c>
      <c r="F20" s="91" t="str">
        <f ca="1">IF(Spielplan!$H24="","",Spielplan!$H24)</f>
        <v>TSV Breitau</v>
      </c>
      <c r="G20" s="92" t="str">
        <f ca="1">IF(Spielplan!$I24="","",Spielplan!$I24)</f>
        <v>SV Arminia Köln III</v>
      </c>
      <c r="H20" s="59" t="str">
        <f ca="1">IF(AND(Spielplan!$N24&lt;&gt;"",Spielplan!$P24&lt;&gt;"",Spielplan!$H24&lt;&gt;Spielplan!$I24,$F20&lt;&gt;"",$G20&lt;&gt;""),Spielplan!$N24,"")</f>
        <v/>
      </c>
      <c r="I20" s="17" t="str">
        <f ca="1">IF(AND(Spielplan!$N24&lt;&gt;"",Spielplan!$P24&lt;&gt;"",Spielplan!$H24&lt;&gt;Spielplan!$I24,$F20&lt;&gt;"",$G20&lt;&gt;""),Spielplan!$P24,"")</f>
        <v/>
      </c>
      <c r="J20" s="280" t="str">
        <f ca="1">IF(Spielplan!$G24=0,"",Spielplan!$G24)</f>
        <v/>
      </c>
      <c r="K20" s="281" t="str">
        <f t="shared" ca="1" si="8"/>
        <v/>
      </c>
      <c r="L20" s="277">
        <f t="shared" ca="1" si="10"/>
        <v>62</v>
      </c>
      <c r="N20" s="16" t="str">
        <f t="shared" ca="1" si="0"/>
        <v>TSV BreitauSV Arminia Köln III</v>
      </c>
      <c r="O20" s="7">
        <f t="shared" ca="1" si="1"/>
        <v>0</v>
      </c>
      <c r="P20" s="7" t="str">
        <f t="shared" ca="1" si="2"/>
        <v/>
      </c>
      <c r="Q20" s="2" t="str">
        <f t="shared" ca="1" si="3"/>
        <v/>
      </c>
      <c r="R20" s="44" t="str">
        <f t="shared" ca="1" si="4"/>
        <v/>
      </c>
      <c r="U20" s="240" t="str">
        <f t="shared" ca="1" si="5"/>
        <v>TSV BreitauSV Arminia Köln III</v>
      </c>
      <c r="V20" s="241" t="str">
        <f t="shared" ca="1" si="6"/>
        <v>SV Arminia Köln IIITSV Breitau</v>
      </c>
      <c r="W20" s="242">
        <f ca="1">IF($U20="",0,COUNTIF($U$4:$U20,$V20))</f>
        <v>0</v>
      </c>
      <c r="X20" s="266" t="str">
        <f t="shared" ca="1" si="7"/>
        <v/>
      </c>
      <c r="Y20" s="266" t="str">
        <f t="shared" ca="1" si="9"/>
        <v/>
      </c>
    </row>
    <row r="21" spans="2:25" x14ac:dyDescent="0.2">
      <c r="B21" s="24" t="s">
        <v>22</v>
      </c>
      <c r="C21" s="27" t="str">
        <f>""</f>
        <v/>
      </c>
      <c r="D21" s="2"/>
      <c r="E21" s="263">
        <v>18</v>
      </c>
      <c r="F21" s="91" t="str">
        <f ca="1">IF(Spielplan!$H25="","",Spielplan!$H25)</f>
        <v>SV Baldorf</v>
      </c>
      <c r="G21" s="92" t="str">
        <f ca="1">IF(Spielplan!$I25="","",Spielplan!$I25)</f>
        <v>SV Waldau</v>
      </c>
      <c r="H21" s="59" t="str">
        <f ca="1">IF(AND(Spielplan!$N25&lt;&gt;"",Spielplan!$P25&lt;&gt;"",Spielplan!$H25&lt;&gt;Spielplan!$I25,$F21&lt;&gt;"",$G21&lt;&gt;""),Spielplan!$N25,"")</f>
        <v/>
      </c>
      <c r="I21" s="17" t="str">
        <f ca="1">IF(AND(Spielplan!$N25&lt;&gt;"",Spielplan!$P25&lt;&gt;"",Spielplan!$H25&lt;&gt;Spielplan!$I25,$F21&lt;&gt;"",$G21&lt;&gt;""),Spielplan!$P25,"")</f>
        <v/>
      </c>
      <c r="J21" s="280" t="str">
        <f ca="1">IF(Spielplan!$G25=0,"",Spielplan!$G25)</f>
        <v/>
      </c>
      <c r="K21" s="281" t="str">
        <f t="shared" ca="1" si="8"/>
        <v/>
      </c>
      <c r="L21" s="277">
        <f t="shared" ca="1" si="10"/>
        <v>63</v>
      </c>
      <c r="N21" s="16" t="str">
        <f t="shared" ca="1" si="0"/>
        <v>SV BaldorfSV Waldau</v>
      </c>
      <c r="O21" s="7">
        <f t="shared" ca="1" si="1"/>
        <v>0</v>
      </c>
      <c r="P21" s="7" t="str">
        <f t="shared" ca="1" si="2"/>
        <v/>
      </c>
      <c r="Q21" s="2" t="str">
        <f t="shared" ca="1" si="3"/>
        <v/>
      </c>
      <c r="R21" s="44" t="str">
        <f t="shared" ca="1" si="4"/>
        <v/>
      </c>
      <c r="U21" s="240" t="str">
        <f t="shared" ca="1" si="5"/>
        <v>SV BaldorfSV Waldau</v>
      </c>
      <c r="V21" s="241" t="str">
        <f t="shared" ca="1" si="6"/>
        <v>SV WaldauSV Baldorf</v>
      </c>
      <c r="W21" s="242">
        <f ca="1">IF($U21="",0,COUNTIF($U$4:$U21,$V21))</f>
        <v>0</v>
      </c>
      <c r="X21" s="266" t="str">
        <f t="shared" ca="1" si="7"/>
        <v/>
      </c>
      <c r="Y21" s="266" t="str">
        <f t="shared" ca="1" si="9"/>
        <v/>
      </c>
    </row>
    <row r="22" spans="2:25" x14ac:dyDescent="0.2">
      <c r="B22" s="24" t="s">
        <v>23</v>
      </c>
      <c r="C22" s="27" t="str">
        <f>""</f>
        <v/>
      </c>
      <c r="D22" s="2"/>
      <c r="E22" s="263">
        <v>19</v>
      </c>
      <c r="F22" s="91" t="str">
        <f ca="1">IF(Spielplan!$H26="","",Spielplan!$H26)</f>
        <v>RSV Peene</v>
      </c>
      <c r="G22" s="92" t="str">
        <f ca="1">IF(Spielplan!$I26="","",Spielplan!$I26)</f>
        <v>TSV Starnen II</v>
      </c>
      <c r="H22" s="59" t="str">
        <f ca="1">IF(AND(Spielplan!$N26&lt;&gt;"",Spielplan!$P26&lt;&gt;"",Spielplan!$H26&lt;&gt;Spielplan!$I26,$F22&lt;&gt;"",$G22&lt;&gt;""),Spielplan!$N26,"")</f>
        <v/>
      </c>
      <c r="I22" s="17" t="str">
        <f ca="1">IF(AND(Spielplan!$N26&lt;&gt;"",Spielplan!$P26&lt;&gt;"",Spielplan!$H26&lt;&gt;Spielplan!$I26,$F22&lt;&gt;"",$G22&lt;&gt;""),Spielplan!$P26,"")</f>
        <v/>
      </c>
      <c r="J22" s="280" t="str">
        <f ca="1">IF(Spielplan!$G26=0,"",Spielplan!$G26)</f>
        <v/>
      </c>
      <c r="K22" s="281" t="str">
        <f t="shared" ca="1" si="8"/>
        <v/>
      </c>
      <c r="L22" s="277">
        <f t="shared" ca="1" si="10"/>
        <v>64</v>
      </c>
      <c r="N22" s="16" t="str">
        <f t="shared" ca="1" si="0"/>
        <v>RSV PeeneTSV Starnen II</v>
      </c>
      <c r="O22" s="7">
        <f t="shared" ca="1" si="1"/>
        <v>0</v>
      </c>
      <c r="P22" s="7" t="str">
        <f t="shared" ca="1" si="2"/>
        <v/>
      </c>
      <c r="Q22" s="2" t="str">
        <f t="shared" ca="1" si="3"/>
        <v/>
      </c>
      <c r="R22" s="44" t="str">
        <f t="shared" ca="1" si="4"/>
        <v/>
      </c>
      <c r="U22" s="240" t="str">
        <f t="shared" ca="1" si="5"/>
        <v>RSV PeeneTSV Starnen II</v>
      </c>
      <c r="V22" s="241" t="str">
        <f t="shared" ca="1" si="6"/>
        <v>TSV Starnen IIRSV Peene</v>
      </c>
      <c r="W22" s="242">
        <f ca="1">IF($U22="",0,COUNTIF($U$4:$U22,$V22))</f>
        <v>0</v>
      </c>
      <c r="X22" s="266" t="str">
        <f t="shared" ca="1" si="7"/>
        <v/>
      </c>
      <c r="Y22" s="266" t="str">
        <f t="shared" ca="1" si="9"/>
        <v/>
      </c>
    </row>
    <row r="23" spans="2:25" ht="13.5" thickBot="1" x14ac:dyDescent="0.25">
      <c r="B23" s="86" t="s">
        <v>24</v>
      </c>
      <c r="C23" s="87" t="str">
        <f>""</f>
        <v/>
      </c>
      <c r="D23" s="2"/>
      <c r="E23" s="263">
        <v>20</v>
      </c>
      <c r="F23" s="91" t="str">
        <f ca="1">IF(Spielplan!$H27="","",Spielplan!$H27)</f>
        <v>TTC Rot-Weiß Essen II</v>
      </c>
      <c r="G23" s="92" t="str">
        <f ca="1">IF(Spielplan!$I27="","",Spielplan!$I27)</f>
        <v>VfL Wilden</v>
      </c>
      <c r="H23" s="59" t="str">
        <f ca="1">IF(AND(Spielplan!$N27&lt;&gt;"",Spielplan!$P27&lt;&gt;"",Spielplan!$H27&lt;&gt;Spielplan!$I27,$F23&lt;&gt;"",$G23&lt;&gt;""),Spielplan!$N27,"")</f>
        <v/>
      </c>
      <c r="I23" s="17" t="str">
        <f ca="1">IF(AND(Spielplan!$N27&lt;&gt;"",Spielplan!$P27&lt;&gt;"",Spielplan!$H27&lt;&gt;Spielplan!$I27,$F23&lt;&gt;"",$G23&lt;&gt;""),Spielplan!$P27,"")</f>
        <v/>
      </c>
      <c r="J23" s="280" t="str">
        <f ca="1">IF(Spielplan!$G27=0,"",Spielplan!$G27)</f>
        <v/>
      </c>
      <c r="K23" s="281" t="str">
        <f t="shared" ca="1" si="8"/>
        <v/>
      </c>
      <c r="L23" s="277">
        <f t="shared" ca="1" si="10"/>
        <v>65</v>
      </c>
      <c r="N23" s="16" t="str">
        <f t="shared" ca="1" si="0"/>
        <v>TTC Rot-Weiß Essen IIVfL Wilden</v>
      </c>
      <c r="O23" s="7">
        <f t="shared" ca="1" si="1"/>
        <v>0</v>
      </c>
      <c r="P23" s="7" t="str">
        <f t="shared" ca="1" si="2"/>
        <v/>
      </c>
      <c r="Q23" s="2" t="str">
        <f t="shared" ca="1" si="3"/>
        <v/>
      </c>
      <c r="R23" s="44" t="str">
        <f t="shared" ca="1" si="4"/>
        <v/>
      </c>
      <c r="U23" s="240" t="str">
        <f t="shared" ca="1" si="5"/>
        <v>TTC Rot-Weiß Essen IIVfL Wilden</v>
      </c>
      <c r="V23" s="241" t="str">
        <f t="shared" ca="1" si="6"/>
        <v>VfL WildenTTC Rot-Weiß Essen II</v>
      </c>
      <c r="W23" s="242">
        <f ca="1">IF($U23="",0,COUNTIF($U$4:$U23,$V23))</f>
        <v>0</v>
      </c>
      <c r="X23" s="266" t="str">
        <f t="shared" ca="1" si="7"/>
        <v/>
      </c>
      <c r="Y23" s="266" t="str">
        <f t="shared" ca="1" si="9"/>
        <v/>
      </c>
    </row>
    <row r="24" spans="2:25" ht="13.5" thickTop="1" x14ac:dyDescent="0.2">
      <c r="B24" s="2"/>
      <c r="C24" s="2"/>
      <c r="D24" s="2"/>
      <c r="E24" s="263">
        <v>21</v>
      </c>
      <c r="F24" s="91" t="str">
        <f ca="1">IF(Spielplan!$H28="","",Spielplan!$H28)</f>
        <v>TTC Mellen</v>
      </c>
      <c r="G24" s="92" t="str">
        <f ca="1">IF(Spielplan!$I28="","",Spielplan!$I28)</f>
        <v>TSV Breitau</v>
      </c>
      <c r="H24" s="59" t="str">
        <f ca="1">IF(AND(Spielplan!$N28&lt;&gt;"",Spielplan!$P28&lt;&gt;"",Spielplan!$H28&lt;&gt;Spielplan!$I28,$F24&lt;&gt;"",$G24&lt;&gt;""),Spielplan!$N28,"")</f>
        <v/>
      </c>
      <c r="I24" s="17" t="str">
        <f ca="1">IF(AND(Spielplan!$N28&lt;&gt;"",Spielplan!$P28&lt;&gt;"",Spielplan!$H28&lt;&gt;Spielplan!$I28,$F24&lt;&gt;"",$G24&lt;&gt;""),Spielplan!$P28,"")</f>
        <v/>
      </c>
      <c r="J24" s="280" t="str">
        <f ca="1">IF(Spielplan!$G28=0,"",Spielplan!$G28)</f>
        <v/>
      </c>
      <c r="K24" s="281" t="str">
        <f t="shared" ca="1" si="8"/>
        <v/>
      </c>
      <c r="L24" s="277">
        <f t="shared" ca="1" si="10"/>
        <v>66</v>
      </c>
      <c r="N24" s="16" t="str">
        <f t="shared" ca="1" si="0"/>
        <v>TTC MellenTSV Breitau</v>
      </c>
      <c r="O24" s="7">
        <f t="shared" ca="1" si="1"/>
        <v>0</v>
      </c>
      <c r="P24" s="7" t="str">
        <f t="shared" ca="1" si="2"/>
        <v/>
      </c>
      <c r="Q24" s="2" t="str">
        <f t="shared" ca="1" si="3"/>
        <v/>
      </c>
      <c r="R24" s="44" t="str">
        <f t="shared" ca="1" si="4"/>
        <v/>
      </c>
      <c r="U24" s="240" t="str">
        <f t="shared" ca="1" si="5"/>
        <v>TTC MellenTSV Breitau</v>
      </c>
      <c r="V24" s="241" t="str">
        <f t="shared" ca="1" si="6"/>
        <v>TSV BreitauTTC Mellen</v>
      </c>
      <c r="W24" s="242">
        <f ca="1">IF($U24="",0,COUNTIF($U$4:$U24,$V24))</f>
        <v>0</v>
      </c>
      <c r="X24" s="266" t="str">
        <f t="shared" ca="1" si="7"/>
        <v/>
      </c>
      <c r="Y24" s="266" t="str">
        <f t="shared" ca="1" si="9"/>
        <v/>
      </c>
    </row>
    <row r="25" spans="2:25" x14ac:dyDescent="0.2">
      <c r="B25" s="2"/>
      <c r="C25" s="2"/>
      <c r="D25" s="2"/>
      <c r="E25" s="263">
        <v>22</v>
      </c>
      <c r="F25" s="91" t="str">
        <f ca="1">IF(Spielplan!$H29="","",Spielplan!$H29)</f>
        <v>SV Waldau</v>
      </c>
      <c r="G25" s="92" t="str">
        <f ca="1">IF(Spielplan!$I29="","",Spielplan!$I29)</f>
        <v>SG Obermunde</v>
      </c>
      <c r="H25" s="59" t="str">
        <f ca="1">IF(AND(Spielplan!$N29&lt;&gt;"",Spielplan!$P29&lt;&gt;"",Spielplan!$H29&lt;&gt;Spielplan!$I29,$F25&lt;&gt;"",$G25&lt;&gt;""),Spielplan!$N29,"")</f>
        <v/>
      </c>
      <c r="I25" s="17" t="str">
        <f ca="1">IF(AND(Spielplan!$N29&lt;&gt;"",Spielplan!$P29&lt;&gt;"",Spielplan!$H29&lt;&gt;Spielplan!$I29,$F25&lt;&gt;"",$G25&lt;&gt;""),Spielplan!$P29,"")</f>
        <v/>
      </c>
      <c r="J25" s="280" t="str">
        <f ca="1">IF(Spielplan!$G29=0,"",Spielplan!$G29)</f>
        <v/>
      </c>
      <c r="K25" s="281" t="str">
        <f t="shared" ca="1" si="8"/>
        <v/>
      </c>
      <c r="L25" s="277">
        <f t="shared" ca="1" si="10"/>
        <v>67</v>
      </c>
      <c r="N25" s="16" t="str">
        <f t="shared" ca="1" si="0"/>
        <v>SV WaldauSG Obermunde</v>
      </c>
      <c r="O25" s="7">
        <f t="shared" ca="1" si="1"/>
        <v>0</v>
      </c>
      <c r="P25" s="7" t="str">
        <f t="shared" ca="1" si="2"/>
        <v/>
      </c>
      <c r="Q25" s="2" t="str">
        <f t="shared" ca="1" si="3"/>
        <v/>
      </c>
      <c r="R25" s="44" t="str">
        <f t="shared" ca="1" si="4"/>
        <v/>
      </c>
      <c r="U25" s="240" t="str">
        <f t="shared" ca="1" si="5"/>
        <v>SV WaldauSG Obermunde</v>
      </c>
      <c r="V25" s="241" t="str">
        <f t="shared" ca="1" si="6"/>
        <v>SG ObermundeSV Waldau</v>
      </c>
      <c r="W25" s="242">
        <f ca="1">IF($U25="",0,COUNTIF($U$4:$U25,$V25))</f>
        <v>0</v>
      </c>
      <c r="X25" s="266" t="str">
        <f t="shared" ca="1" si="7"/>
        <v/>
      </c>
      <c r="Y25" s="266" t="str">
        <f t="shared" ca="1" si="9"/>
        <v/>
      </c>
    </row>
    <row r="26" spans="2:25" x14ac:dyDescent="0.2">
      <c r="B26" s="2"/>
      <c r="C26" s="2"/>
      <c r="D26" s="2"/>
      <c r="E26" s="263">
        <v>23</v>
      </c>
      <c r="F26" s="91" t="str">
        <f ca="1">IF(Spielplan!$H30="","",Spielplan!$H30)</f>
        <v>SV Arminia Köln III</v>
      </c>
      <c r="G26" s="92" t="str">
        <f ca="1">IF(Spielplan!$I30="","",Spielplan!$I30)</f>
        <v>RSV Peene</v>
      </c>
      <c r="H26" s="59" t="str">
        <f ca="1">IF(AND(Spielplan!$N30&lt;&gt;"",Spielplan!$P30&lt;&gt;"",Spielplan!$H30&lt;&gt;Spielplan!$I30,$F26&lt;&gt;"",$G26&lt;&gt;""),Spielplan!$N30,"")</f>
        <v/>
      </c>
      <c r="I26" s="17" t="str">
        <f ca="1">IF(AND(Spielplan!$N30&lt;&gt;"",Spielplan!$P30&lt;&gt;"",Spielplan!$H30&lt;&gt;Spielplan!$I30,$F26&lt;&gt;"",$G26&lt;&gt;""),Spielplan!$P30,"")</f>
        <v/>
      </c>
      <c r="J26" s="280" t="str">
        <f ca="1">IF(Spielplan!$G30=0,"",Spielplan!$G30)</f>
        <v/>
      </c>
      <c r="K26" s="281" t="str">
        <f t="shared" ca="1" si="8"/>
        <v/>
      </c>
      <c r="L26" s="277">
        <f t="shared" ca="1" si="10"/>
        <v>68</v>
      </c>
      <c r="N26" s="16" t="str">
        <f t="shared" ca="1" si="0"/>
        <v>SV Arminia Köln IIIRSV Peene</v>
      </c>
      <c r="O26" s="7">
        <f t="shared" ca="1" si="1"/>
        <v>0</v>
      </c>
      <c r="P26" s="7" t="str">
        <f t="shared" ca="1" si="2"/>
        <v/>
      </c>
      <c r="Q26" s="2" t="str">
        <f t="shared" ca="1" si="3"/>
        <v/>
      </c>
      <c r="R26" s="44" t="str">
        <f t="shared" ca="1" si="4"/>
        <v/>
      </c>
      <c r="U26" s="240" t="str">
        <f t="shared" ca="1" si="5"/>
        <v>SV Arminia Köln IIIRSV Peene</v>
      </c>
      <c r="V26" s="241" t="str">
        <f t="shared" ca="1" si="6"/>
        <v>RSV PeeneSV Arminia Köln III</v>
      </c>
      <c r="W26" s="242">
        <f ca="1">IF($U26="",0,COUNTIF($U$4:$U26,$V26))</f>
        <v>0</v>
      </c>
      <c r="X26" s="266" t="str">
        <f t="shared" ca="1" si="7"/>
        <v/>
      </c>
      <c r="Y26" s="266" t="str">
        <f t="shared" ca="1" si="9"/>
        <v/>
      </c>
    </row>
    <row r="27" spans="2:25" x14ac:dyDescent="0.2">
      <c r="B27" s="2"/>
      <c r="C27" s="2"/>
      <c r="D27" s="2"/>
      <c r="E27" s="263">
        <v>24</v>
      </c>
      <c r="F27" s="91" t="str">
        <f ca="1">IF(Spielplan!$H31="","",Spielplan!$H31)</f>
        <v>VfL Wilden</v>
      </c>
      <c r="G27" s="92" t="str">
        <f ca="1">IF(Spielplan!$I31="","",Spielplan!$I31)</f>
        <v>SV Baldorf</v>
      </c>
      <c r="H27" s="59" t="str">
        <f ca="1">IF(AND(Spielplan!$N31&lt;&gt;"",Spielplan!$P31&lt;&gt;"",Spielplan!$H31&lt;&gt;Spielplan!$I31,$F27&lt;&gt;"",$G27&lt;&gt;""),Spielplan!$N31,"")</f>
        <v/>
      </c>
      <c r="I27" s="17" t="str">
        <f ca="1">IF(AND(Spielplan!$N31&lt;&gt;"",Spielplan!$P31&lt;&gt;"",Spielplan!$H31&lt;&gt;Spielplan!$I31,$F27&lt;&gt;"",$G27&lt;&gt;""),Spielplan!$P31,"")</f>
        <v/>
      </c>
      <c r="J27" s="280" t="str">
        <f ca="1">IF(Spielplan!$G31=0,"",Spielplan!$G31)</f>
        <v/>
      </c>
      <c r="K27" s="281" t="str">
        <f t="shared" ca="1" si="8"/>
        <v/>
      </c>
      <c r="L27" s="277">
        <f t="shared" ca="1" si="10"/>
        <v>69</v>
      </c>
      <c r="N27" s="16" t="str">
        <f t="shared" ca="1" si="0"/>
        <v>VfL WildenSV Baldorf</v>
      </c>
      <c r="O27" s="7">
        <f t="shared" ca="1" si="1"/>
        <v>0</v>
      </c>
      <c r="P27" s="7" t="str">
        <f t="shared" ca="1" si="2"/>
        <v/>
      </c>
      <c r="Q27" s="2" t="str">
        <f t="shared" ca="1" si="3"/>
        <v/>
      </c>
      <c r="R27" s="44" t="str">
        <f t="shared" ca="1" si="4"/>
        <v/>
      </c>
      <c r="U27" s="240" t="str">
        <f t="shared" ca="1" si="5"/>
        <v>VfL WildenSV Baldorf</v>
      </c>
      <c r="V27" s="241" t="str">
        <f t="shared" ca="1" si="6"/>
        <v>SV BaldorfVfL Wilden</v>
      </c>
      <c r="W27" s="242">
        <f ca="1">IF($U27="",0,COUNTIF($U$4:$U27,$V27))</f>
        <v>0</v>
      </c>
      <c r="X27" s="266" t="str">
        <f t="shared" ca="1" si="7"/>
        <v/>
      </c>
      <c r="Y27" s="266" t="str">
        <f t="shared" ca="1" si="9"/>
        <v/>
      </c>
    </row>
    <row r="28" spans="2:25" x14ac:dyDescent="0.2">
      <c r="B28" s="2"/>
      <c r="C28" s="2"/>
      <c r="D28" s="2"/>
      <c r="E28" s="263">
        <v>25</v>
      </c>
      <c r="F28" s="91" t="str">
        <f ca="1">IF(Spielplan!$H32="","",Spielplan!$H32)</f>
        <v>TSV Starnen II</v>
      </c>
      <c r="G28" s="92" t="str">
        <f ca="1">IF(Spielplan!$I32="","",Spielplan!$I32)</f>
        <v>TTC Rot-Weiß Essen II</v>
      </c>
      <c r="H28" s="59" t="str">
        <f ca="1">IF(AND(Spielplan!$N32&lt;&gt;"",Spielplan!$P32&lt;&gt;"",Spielplan!$H32&lt;&gt;Spielplan!$I32,$F28&lt;&gt;"",$G28&lt;&gt;""),Spielplan!$N32,"")</f>
        <v/>
      </c>
      <c r="I28" s="17" t="str">
        <f ca="1">IF(AND(Spielplan!$N32&lt;&gt;"",Spielplan!$P32&lt;&gt;"",Spielplan!$H32&lt;&gt;Spielplan!$I32,$F28&lt;&gt;"",$G28&lt;&gt;""),Spielplan!$P32,"")</f>
        <v/>
      </c>
      <c r="J28" s="280" t="str">
        <f ca="1">IF(Spielplan!$G32=0,"",Spielplan!$G32)</f>
        <v/>
      </c>
      <c r="K28" s="281" t="str">
        <f t="shared" ca="1" si="8"/>
        <v/>
      </c>
      <c r="L28" s="277">
        <f t="shared" ca="1" si="10"/>
        <v>70</v>
      </c>
      <c r="N28" s="16" t="str">
        <f t="shared" ca="1" si="0"/>
        <v>TSV Starnen IITTC Rot-Weiß Essen II</v>
      </c>
      <c r="O28" s="7">
        <f t="shared" ca="1" si="1"/>
        <v>0</v>
      </c>
      <c r="P28" s="7" t="str">
        <f t="shared" ca="1" si="2"/>
        <v/>
      </c>
      <c r="Q28" s="2" t="str">
        <f t="shared" ca="1" si="3"/>
        <v/>
      </c>
      <c r="R28" s="44" t="str">
        <f t="shared" ca="1" si="4"/>
        <v/>
      </c>
      <c r="U28" s="240" t="str">
        <f t="shared" ca="1" si="5"/>
        <v>TSV Starnen IITTC Rot-Weiß Essen II</v>
      </c>
      <c r="V28" s="241" t="str">
        <f t="shared" ca="1" si="6"/>
        <v>TTC Rot-Weiß Essen IITSV Starnen II</v>
      </c>
      <c r="W28" s="242">
        <f ca="1">IF($U28="",0,COUNTIF($U$4:$U28,$V28))</f>
        <v>0</v>
      </c>
      <c r="X28" s="266" t="str">
        <f t="shared" ca="1" si="7"/>
        <v/>
      </c>
      <c r="Y28" s="266" t="str">
        <f t="shared" ca="1" si="9"/>
        <v/>
      </c>
    </row>
    <row r="29" spans="2:25" x14ac:dyDescent="0.2">
      <c r="B29" s="2"/>
      <c r="C29" s="2"/>
      <c r="D29" s="2"/>
      <c r="E29" s="263">
        <v>26</v>
      </c>
      <c r="F29" s="91" t="str">
        <f ca="1">IF(Spielplan!$H33="","",Spielplan!$H33)</f>
        <v>SV Waldau</v>
      </c>
      <c r="G29" s="92" t="str">
        <f ca="1">IF(Spielplan!$I33="","",Spielplan!$I33)</f>
        <v>TTC Mellen</v>
      </c>
      <c r="H29" s="59" t="str">
        <f ca="1">IF(AND(Spielplan!$N33&lt;&gt;"",Spielplan!$P33&lt;&gt;"",Spielplan!$H33&lt;&gt;Spielplan!$I33,$F29&lt;&gt;"",$G29&lt;&gt;""),Spielplan!$N33,"")</f>
        <v/>
      </c>
      <c r="I29" s="17" t="str">
        <f ca="1">IF(AND(Spielplan!$N33&lt;&gt;"",Spielplan!$P33&lt;&gt;"",Spielplan!$H33&lt;&gt;Spielplan!$I33,$F29&lt;&gt;"",$G29&lt;&gt;""),Spielplan!$P33,"")</f>
        <v/>
      </c>
      <c r="J29" s="280" t="str">
        <f ca="1">IF(Spielplan!$G33=0,"",Spielplan!$G33)</f>
        <v/>
      </c>
      <c r="K29" s="281" t="str">
        <f t="shared" ca="1" si="8"/>
        <v/>
      </c>
      <c r="L29" s="277">
        <f t="shared" ca="1" si="10"/>
        <v>71</v>
      </c>
      <c r="N29" s="16" t="str">
        <f t="shared" ca="1" si="0"/>
        <v>SV WaldauTTC Mellen</v>
      </c>
      <c r="O29" s="7">
        <f t="shared" ca="1" si="1"/>
        <v>0</v>
      </c>
      <c r="P29" s="7" t="str">
        <f t="shared" ca="1" si="2"/>
        <v/>
      </c>
      <c r="Q29" s="2" t="str">
        <f t="shared" ca="1" si="3"/>
        <v/>
      </c>
      <c r="R29" s="44" t="str">
        <f t="shared" ca="1" si="4"/>
        <v/>
      </c>
      <c r="U29" s="240" t="str">
        <f t="shared" ca="1" si="5"/>
        <v>SV WaldauTTC Mellen</v>
      </c>
      <c r="V29" s="241" t="str">
        <f t="shared" ca="1" si="6"/>
        <v>TTC MellenSV Waldau</v>
      </c>
      <c r="W29" s="242">
        <f ca="1">IF($U29="",0,COUNTIF($U$4:$U29,$V29))</f>
        <v>0</v>
      </c>
      <c r="X29" s="266" t="str">
        <f t="shared" ca="1" si="7"/>
        <v/>
      </c>
      <c r="Y29" s="266" t="str">
        <f t="shared" ca="1" si="9"/>
        <v/>
      </c>
    </row>
    <row r="30" spans="2:25" x14ac:dyDescent="0.2">
      <c r="B30" s="2"/>
      <c r="C30" s="2"/>
      <c r="D30" s="2"/>
      <c r="E30" s="263">
        <v>27</v>
      </c>
      <c r="F30" s="91" t="str">
        <f ca="1">IF(Spielplan!$H34="","",Spielplan!$H34)</f>
        <v>RSV Peene</v>
      </c>
      <c r="G30" s="92" t="str">
        <f ca="1">IF(Spielplan!$I34="","",Spielplan!$I34)</f>
        <v>TSV Breitau</v>
      </c>
      <c r="H30" s="59" t="str">
        <f ca="1">IF(AND(Spielplan!$N34&lt;&gt;"",Spielplan!$P34&lt;&gt;"",Spielplan!$H34&lt;&gt;Spielplan!$I34,$F30&lt;&gt;"",$G30&lt;&gt;""),Spielplan!$N34,"")</f>
        <v/>
      </c>
      <c r="I30" s="17" t="str">
        <f ca="1">IF(AND(Spielplan!$N34&lt;&gt;"",Spielplan!$P34&lt;&gt;"",Spielplan!$H34&lt;&gt;Spielplan!$I34,$F30&lt;&gt;"",$G30&lt;&gt;""),Spielplan!$P34,"")</f>
        <v/>
      </c>
      <c r="J30" s="280" t="str">
        <f ca="1">IF(Spielplan!$G34=0,"",Spielplan!$G34)</f>
        <v/>
      </c>
      <c r="K30" s="281" t="str">
        <f t="shared" ca="1" si="8"/>
        <v/>
      </c>
      <c r="L30" s="277">
        <f t="shared" ca="1" si="10"/>
        <v>72</v>
      </c>
      <c r="N30" s="16" t="str">
        <f t="shared" ca="1" si="0"/>
        <v>RSV PeeneTSV Breitau</v>
      </c>
      <c r="O30" s="7">
        <f t="shared" ca="1" si="1"/>
        <v>0</v>
      </c>
      <c r="P30" s="7" t="str">
        <f t="shared" ca="1" si="2"/>
        <v/>
      </c>
      <c r="Q30" s="2" t="str">
        <f t="shared" ca="1" si="3"/>
        <v/>
      </c>
      <c r="R30" s="44" t="str">
        <f t="shared" ca="1" si="4"/>
        <v/>
      </c>
      <c r="U30" s="240" t="str">
        <f t="shared" ca="1" si="5"/>
        <v>RSV PeeneTSV Breitau</v>
      </c>
      <c r="V30" s="241" t="str">
        <f t="shared" ca="1" si="6"/>
        <v>TSV BreitauRSV Peene</v>
      </c>
      <c r="W30" s="242">
        <f ca="1">IF($U30="",0,COUNTIF($U$4:$U30,$V30))</f>
        <v>0</v>
      </c>
      <c r="X30" s="266" t="str">
        <f t="shared" ca="1" si="7"/>
        <v/>
      </c>
      <c r="Y30" s="266" t="str">
        <f t="shared" ca="1" si="9"/>
        <v/>
      </c>
    </row>
    <row r="31" spans="2:25" x14ac:dyDescent="0.2">
      <c r="B31" s="2"/>
      <c r="C31" s="2"/>
      <c r="D31" s="2"/>
      <c r="E31" s="263">
        <v>28</v>
      </c>
      <c r="F31" s="91" t="str">
        <f ca="1">IF(Spielplan!$H35="","",Spielplan!$H35)</f>
        <v>SG Obermunde</v>
      </c>
      <c r="G31" s="92" t="str">
        <f ca="1">IF(Spielplan!$I35="","",Spielplan!$I35)</f>
        <v>VfL Wilden</v>
      </c>
      <c r="H31" s="59" t="str">
        <f ca="1">IF(AND(Spielplan!$N35&lt;&gt;"",Spielplan!$P35&lt;&gt;"",Spielplan!$H35&lt;&gt;Spielplan!$I35,$F31&lt;&gt;"",$G31&lt;&gt;""),Spielplan!$N35,"")</f>
        <v/>
      </c>
      <c r="I31" s="17" t="str">
        <f ca="1">IF(AND(Spielplan!$N35&lt;&gt;"",Spielplan!$P35&lt;&gt;"",Spielplan!$H35&lt;&gt;Spielplan!$I35,$F31&lt;&gt;"",$G31&lt;&gt;""),Spielplan!$P35,"")</f>
        <v/>
      </c>
      <c r="J31" s="280" t="str">
        <f ca="1">IF(Spielplan!$G35=0,"",Spielplan!$G35)</f>
        <v/>
      </c>
      <c r="K31" s="281" t="str">
        <f t="shared" ca="1" si="8"/>
        <v/>
      </c>
      <c r="L31" s="277">
        <f t="shared" ca="1" si="10"/>
        <v>73</v>
      </c>
      <c r="N31" s="16" t="str">
        <f t="shared" ca="1" si="0"/>
        <v>SG ObermundeVfL Wilden</v>
      </c>
      <c r="O31" s="7">
        <f t="shared" ca="1" si="1"/>
        <v>0</v>
      </c>
      <c r="P31" s="7" t="str">
        <f t="shared" ca="1" si="2"/>
        <v/>
      </c>
      <c r="Q31" s="2" t="str">
        <f t="shared" ca="1" si="3"/>
        <v/>
      </c>
      <c r="R31" s="44" t="str">
        <f t="shared" ca="1" si="4"/>
        <v/>
      </c>
      <c r="U31" s="240" t="str">
        <f t="shared" ca="1" si="5"/>
        <v>SG ObermundeVfL Wilden</v>
      </c>
      <c r="V31" s="241" t="str">
        <f t="shared" ca="1" si="6"/>
        <v>VfL WildenSG Obermunde</v>
      </c>
      <c r="W31" s="242">
        <f ca="1">IF($U31="",0,COUNTIF($U$4:$U31,$V31))</f>
        <v>0</v>
      </c>
      <c r="X31" s="266" t="str">
        <f t="shared" ca="1" si="7"/>
        <v/>
      </c>
      <c r="Y31" s="266" t="str">
        <f t="shared" ca="1" si="9"/>
        <v/>
      </c>
    </row>
    <row r="32" spans="2:25" x14ac:dyDescent="0.2">
      <c r="B32" s="2"/>
      <c r="C32" s="2"/>
      <c r="D32" s="2"/>
      <c r="E32" s="263">
        <v>29</v>
      </c>
      <c r="F32" s="91" t="str">
        <f ca="1">IF(Spielplan!$H36="","",Spielplan!$H36)</f>
        <v>TTC Rot-Weiß Essen II</v>
      </c>
      <c r="G32" s="92" t="str">
        <f ca="1">IF(Spielplan!$I36="","",Spielplan!$I36)</f>
        <v>SV Arminia Köln III</v>
      </c>
      <c r="H32" s="59" t="str">
        <f ca="1">IF(AND(Spielplan!$N36&lt;&gt;"",Spielplan!$P36&lt;&gt;"",Spielplan!$H36&lt;&gt;Spielplan!$I36,$F32&lt;&gt;"",$G32&lt;&gt;""),Spielplan!$N36,"")</f>
        <v/>
      </c>
      <c r="I32" s="17" t="str">
        <f ca="1">IF(AND(Spielplan!$N36&lt;&gt;"",Spielplan!$P36&lt;&gt;"",Spielplan!$H36&lt;&gt;Spielplan!$I36,$F32&lt;&gt;"",$G32&lt;&gt;""),Spielplan!$P36,"")</f>
        <v/>
      </c>
      <c r="J32" s="280" t="str">
        <f ca="1">IF(Spielplan!$G36=0,"",Spielplan!$G36)</f>
        <v/>
      </c>
      <c r="K32" s="281" t="str">
        <f t="shared" ca="1" si="8"/>
        <v/>
      </c>
      <c r="L32" s="277">
        <f t="shared" ca="1" si="10"/>
        <v>74</v>
      </c>
      <c r="N32" s="16" t="str">
        <f t="shared" ca="1" si="0"/>
        <v>TTC Rot-Weiß Essen IISV Arminia Köln III</v>
      </c>
      <c r="O32" s="7">
        <f t="shared" ca="1" si="1"/>
        <v>0</v>
      </c>
      <c r="P32" s="7" t="str">
        <f t="shared" ca="1" si="2"/>
        <v/>
      </c>
      <c r="Q32" s="2" t="str">
        <f t="shared" ca="1" si="3"/>
        <v/>
      </c>
      <c r="R32" s="44" t="str">
        <f t="shared" ca="1" si="4"/>
        <v/>
      </c>
      <c r="U32" s="240" t="str">
        <f t="shared" ca="1" si="5"/>
        <v>TTC Rot-Weiß Essen IISV Arminia Köln III</v>
      </c>
      <c r="V32" s="241" t="str">
        <f t="shared" ca="1" si="6"/>
        <v>SV Arminia Köln IIITTC Rot-Weiß Essen II</v>
      </c>
      <c r="W32" s="242">
        <f ca="1">IF($U32="",0,COUNTIF($U$4:$U32,$V32))</f>
        <v>0</v>
      </c>
      <c r="X32" s="266" t="str">
        <f t="shared" ca="1" si="7"/>
        <v/>
      </c>
      <c r="Y32" s="266" t="str">
        <f t="shared" ca="1" si="9"/>
        <v/>
      </c>
    </row>
    <row r="33" spans="2:25" x14ac:dyDescent="0.2">
      <c r="B33" s="2"/>
      <c r="C33" s="2"/>
      <c r="D33" s="2"/>
      <c r="E33" s="263">
        <v>30</v>
      </c>
      <c r="F33" s="91" t="str">
        <f ca="1">IF(Spielplan!$H37="","",Spielplan!$H37)</f>
        <v>SV Baldorf</v>
      </c>
      <c r="G33" s="92" t="str">
        <f ca="1">IF(Spielplan!$I37="","",Spielplan!$I37)</f>
        <v>TSV Starnen II</v>
      </c>
      <c r="H33" s="59" t="str">
        <f ca="1">IF(AND(Spielplan!$N37&lt;&gt;"",Spielplan!$P37&lt;&gt;"",Spielplan!$H37&lt;&gt;Spielplan!$I37,$F33&lt;&gt;"",$G33&lt;&gt;""),Spielplan!$N37,"")</f>
        <v/>
      </c>
      <c r="I33" s="17" t="str">
        <f ca="1">IF(AND(Spielplan!$N37&lt;&gt;"",Spielplan!$P37&lt;&gt;"",Spielplan!$H37&lt;&gt;Spielplan!$I37,$F33&lt;&gt;"",$G33&lt;&gt;""),Spielplan!$P37,"")</f>
        <v/>
      </c>
      <c r="J33" s="280" t="str">
        <f ca="1">IF(Spielplan!$G37=0,"",Spielplan!$G37)</f>
        <v/>
      </c>
      <c r="K33" s="281" t="str">
        <f t="shared" ca="1" si="8"/>
        <v/>
      </c>
      <c r="L33" s="277">
        <f t="shared" ca="1" si="10"/>
        <v>75</v>
      </c>
      <c r="N33" s="16" t="str">
        <f t="shared" ca="1" si="0"/>
        <v>SV BaldorfTSV Starnen II</v>
      </c>
      <c r="O33" s="7">
        <f t="shared" ca="1" si="1"/>
        <v>0</v>
      </c>
      <c r="P33" s="7" t="str">
        <f t="shared" ca="1" si="2"/>
        <v/>
      </c>
      <c r="Q33" s="2" t="str">
        <f t="shared" ca="1" si="3"/>
        <v/>
      </c>
      <c r="R33" s="44" t="str">
        <f t="shared" ca="1" si="4"/>
        <v/>
      </c>
      <c r="U33" s="240" t="str">
        <f t="shared" ca="1" si="5"/>
        <v>SV BaldorfTSV Starnen II</v>
      </c>
      <c r="V33" s="241" t="str">
        <f t="shared" ca="1" si="6"/>
        <v>TSV Starnen IISV Baldorf</v>
      </c>
      <c r="W33" s="242">
        <f ca="1">IF($U33="",0,COUNTIF($U$4:$U33,$V33))</f>
        <v>0</v>
      </c>
      <c r="X33" s="266" t="str">
        <f t="shared" ca="1" si="7"/>
        <v/>
      </c>
      <c r="Y33" s="266" t="str">
        <f t="shared" ca="1" si="9"/>
        <v/>
      </c>
    </row>
    <row r="34" spans="2:25" x14ac:dyDescent="0.2">
      <c r="B34" s="2"/>
      <c r="C34" s="2"/>
      <c r="D34" s="2"/>
      <c r="E34" s="263">
        <v>31</v>
      </c>
      <c r="F34" s="91" t="str">
        <f ca="1">IF(Spielplan!$H38="","",Spielplan!$H38)</f>
        <v>TTC Mellen</v>
      </c>
      <c r="G34" s="92" t="str">
        <f ca="1">IF(Spielplan!$I38="","",Spielplan!$I38)</f>
        <v>RSV Peene</v>
      </c>
      <c r="H34" s="59" t="str">
        <f ca="1">IF(AND(Spielplan!$N38&lt;&gt;"",Spielplan!$P38&lt;&gt;"",Spielplan!$H38&lt;&gt;Spielplan!$I38,$F34&lt;&gt;"",$G34&lt;&gt;""),Spielplan!$N38,"")</f>
        <v/>
      </c>
      <c r="I34" s="17" t="str">
        <f ca="1">IF(AND(Spielplan!$N38&lt;&gt;"",Spielplan!$P38&lt;&gt;"",Spielplan!$H38&lt;&gt;Spielplan!$I38,$F34&lt;&gt;"",$G34&lt;&gt;""),Spielplan!$P38,"")</f>
        <v/>
      </c>
      <c r="J34" s="280" t="str">
        <f ca="1">IF(Spielplan!$G38=0,"",Spielplan!$G38)</f>
        <v/>
      </c>
      <c r="K34" s="281" t="str">
        <f t="shared" ca="1" si="8"/>
        <v/>
      </c>
      <c r="L34" s="277">
        <f t="shared" ca="1" si="10"/>
        <v>76</v>
      </c>
      <c r="N34" s="16" t="str">
        <f t="shared" ca="1" si="0"/>
        <v>TTC MellenRSV Peene</v>
      </c>
      <c r="O34" s="7">
        <f t="shared" ca="1" si="1"/>
        <v>0</v>
      </c>
      <c r="P34" s="7" t="str">
        <f t="shared" ca="1" si="2"/>
        <v/>
      </c>
      <c r="Q34" s="2" t="str">
        <f t="shared" ca="1" si="3"/>
        <v/>
      </c>
      <c r="R34" s="44" t="str">
        <f t="shared" ca="1" si="4"/>
        <v/>
      </c>
      <c r="U34" s="240" t="str">
        <f t="shared" ca="1" si="5"/>
        <v>TTC MellenRSV Peene</v>
      </c>
      <c r="V34" s="241" t="str">
        <f t="shared" ca="1" si="6"/>
        <v>RSV PeeneTTC Mellen</v>
      </c>
      <c r="W34" s="242">
        <f ca="1">IF($U34="",0,COUNTIF($U$4:$U34,$V34))</f>
        <v>0</v>
      </c>
      <c r="X34" s="266" t="str">
        <f t="shared" ca="1" si="7"/>
        <v/>
      </c>
      <c r="Y34" s="266" t="str">
        <f t="shared" ca="1" si="9"/>
        <v/>
      </c>
    </row>
    <row r="35" spans="2:25" x14ac:dyDescent="0.2">
      <c r="B35" s="2"/>
      <c r="C35" s="2"/>
      <c r="D35" s="2"/>
      <c r="E35" s="263">
        <v>32</v>
      </c>
      <c r="F35" s="91" t="str">
        <f ca="1">IF(Spielplan!$H39="","",Spielplan!$H39)</f>
        <v>VfL Wilden</v>
      </c>
      <c r="G35" s="92" t="str">
        <f ca="1">IF(Spielplan!$I39="","",Spielplan!$I39)</f>
        <v>SV Waldau</v>
      </c>
      <c r="H35" s="59" t="str">
        <f ca="1">IF(AND(Spielplan!$N39&lt;&gt;"",Spielplan!$P39&lt;&gt;"",Spielplan!$H39&lt;&gt;Spielplan!$I39,$F35&lt;&gt;"",$G35&lt;&gt;""),Spielplan!$N39,"")</f>
        <v/>
      </c>
      <c r="I35" s="17" t="str">
        <f ca="1">IF(AND(Spielplan!$N39&lt;&gt;"",Spielplan!$P39&lt;&gt;"",Spielplan!$H39&lt;&gt;Spielplan!$I39,$F35&lt;&gt;"",$G35&lt;&gt;""),Spielplan!$P39,"")</f>
        <v/>
      </c>
      <c r="J35" s="280" t="str">
        <f ca="1">IF(Spielplan!$G39=0,"",Spielplan!$G39)</f>
        <v/>
      </c>
      <c r="K35" s="281" t="str">
        <f t="shared" ca="1" si="8"/>
        <v/>
      </c>
      <c r="L35" s="277">
        <f t="shared" ca="1" si="10"/>
        <v>77</v>
      </c>
      <c r="N35" s="16" t="str">
        <f t="shared" ca="1" si="0"/>
        <v>VfL WildenSV Waldau</v>
      </c>
      <c r="O35" s="7">
        <f t="shared" ca="1" si="1"/>
        <v>0</v>
      </c>
      <c r="P35" s="7" t="str">
        <f t="shared" ca="1" si="2"/>
        <v/>
      </c>
      <c r="Q35" s="2" t="str">
        <f t="shared" ca="1" si="3"/>
        <v/>
      </c>
      <c r="R35" s="44" t="str">
        <f t="shared" ca="1" si="4"/>
        <v/>
      </c>
      <c r="U35" s="240" t="str">
        <f t="shared" ca="1" si="5"/>
        <v>VfL WildenSV Waldau</v>
      </c>
      <c r="V35" s="241" t="str">
        <f t="shared" ca="1" si="6"/>
        <v>SV WaldauVfL Wilden</v>
      </c>
      <c r="W35" s="242">
        <f ca="1">IF($U35="",0,COUNTIF($U$4:$U35,$V35))</f>
        <v>0</v>
      </c>
      <c r="X35" s="266" t="str">
        <f t="shared" ca="1" si="7"/>
        <v/>
      </c>
      <c r="Y35" s="266" t="str">
        <f t="shared" ca="1" si="9"/>
        <v/>
      </c>
    </row>
    <row r="36" spans="2:25" x14ac:dyDescent="0.2">
      <c r="B36" s="2"/>
      <c r="C36" s="2"/>
      <c r="D36" s="2"/>
      <c r="E36" s="263">
        <v>33</v>
      </c>
      <c r="F36" s="91" t="str">
        <f ca="1">IF(Spielplan!$H40="","",Spielplan!$H40)</f>
        <v>TSV Breitau</v>
      </c>
      <c r="G36" s="92" t="str">
        <f ca="1">IF(Spielplan!$I40="","",Spielplan!$I40)</f>
        <v>TTC Rot-Weiß Essen II</v>
      </c>
      <c r="H36" s="59" t="str">
        <f ca="1">IF(AND(Spielplan!$N40&lt;&gt;"",Spielplan!$P40&lt;&gt;"",Spielplan!$H40&lt;&gt;Spielplan!$I40,$F36&lt;&gt;"",$G36&lt;&gt;""),Spielplan!$N40,"")</f>
        <v/>
      </c>
      <c r="I36" s="17" t="str">
        <f ca="1">IF(AND(Spielplan!$N40&lt;&gt;"",Spielplan!$P40&lt;&gt;"",Spielplan!$H40&lt;&gt;Spielplan!$I40,$F36&lt;&gt;"",$G36&lt;&gt;""),Spielplan!$P40,"")</f>
        <v/>
      </c>
      <c r="J36" s="280" t="str">
        <f ca="1">IF(Spielplan!$G40=0,"",Spielplan!$G40)</f>
        <v/>
      </c>
      <c r="K36" s="281" t="str">
        <f t="shared" ca="1" si="8"/>
        <v/>
      </c>
      <c r="L36" s="277">
        <f t="shared" ca="1" si="10"/>
        <v>78</v>
      </c>
      <c r="N36" s="16" t="str">
        <f t="shared" ca="1" si="0"/>
        <v>TSV BreitauTTC Rot-Weiß Essen II</v>
      </c>
      <c r="O36" s="7">
        <f t="shared" ca="1" si="1"/>
        <v>0</v>
      </c>
      <c r="P36" s="7" t="str">
        <f t="shared" ca="1" si="2"/>
        <v/>
      </c>
      <c r="Q36" s="2" t="str">
        <f t="shared" ca="1" si="3"/>
        <v/>
      </c>
      <c r="R36" s="44" t="str">
        <f t="shared" ca="1" si="4"/>
        <v/>
      </c>
      <c r="U36" s="240" t="str">
        <f t="shared" ca="1" si="5"/>
        <v>TSV BreitauTTC Rot-Weiß Essen II</v>
      </c>
      <c r="V36" s="241" t="str">
        <f t="shared" ca="1" si="6"/>
        <v>TTC Rot-Weiß Essen IITSV Breitau</v>
      </c>
      <c r="W36" s="242">
        <f ca="1">IF($U36="",0,COUNTIF($U$4:$U36,$V36))</f>
        <v>0</v>
      </c>
      <c r="X36" s="266" t="str">
        <f t="shared" ca="1" si="7"/>
        <v/>
      </c>
      <c r="Y36" s="266" t="str">
        <f t="shared" ca="1" si="9"/>
        <v/>
      </c>
    </row>
    <row r="37" spans="2:25" x14ac:dyDescent="0.2">
      <c r="B37" s="2"/>
      <c r="C37" s="2"/>
      <c r="D37" s="2"/>
      <c r="E37" s="263">
        <v>34</v>
      </c>
      <c r="F37" s="91" t="str">
        <f ca="1">IF(Spielplan!$H41="","",Spielplan!$H41)</f>
        <v>TSV Starnen II</v>
      </c>
      <c r="G37" s="92" t="str">
        <f ca="1">IF(Spielplan!$I41="","",Spielplan!$I41)</f>
        <v>SG Obermunde</v>
      </c>
      <c r="H37" s="59" t="str">
        <f ca="1">IF(AND(Spielplan!$N41&lt;&gt;"",Spielplan!$P41&lt;&gt;"",Spielplan!$H41&lt;&gt;Spielplan!$I41,$F37&lt;&gt;"",$G37&lt;&gt;""),Spielplan!$N41,"")</f>
        <v/>
      </c>
      <c r="I37" s="17" t="str">
        <f ca="1">IF(AND(Spielplan!$N41&lt;&gt;"",Spielplan!$P41&lt;&gt;"",Spielplan!$H41&lt;&gt;Spielplan!$I41,$F37&lt;&gt;"",$G37&lt;&gt;""),Spielplan!$P41,"")</f>
        <v/>
      </c>
      <c r="J37" s="280" t="str">
        <f ca="1">IF(Spielplan!$G41=0,"",Spielplan!$G41)</f>
        <v/>
      </c>
      <c r="K37" s="281" t="str">
        <f t="shared" ca="1" si="8"/>
        <v/>
      </c>
      <c r="L37" s="277">
        <f t="shared" ca="1" si="10"/>
        <v>79</v>
      </c>
      <c r="N37" s="16" t="str">
        <f t="shared" ca="1" si="0"/>
        <v>TSV Starnen IISG Obermunde</v>
      </c>
      <c r="O37" s="7">
        <f t="shared" ca="1" si="1"/>
        <v>0</v>
      </c>
      <c r="P37" s="7" t="str">
        <f t="shared" ca="1" si="2"/>
        <v/>
      </c>
      <c r="Q37" s="2" t="str">
        <f t="shared" ca="1" si="3"/>
        <v/>
      </c>
      <c r="R37" s="44" t="str">
        <f t="shared" ca="1" si="4"/>
        <v/>
      </c>
      <c r="U37" s="240" t="str">
        <f t="shared" ca="1" si="5"/>
        <v>TSV Starnen IISG Obermunde</v>
      </c>
      <c r="V37" s="241" t="str">
        <f t="shared" ca="1" si="6"/>
        <v>SG ObermundeTSV Starnen II</v>
      </c>
      <c r="W37" s="242">
        <f ca="1">IF($U37="",0,COUNTIF($U$4:$U37,$V37))</f>
        <v>0</v>
      </c>
      <c r="X37" s="266" t="str">
        <f t="shared" ca="1" si="7"/>
        <v/>
      </c>
      <c r="Y37" s="266" t="str">
        <f t="shared" ca="1" si="9"/>
        <v/>
      </c>
    </row>
    <row r="38" spans="2:25" x14ac:dyDescent="0.2">
      <c r="B38" s="2"/>
      <c r="C38" s="2"/>
      <c r="D38" s="2"/>
      <c r="E38" s="263">
        <v>35</v>
      </c>
      <c r="F38" s="91" t="str">
        <f ca="1">IF(Spielplan!$H42="","",Spielplan!$H42)</f>
        <v>SV Arminia Köln III</v>
      </c>
      <c r="G38" s="92" t="str">
        <f ca="1">IF(Spielplan!$I42="","",Spielplan!$I42)</f>
        <v>SV Baldorf</v>
      </c>
      <c r="H38" s="59" t="str">
        <f ca="1">IF(AND(Spielplan!$N42&lt;&gt;"",Spielplan!$P42&lt;&gt;"",Spielplan!$H42&lt;&gt;Spielplan!$I42,$F38&lt;&gt;"",$G38&lt;&gt;""),Spielplan!$N42,"")</f>
        <v/>
      </c>
      <c r="I38" s="17" t="str">
        <f ca="1">IF(AND(Spielplan!$N42&lt;&gt;"",Spielplan!$P42&lt;&gt;"",Spielplan!$H42&lt;&gt;Spielplan!$I42,$F38&lt;&gt;"",$G38&lt;&gt;""),Spielplan!$P42,"")</f>
        <v/>
      </c>
      <c r="J38" s="280" t="str">
        <f ca="1">IF(Spielplan!$G42=0,"",Spielplan!$G42)</f>
        <v/>
      </c>
      <c r="K38" s="281" t="str">
        <f t="shared" ca="1" si="8"/>
        <v/>
      </c>
      <c r="L38" s="277">
        <f t="shared" ca="1" si="10"/>
        <v>80</v>
      </c>
      <c r="N38" s="16" t="str">
        <f t="shared" ca="1" si="0"/>
        <v>SV Arminia Köln IIISV Baldorf</v>
      </c>
      <c r="O38" s="7">
        <f t="shared" ca="1" si="1"/>
        <v>0</v>
      </c>
      <c r="P38" s="7" t="str">
        <f t="shared" ca="1" si="2"/>
        <v/>
      </c>
      <c r="Q38" s="2" t="str">
        <f t="shared" ca="1" si="3"/>
        <v/>
      </c>
      <c r="R38" s="44" t="str">
        <f t="shared" ca="1" si="4"/>
        <v/>
      </c>
      <c r="U38" s="240" t="str">
        <f t="shared" ca="1" si="5"/>
        <v>SV Arminia Köln IIISV Baldorf</v>
      </c>
      <c r="V38" s="241" t="str">
        <f t="shared" ca="1" si="6"/>
        <v>SV BaldorfSV Arminia Köln III</v>
      </c>
      <c r="W38" s="242">
        <f ca="1">IF($U38="",0,COUNTIF($U$4:$U38,$V38))</f>
        <v>0</v>
      </c>
      <c r="X38" s="266" t="str">
        <f t="shared" ca="1" si="7"/>
        <v/>
      </c>
      <c r="Y38" s="266" t="str">
        <f t="shared" ca="1" si="9"/>
        <v/>
      </c>
    </row>
    <row r="39" spans="2:25" x14ac:dyDescent="0.2">
      <c r="B39" s="2"/>
      <c r="C39" s="2"/>
      <c r="D39" s="2"/>
      <c r="E39" s="263">
        <v>36</v>
      </c>
      <c r="F39" s="91" t="str">
        <f ca="1">IF(Spielplan!$H43="","",Spielplan!$H43)</f>
        <v>VfL Wilden</v>
      </c>
      <c r="G39" s="92" t="str">
        <f ca="1">IF(Spielplan!$I43="","",Spielplan!$I43)</f>
        <v>TTC Mellen</v>
      </c>
      <c r="H39" s="59" t="str">
        <f ca="1">IF(AND(Spielplan!$N43&lt;&gt;"",Spielplan!$P43&lt;&gt;"",Spielplan!$H43&lt;&gt;Spielplan!$I43,$F39&lt;&gt;"",$G39&lt;&gt;""),Spielplan!$N43,"")</f>
        <v/>
      </c>
      <c r="I39" s="17" t="str">
        <f ca="1">IF(AND(Spielplan!$N43&lt;&gt;"",Spielplan!$P43&lt;&gt;"",Spielplan!$H43&lt;&gt;Spielplan!$I43,$F39&lt;&gt;"",$G39&lt;&gt;""),Spielplan!$P43,"")</f>
        <v/>
      </c>
      <c r="J39" s="280" t="str">
        <f ca="1">IF(Spielplan!$G43=0,"",Spielplan!$G43)</f>
        <v/>
      </c>
      <c r="K39" s="281" t="str">
        <f t="shared" ca="1" si="8"/>
        <v/>
      </c>
      <c r="L39" s="277">
        <f t="shared" ca="1" si="10"/>
        <v>81</v>
      </c>
      <c r="N39" s="16" t="str">
        <f t="shared" ca="1" si="0"/>
        <v>VfL WildenTTC Mellen</v>
      </c>
      <c r="O39" s="7">
        <f t="shared" ca="1" si="1"/>
        <v>0</v>
      </c>
      <c r="P39" s="7" t="str">
        <f t="shared" ca="1" si="2"/>
        <v/>
      </c>
      <c r="Q39" s="2" t="str">
        <f t="shared" ca="1" si="3"/>
        <v/>
      </c>
      <c r="R39" s="44" t="str">
        <f t="shared" ca="1" si="4"/>
        <v/>
      </c>
      <c r="U39" s="240" t="str">
        <f t="shared" ca="1" si="5"/>
        <v>VfL WildenTTC Mellen</v>
      </c>
      <c r="V39" s="241" t="str">
        <f t="shared" ca="1" si="6"/>
        <v>TTC MellenVfL Wilden</v>
      </c>
      <c r="W39" s="242">
        <f ca="1">IF($U39="",0,COUNTIF($U$4:$U39,$V39))</f>
        <v>0</v>
      </c>
      <c r="X39" s="266" t="str">
        <f t="shared" ca="1" si="7"/>
        <v/>
      </c>
      <c r="Y39" s="266" t="str">
        <f t="shared" ca="1" si="9"/>
        <v/>
      </c>
    </row>
    <row r="40" spans="2:25" x14ac:dyDescent="0.2">
      <c r="B40" s="2"/>
      <c r="C40" s="2"/>
      <c r="D40" s="2"/>
      <c r="E40" s="263">
        <v>37</v>
      </c>
      <c r="F40" s="91" t="str">
        <f ca="1">IF(Spielplan!$H44="","",Spielplan!$H44)</f>
        <v>TTC Rot-Weiß Essen II</v>
      </c>
      <c r="G40" s="92" t="str">
        <f ca="1">IF(Spielplan!$I44="","",Spielplan!$I44)</f>
        <v>RSV Peene</v>
      </c>
      <c r="H40" s="59" t="str">
        <f ca="1">IF(AND(Spielplan!$N44&lt;&gt;"",Spielplan!$P44&lt;&gt;"",Spielplan!$H44&lt;&gt;Spielplan!$I44,$F40&lt;&gt;"",$G40&lt;&gt;""),Spielplan!$N44,"")</f>
        <v/>
      </c>
      <c r="I40" s="17" t="str">
        <f ca="1">IF(AND(Spielplan!$N44&lt;&gt;"",Spielplan!$P44&lt;&gt;"",Spielplan!$H44&lt;&gt;Spielplan!$I44,$F40&lt;&gt;"",$G40&lt;&gt;""),Spielplan!$P44,"")</f>
        <v/>
      </c>
      <c r="J40" s="280" t="str">
        <f ca="1">IF(Spielplan!$G44=0,"",Spielplan!$G44)</f>
        <v/>
      </c>
      <c r="K40" s="281" t="str">
        <f t="shared" ca="1" si="8"/>
        <v/>
      </c>
      <c r="L40" s="277">
        <f t="shared" ca="1" si="10"/>
        <v>82</v>
      </c>
      <c r="N40" s="16" t="str">
        <f t="shared" ca="1" si="0"/>
        <v>TTC Rot-Weiß Essen IIRSV Peene</v>
      </c>
      <c r="O40" s="7">
        <f t="shared" ca="1" si="1"/>
        <v>0</v>
      </c>
      <c r="P40" s="7" t="str">
        <f t="shared" ca="1" si="2"/>
        <v/>
      </c>
      <c r="Q40" s="2" t="str">
        <f t="shared" ca="1" si="3"/>
        <v/>
      </c>
      <c r="R40" s="44" t="str">
        <f t="shared" ca="1" si="4"/>
        <v/>
      </c>
      <c r="U40" s="240" t="str">
        <f t="shared" ca="1" si="5"/>
        <v>TTC Rot-Weiß Essen IIRSV Peene</v>
      </c>
      <c r="V40" s="241" t="str">
        <f t="shared" ca="1" si="6"/>
        <v>RSV PeeneTTC Rot-Weiß Essen II</v>
      </c>
      <c r="W40" s="242">
        <f ca="1">IF($U40="",0,COUNTIF($U$4:$U40,$V40))</f>
        <v>0</v>
      </c>
      <c r="X40" s="266" t="str">
        <f t="shared" ca="1" si="7"/>
        <v/>
      </c>
      <c r="Y40" s="266" t="str">
        <f t="shared" ca="1" si="9"/>
        <v/>
      </c>
    </row>
    <row r="41" spans="2:25" x14ac:dyDescent="0.2">
      <c r="B41" s="2"/>
      <c r="C41" s="2"/>
      <c r="D41" s="2"/>
      <c r="E41" s="263">
        <v>38</v>
      </c>
      <c r="F41" s="91" t="str">
        <f ca="1">IF(Spielplan!$H45="","",Spielplan!$H45)</f>
        <v>SV Waldau</v>
      </c>
      <c r="G41" s="92" t="str">
        <f ca="1">IF(Spielplan!$I45="","",Spielplan!$I45)</f>
        <v>TSV Starnen II</v>
      </c>
      <c r="H41" s="59" t="str">
        <f ca="1">IF(AND(Spielplan!$N45&lt;&gt;"",Spielplan!$P45&lt;&gt;"",Spielplan!$H45&lt;&gt;Spielplan!$I45,$F41&lt;&gt;"",$G41&lt;&gt;""),Spielplan!$N45,"")</f>
        <v/>
      </c>
      <c r="I41" s="17" t="str">
        <f ca="1">IF(AND(Spielplan!$N45&lt;&gt;"",Spielplan!$P45&lt;&gt;"",Spielplan!$H45&lt;&gt;Spielplan!$I45,$F41&lt;&gt;"",$G41&lt;&gt;""),Spielplan!$P45,"")</f>
        <v/>
      </c>
      <c r="J41" s="280" t="str">
        <f ca="1">IF(Spielplan!$G45=0,"",Spielplan!$G45)</f>
        <v/>
      </c>
      <c r="K41" s="281" t="str">
        <f t="shared" ca="1" si="8"/>
        <v/>
      </c>
      <c r="L41" s="277">
        <f t="shared" ca="1" si="10"/>
        <v>83</v>
      </c>
      <c r="N41" s="16" t="str">
        <f t="shared" ca="1" si="0"/>
        <v>SV WaldauTSV Starnen II</v>
      </c>
      <c r="O41" s="7">
        <f t="shared" ca="1" si="1"/>
        <v>0</v>
      </c>
      <c r="P41" s="7" t="str">
        <f t="shared" ca="1" si="2"/>
        <v/>
      </c>
      <c r="Q41" s="2" t="str">
        <f t="shared" ca="1" si="3"/>
        <v/>
      </c>
      <c r="R41" s="44" t="str">
        <f t="shared" ca="1" si="4"/>
        <v/>
      </c>
      <c r="U41" s="240" t="str">
        <f t="shared" ca="1" si="5"/>
        <v>SV WaldauTSV Starnen II</v>
      </c>
      <c r="V41" s="241" t="str">
        <f t="shared" ca="1" si="6"/>
        <v>TSV Starnen IISV Waldau</v>
      </c>
      <c r="W41" s="242">
        <f ca="1">IF($U41="",0,COUNTIF($U$4:$U41,$V41))</f>
        <v>0</v>
      </c>
      <c r="X41" s="266" t="str">
        <f t="shared" ca="1" si="7"/>
        <v/>
      </c>
      <c r="Y41" s="266" t="str">
        <f t="shared" ca="1" si="9"/>
        <v/>
      </c>
    </row>
    <row r="42" spans="2:25" x14ac:dyDescent="0.2">
      <c r="B42" s="2"/>
      <c r="C42" s="2"/>
      <c r="D42" s="2"/>
      <c r="E42" s="263">
        <v>39</v>
      </c>
      <c r="F42" s="91" t="str">
        <f ca="1">IF(Spielplan!$H46="","",Spielplan!$H46)</f>
        <v>SV Baldorf</v>
      </c>
      <c r="G42" s="92" t="str">
        <f ca="1">IF(Spielplan!$I46="","",Spielplan!$I46)</f>
        <v>TSV Breitau</v>
      </c>
      <c r="H42" s="59" t="str">
        <f ca="1">IF(AND(Spielplan!$N46&lt;&gt;"",Spielplan!$P46&lt;&gt;"",Spielplan!$H46&lt;&gt;Spielplan!$I46,$F42&lt;&gt;"",$G42&lt;&gt;""),Spielplan!$N46,"")</f>
        <v/>
      </c>
      <c r="I42" s="17" t="str">
        <f ca="1">IF(AND(Spielplan!$N46&lt;&gt;"",Spielplan!$P46&lt;&gt;"",Spielplan!$H46&lt;&gt;Spielplan!$I46,$F42&lt;&gt;"",$G42&lt;&gt;""),Spielplan!$P46,"")</f>
        <v/>
      </c>
      <c r="J42" s="280" t="str">
        <f ca="1">IF(Spielplan!$G46=0,"",Spielplan!$G46)</f>
        <v/>
      </c>
      <c r="K42" s="281" t="str">
        <f t="shared" ca="1" si="8"/>
        <v/>
      </c>
      <c r="L42" s="277">
        <f t="shared" ca="1" si="10"/>
        <v>84</v>
      </c>
      <c r="N42" s="16" t="str">
        <f t="shared" ca="1" si="0"/>
        <v>SV BaldorfTSV Breitau</v>
      </c>
      <c r="O42" s="7">
        <f t="shared" ca="1" si="1"/>
        <v>0</v>
      </c>
      <c r="P42" s="7" t="str">
        <f t="shared" ca="1" si="2"/>
        <v/>
      </c>
      <c r="Q42" s="2" t="str">
        <f t="shared" ca="1" si="3"/>
        <v/>
      </c>
      <c r="R42" s="44" t="str">
        <f t="shared" ca="1" si="4"/>
        <v/>
      </c>
      <c r="U42" s="240" t="str">
        <f t="shared" ca="1" si="5"/>
        <v>SV BaldorfTSV Breitau</v>
      </c>
      <c r="V42" s="241" t="str">
        <f t="shared" ca="1" si="6"/>
        <v>TSV BreitauSV Baldorf</v>
      </c>
      <c r="W42" s="242">
        <f ca="1">IF($U42="",0,COUNTIF($U$4:$U42,$V42))</f>
        <v>0</v>
      </c>
      <c r="X42" s="266" t="str">
        <f t="shared" ca="1" si="7"/>
        <v/>
      </c>
      <c r="Y42" s="266" t="str">
        <f t="shared" ca="1" si="9"/>
        <v/>
      </c>
    </row>
    <row r="43" spans="2:25" x14ac:dyDescent="0.2">
      <c r="B43" s="2"/>
      <c r="C43" s="2"/>
      <c r="D43" s="2"/>
      <c r="E43" s="263">
        <v>40</v>
      </c>
      <c r="F43" s="91" t="str">
        <f ca="1">IF(Spielplan!$H47="","",Spielplan!$H47)</f>
        <v>SG Obermunde</v>
      </c>
      <c r="G43" s="92" t="str">
        <f ca="1">IF(Spielplan!$I47="","",Spielplan!$I47)</f>
        <v>SV Arminia Köln III</v>
      </c>
      <c r="H43" s="59" t="str">
        <f ca="1">IF(AND(Spielplan!$N47&lt;&gt;"",Spielplan!$P47&lt;&gt;"",Spielplan!$H47&lt;&gt;Spielplan!$I47,$F43&lt;&gt;"",$G43&lt;&gt;""),Spielplan!$N47,"")</f>
        <v/>
      </c>
      <c r="I43" s="17" t="str">
        <f ca="1">IF(AND(Spielplan!$N47&lt;&gt;"",Spielplan!$P47&lt;&gt;"",Spielplan!$H47&lt;&gt;Spielplan!$I47,$F43&lt;&gt;"",$G43&lt;&gt;""),Spielplan!$P47,"")</f>
        <v/>
      </c>
      <c r="J43" s="280" t="str">
        <f ca="1">IF(Spielplan!$G47=0,"",Spielplan!$G47)</f>
        <v/>
      </c>
      <c r="K43" s="281" t="str">
        <f t="shared" ca="1" si="8"/>
        <v/>
      </c>
      <c r="L43" s="277">
        <f t="shared" ca="1" si="10"/>
        <v>85</v>
      </c>
      <c r="N43" s="16" t="str">
        <f t="shared" ca="1" si="0"/>
        <v>SG ObermundeSV Arminia Köln III</v>
      </c>
      <c r="O43" s="7">
        <f t="shared" ca="1" si="1"/>
        <v>0</v>
      </c>
      <c r="P43" s="7" t="str">
        <f t="shared" ca="1" si="2"/>
        <v/>
      </c>
      <c r="Q43" s="2" t="str">
        <f t="shared" ca="1" si="3"/>
        <v/>
      </c>
      <c r="R43" s="44" t="str">
        <f t="shared" ca="1" si="4"/>
        <v/>
      </c>
      <c r="U43" s="240" t="str">
        <f t="shared" ca="1" si="5"/>
        <v>SG ObermundeSV Arminia Köln III</v>
      </c>
      <c r="V43" s="241" t="str">
        <f t="shared" ca="1" si="6"/>
        <v>SV Arminia Köln IIISG Obermunde</v>
      </c>
      <c r="W43" s="242">
        <f ca="1">IF($U43="",0,COUNTIF($U$4:$U43,$V43))</f>
        <v>0</v>
      </c>
      <c r="X43" s="266" t="str">
        <f t="shared" ca="1" si="7"/>
        <v/>
      </c>
      <c r="Y43" s="266" t="str">
        <f t="shared" ca="1" si="9"/>
        <v/>
      </c>
    </row>
    <row r="44" spans="2:25" x14ac:dyDescent="0.2">
      <c r="B44" s="2"/>
      <c r="C44" s="2"/>
      <c r="D44" s="2"/>
      <c r="E44" s="263">
        <v>41</v>
      </c>
      <c r="F44" s="91" t="str">
        <f ca="1">IF(Spielplan!$H48="","",Spielplan!$H48)</f>
        <v>TTC Mellen</v>
      </c>
      <c r="G44" s="92" t="str">
        <f ca="1">IF(Spielplan!$I48="","",Spielplan!$I48)</f>
        <v>TTC Rot-Weiß Essen II</v>
      </c>
      <c r="H44" s="59" t="str">
        <f ca="1">IF(AND(Spielplan!$N48&lt;&gt;"",Spielplan!$P48&lt;&gt;"",Spielplan!$H48&lt;&gt;Spielplan!$I48,$F44&lt;&gt;"",$G44&lt;&gt;""),Spielplan!$N48,"")</f>
        <v/>
      </c>
      <c r="I44" s="17" t="str">
        <f ca="1">IF(AND(Spielplan!$N48&lt;&gt;"",Spielplan!$P48&lt;&gt;"",Spielplan!$H48&lt;&gt;Spielplan!$I48,$F44&lt;&gt;"",$G44&lt;&gt;""),Spielplan!$P48,"")</f>
        <v/>
      </c>
      <c r="J44" s="280" t="str">
        <f ca="1">IF(Spielplan!$G48=0,"",Spielplan!$G48)</f>
        <v/>
      </c>
      <c r="K44" s="281" t="str">
        <f t="shared" ca="1" si="8"/>
        <v/>
      </c>
      <c r="L44" s="277">
        <f t="shared" ca="1" si="10"/>
        <v>86</v>
      </c>
      <c r="N44" s="16" t="str">
        <f t="shared" ca="1" si="0"/>
        <v>TTC MellenTTC Rot-Weiß Essen II</v>
      </c>
      <c r="O44" s="7">
        <f t="shared" ca="1" si="1"/>
        <v>0</v>
      </c>
      <c r="P44" s="7" t="str">
        <f t="shared" ca="1" si="2"/>
        <v/>
      </c>
      <c r="Q44" s="2" t="str">
        <f t="shared" ca="1" si="3"/>
        <v/>
      </c>
      <c r="R44" s="44" t="str">
        <f t="shared" ca="1" si="4"/>
        <v/>
      </c>
      <c r="U44" s="240" t="str">
        <f t="shared" ca="1" si="5"/>
        <v>TTC MellenTTC Rot-Weiß Essen II</v>
      </c>
      <c r="V44" s="241" t="str">
        <f t="shared" ca="1" si="6"/>
        <v>TTC Rot-Weiß Essen IITTC Mellen</v>
      </c>
      <c r="W44" s="242">
        <f ca="1">IF($U44="",0,COUNTIF($U$4:$U44,$V44))</f>
        <v>0</v>
      </c>
      <c r="X44" s="266" t="str">
        <f t="shared" ca="1" si="7"/>
        <v/>
      </c>
      <c r="Y44" s="266" t="str">
        <f t="shared" ca="1" si="9"/>
        <v/>
      </c>
    </row>
    <row r="45" spans="2:25" x14ac:dyDescent="0.2">
      <c r="B45" s="2"/>
      <c r="C45" s="2"/>
      <c r="D45" s="2"/>
      <c r="E45" s="263">
        <v>42</v>
      </c>
      <c r="F45" s="91" t="str">
        <f ca="1">IF(Spielplan!$H49="","",Spielplan!$H49)</f>
        <v>TSV Starnen II</v>
      </c>
      <c r="G45" s="92" t="str">
        <f ca="1">IF(Spielplan!$I49="","",Spielplan!$I49)</f>
        <v>VfL Wilden</v>
      </c>
      <c r="H45" s="59" t="str">
        <f ca="1">IF(AND(Spielplan!$N49&lt;&gt;"",Spielplan!$P49&lt;&gt;"",Spielplan!$H49&lt;&gt;Spielplan!$I49,$F45&lt;&gt;"",$G45&lt;&gt;""),Spielplan!$N49,"")</f>
        <v/>
      </c>
      <c r="I45" s="17" t="str">
        <f ca="1">IF(AND(Spielplan!$N49&lt;&gt;"",Spielplan!$P49&lt;&gt;"",Spielplan!$H49&lt;&gt;Spielplan!$I49,$F45&lt;&gt;"",$G45&lt;&gt;""),Spielplan!$P49,"")</f>
        <v/>
      </c>
      <c r="J45" s="280" t="str">
        <f ca="1">IF(Spielplan!$G49=0,"",Spielplan!$G49)</f>
        <v/>
      </c>
      <c r="K45" s="281" t="str">
        <f t="shared" ca="1" si="8"/>
        <v/>
      </c>
      <c r="L45" s="277">
        <f t="shared" ca="1" si="10"/>
        <v>87</v>
      </c>
      <c r="N45" s="16" t="str">
        <f t="shared" ca="1" si="0"/>
        <v>TSV Starnen IIVfL Wilden</v>
      </c>
      <c r="O45" s="7">
        <f t="shared" ca="1" si="1"/>
        <v>0</v>
      </c>
      <c r="P45" s="7" t="str">
        <f t="shared" ca="1" si="2"/>
        <v/>
      </c>
      <c r="Q45" s="2" t="str">
        <f t="shared" ca="1" si="3"/>
        <v/>
      </c>
      <c r="R45" s="44" t="str">
        <f t="shared" ca="1" si="4"/>
        <v/>
      </c>
      <c r="U45" s="240" t="str">
        <f t="shared" ca="1" si="5"/>
        <v>TSV Starnen IIVfL Wilden</v>
      </c>
      <c r="V45" s="241" t="str">
        <f t="shared" ca="1" si="6"/>
        <v>VfL WildenTSV Starnen II</v>
      </c>
      <c r="W45" s="242">
        <f ca="1">IF($U45="",0,COUNTIF($U$4:$U45,$V45))</f>
        <v>0</v>
      </c>
      <c r="X45" s="266" t="str">
        <f t="shared" ca="1" si="7"/>
        <v/>
      </c>
      <c r="Y45" s="266" t="str">
        <f t="shared" ca="1" si="9"/>
        <v/>
      </c>
    </row>
    <row r="46" spans="2:25" x14ac:dyDescent="0.2">
      <c r="B46" s="2"/>
      <c r="C46" s="2"/>
      <c r="D46" s="2"/>
      <c r="E46" s="263">
        <v>43</v>
      </c>
      <c r="F46" s="91" t="str">
        <f ca="1">IF(Spielplan!$H50="","",Spielplan!$H50)</f>
        <v>RSV Peene</v>
      </c>
      <c r="G46" s="92" t="str">
        <f ca="1">IF(Spielplan!$I50="","",Spielplan!$I50)</f>
        <v>SV Baldorf</v>
      </c>
      <c r="H46" s="59" t="str">
        <f ca="1">IF(AND(Spielplan!$N50&lt;&gt;"",Spielplan!$P50&lt;&gt;"",Spielplan!$H50&lt;&gt;Spielplan!$I50,$F46&lt;&gt;"",$G46&lt;&gt;""),Spielplan!$N50,"")</f>
        <v/>
      </c>
      <c r="I46" s="17" t="str">
        <f ca="1">IF(AND(Spielplan!$N50&lt;&gt;"",Spielplan!$P50&lt;&gt;"",Spielplan!$H50&lt;&gt;Spielplan!$I50,$F46&lt;&gt;"",$G46&lt;&gt;""),Spielplan!$P50,"")</f>
        <v/>
      </c>
      <c r="J46" s="280" t="str">
        <f ca="1">IF(Spielplan!$G50=0,"",Spielplan!$G50)</f>
        <v/>
      </c>
      <c r="K46" s="281" t="str">
        <f t="shared" ca="1" si="8"/>
        <v/>
      </c>
      <c r="L46" s="277">
        <f t="shared" ca="1" si="10"/>
        <v>88</v>
      </c>
      <c r="N46" s="16" t="str">
        <f t="shared" ca="1" si="0"/>
        <v>RSV PeeneSV Baldorf</v>
      </c>
      <c r="O46" s="7">
        <f t="shared" ca="1" si="1"/>
        <v>0</v>
      </c>
      <c r="P46" s="7" t="str">
        <f t="shared" ca="1" si="2"/>
        <v/>
      </c>
      <c r="Q46" s="2" t="str">
        <f t="shared" ca="1" si="3"/>
        <v/>
      </c>
      <c r="R46" s="44" t="str">
        <f t="shared" ca="1" si="4"/>
        <v/>
      </c>
      <c r="U46" s="240" t="str">
        <f t="shared" ca="1" si="5"/>
        <v>RSV PeeneSV Baldorf</v>
      </c>
      <c r="V46" s="241" t="str">
        <f t="shared" ca="1" si="6"/>
        <v>SV BaldorfRSV Peene</v>
      </c>
      <c r="W46" s="242">
        <f ca="1">IF($U46="",0,COUNTIF($U$4:$U46,$V46))</f>
        <v>0</v>
      </c>
      <c r="X46" s="266" t="str">
        <f t="shared" ca="1" si="7"/>
        <v/>
      </c>
      <c r="Y46" s="266" t="str">
        <f t="shared" ca="1" si="9"/>
        <v/>
      </c>
    </row>
    <row r="47" spans="2:25" x14ac:dyDescent="0.2">
      <c r="B47" s="2"/>
      <c r="C47" s="2"/>
      <c r="D47" s="2"/>
      <c r="E47" s="263">
        <v>44</v>
      </c>
      <c r="F47" s="91" t="str">
        <f ca="1">IF(Spielplan!$H51="","",Spielplan!$H51)</f>
        <v>SV Arminia Köln III</v>
      </c>
      <c r="G47" s="92" t="str">
        <f ca="1">IF(Spielplan!$I51="","",Spielplan!$I51)</f>
        <v>SV Waldau</v>
      </c>
      <c r="H47" s="59" t="str">
        <f ca="1">IF(AND(Spielplan!$N51&lt;&gt;"",Spielplan!$P51&lt;&gt;"",Spielplan!$H51&lt;&gt;Spielplan!$I51,$F47&lt;&gt;"",$G47&lt;&gt;""),Spielplan!$N51,"")</f>
        <v/>
      </c>
      <c r="I47" s="17" t="str">
        <f ca="1">IF(AND(Spielplan!$N51&lt;&gt;"",Spielplan!$P51&lt;&gt;"",Spielplan!$H51&lt;&gt;Spielplan!$I51,$F47&lt;&gt;"",$G47&lt;&gt;""),Spielplan!$P51,"")</f>
        <v/>
      </c>
      <c r="J47" s="280" t="str">
        <f ca="1">IF(Spielplan!$G51=0,"",Spielplan!$G51)</f>
        <v/>
      </c>
      <c r="K47" s="281" t="str">
        <f t="shared" ca="1" si="8"/>
        <v/>
      </c>
      <c r="L47" s="277">
        <f t="shared" ca="1" si="10"/>
        <v>89</v>
      </c>
      <c r="N47" s="16" t="str">
        <f t="shared" ca="1" si="0"/>
        <v>SV Arminia Köln IIISV Waldau</v>
      </c>
      <c r="O47" s="7">
        <f t="shared" ca="1" si="1"/>
        <v>0</v>
      </c>
      <c r="P47" s="7" t="str">
        <f t="shared" ca="1" si="2"/>
        <v/>
      </c>
      <c r="Q47" s="2" t="str">
        <f t="shared" ca="1" si="3"/>
        <v/>
      </c>
      <c r="R47" s="44" t="str">
        <f t="shared" ca="1" si="4"/>
        <v/>
      </c>
      <c r="U47" s="240" t="str">
        <f t="shared" ca="1" si="5"/>
        <v>SV Arminia Köln IIISV Waldau</v>
      </c>
      <c r="V47" s="241" t="str">
        <f t="shared" ca="1" si="6"/>
        <v>SV WaldauSV Arminia Köln III</v>
      </c>
      <c r="W47" s="242">
        <f ca="1">IF($U47="",0,COUNTIF($U$4:$U47,$V47))</f>
        <v>0</v>
      </c>
      <c r="X47" s="266" t="str">
        <f t="shared" ca="1" si="7"/>
        <v/>
      </c>
      <c r="Y47" s="266" t="str">
        <f t="shared" ca="1" si="9"/>
        <v/>
      </c>
    </row>
    <row r="48" spans="2:25" x14ac:dyDescent="0.2">
      <c r="B48" s="2"/>
      <c r="C48" s="2"/>
      <c r="D48" s="2"/>
      <c r="E48" s="263">
        <v>45</v>
      </c>
      <c r="F48" s="91" t="str">
        <f ca="1">IF(Spielplan!$H52="","",Spielplan!$H52)</f>
        <v>TSV Breitau</v>
      </c>
      <c r="G48" s="92" t="str">
        <f ca="1">IF(Spielplan!$I52="","",Spielplan!$I52)</f>
        <v>SG Obermunde</v>
      </c>
      <c r="H48" s="59" t="str">
        <f ca="1">IF(AND(Spielplan!$N52&lt;&gt;"",Spielplan!$P52&lt;&gt;"",Spielplan!$H52&lt;&gt;Spielplan!$I52,$F48&lt;&gt;"",$G48&lt;&gt;""),Spielplan!$N52,"")</f>
        <v/>
      </c>
      <c r="I48" s="17" t="str">
        <f ca="1">IF(AND(Spielplan!$N52&lt;&gt;"",Spielplan!$P52&lt;&gt;"",Spielplan!$H52&lt;&gt;Spielplan!$I52,$F48&lt;&gt;"",$G48&lt;&gt;""),Spielplan!$P52,"")</f>
        <v/>
      </c>
      <c r="J48" s="280" t="str">
        <f ca="1">IF(Spielplan!$G52=0,"",Spielplan!$G52)</f>
        <v/>
      </c>
      <c r="K48" s="281" t="str">
        <f t="shared" ca="1" si="8"/>
        <v/>
      </c>
      <c r="L48" s="277">
        <f t="shared" ca="1" si="10"/>
        <v>90</v>
      </c>
      <c r="N48" s="16" t="str">
        <f t="shared" ca="1" si="0"/>
        <v>TSV BreitauSG Obermunde</v>
      </c>
      <c r="O48" s="7">
        <f t="shared" ca="1" si="1"/>
        <v>0</v>
      </c>
      <c r="P48" s="7" t="str">
        <f t="shared" ca="1" si="2"/>
        <v/>
      </c>
      <c r="Q48" s="2" t="str">
        <f t="shared" ca="1" si="3"/>
        <v/>
      </c>
      <c r="R48" s="44" t="str">
        <f t="shared" ca="1" si="4"/>
        <v/>
      </c>
      <c r="U48" s="240" t="str">
        <f t="shared" ca="1" si="5"/>
        <v>TSV BreitauSG Obermunde</v>
      </c>
      <c r="V48" s="241" t="str">
        <f t="shared" ca="1" si="6"/>
        <v>SG ObermundeTSV Breitau</v>
      </c>
      <c r="W48" s="242">
        <f ca="1">IF($U48="",0,COUNTIF($U$4:$U48,$V48))</f>
        <v>0</v>
      </c>
      <c r="X48" s="266" t="str">
        <f t="shared" ca="1" si="7"/>
        <v/>
      </c>
      <c r="Y48" s="266" t="str">
        <f t="shared" ca="1" si="9"/>
        <v/>
      </c>
    </row>
    <row r="49" spans="2:25" x14ac:dyDescent="0.2">
      <c r="B49" s="2"/>
      <c r="C49" s="2"/>
      <c r="D49" s="2"/>
      <c r="E49" s="263">
        <v>46</v>
      </c>
      <c r="F49" s="91" t="str">
        <f ca="1">IF(Spielplan!$H53="","",Spielplan!$H53)</f>
        <v>TSV Starnen II</v>
      </c>
      <c r="G49" s="92" t="str">
        <f ca="1">IF(Spielplan!$I53="","",Spielplan!$I53)</f>
        <v>TTC Mellen</v>
      </c>
      <c r="H49" s="59" t="str">
        <f ca="1">IF(AND(Spielplan!$N53&lt;&gt;"",Spielplan!$P53&lt;&gt;"",Spielplan!$H53&lt;&gt;Spielplan!$I53,$F49&lt;&gt;"",$G49&lt;&gt;""),Spielplan!$N53,"")</f>
        <v/>
      </c>
      <c r="I49" s="17" t="str">
        <f ca="1">IF(AND(Spielplan!$N53&lt;&gt;"",Spielplan!$P53&lt;&gt;"",Spielplan!$H53&lt;&gt;Spielplan!$I53,$F49&lt;&gt;"",$G49&lt;&gt;""),Spielplan!$P53,"")</f>
        <v/>
      </c>
      <c r="J49" s="280" t="str">
        <f ca="1">IF(Spielplan!$G53=0,"",Spielplan!$G53)</f>
        <v/>
      </c>
      <c r="K49" s="281" t="str">
        <f t="shared" ca="1" si="8"/>
        <v/>
      </c>
      <c r="L49" s="277">
        <f t="shared" ca="1" si="10"/>
        <v>1</v>
      </c>
      <c r="N49" s="16" t="str">
        <f t="shared" ca="1" si="0"/>
        <v/>
      </c>
      <c r="O49" s="7">
        <f t="shared" ca="1" si="1"/>
        <v>0</v>
      </c>
      <c r="P49" s="7" t="str">
        <f t="shared" ca="1" si="2"/>
        <v/>
      </c>
      <c r="Q49" s="2" t="str">
        <f t="shared" ca="1" si="3"/>
        <v>TSV Starnen IITTC Mellen</v>
      </c>
      <c r="R49" s="44" t="str">
        <f t="shared" ca="1" si="4"/>
        <v/>
      </c>
      <c r="U49" s="240" t="str">
        <f t="shared" ca="1" si="5"/>
        <v>TSV Starnen IITTC Mellen</v>
      </c>
      <c r="V49" s="241" t="str">
        <f t="shared" ca="1" si="6"/>
        <v>TTC MellenTSV Starnen II</v>
      </c>
      <c r="W49" s="242">
        <f ca="1">IF($U49="",0,COUNTIF($U$4:$U49,$V49))</f>
        <v>1</v>
      </c>
      <c r="X49" s="266" t="str">
        <f t="shared" ca="1" si="7"/>
        <v/>
      </c>
      <c r="Y49" s="266" t="str">
        <f t="shared" ca="1" si="9"/>
        <v>3 : 9</v>
      </c>
    </row>
    <row r="50" spans="2:25" x14ac:dyDescent="0.2">
      <c r="B50" s="2"/>
      <c r="C50" s="2"/>
      <c r="D50" s="2"/>
      <c r="E50" s="263">
        <v>47</v>
      </c>
      <c r="F50" s="91" t="str">
        <f ca="1">IF(Spielplan!$H54="","",Spielplan!$H54)</f>
        <v>TTC Rot-Weiß Essen II</v>
      </c>
      <c r="G50" s="92" t="str">
        <f ca="1">IF(Spielplan!$I54="","",Spielplan!$I54)</f>
        <v>SV Baldorf</v>
      </c>
      <c r="H50" s="59" t="str">
        <f ca="1">IF(AND(Spielplan!$N54&lt;&gt;"",Spielplan!$P54&lt;&gt;"",Spielplan!$H54&lt;&gt;Spielplan!$I54,$F50&lt;&gt;"",$G50&lt;&gt;""),Spielplan!$N54,"")</f>
        <v/>
      </c>
      <c r="I50" s="17" t="str">
        <f ca="1">IF(AND(Spielplan!$N54&lt;&gt;"",Spielplan!$P54&lt;&gt;"",Spielplan!$H54&lt;&gt;Spielplan!$I54,$F50&lt;&gt;"",$G50&lt;&gt;""),Spielplan!$P54,"")</f>
        <v/>
      </c>
      <c r="J50" s="280" t="str">
        <f ca="1">IF(Spielplan!$G54=0,"",Spielplan!$G54)</f>
        <v/>
      </c>
      <c r="K50" s="281" t="str">
        <f t="shared" ca="1" si="8"/>
        <v/>
      </c>
      <c r="L50" s="277">
        <f t="shared" ca="1" si="10"/>
        <v>2</v>
      </c>
      <c r="N50" s="16" t="str">
        <f t="shared" ca="1" si="0"/>
        <v/>
      </c>
      <c r="O50" s="7">
        <f t="shared" ca="1" si="1"/>
        <v>0</v>
      </c>
      <c r="P50" s="7" t="str">
        <f t="shared" ca="1" si="2"/>
        <v/>
      </c>
      <c r="Q50" s="2" t="str">
        <f t="shared" ca="1" si="3"/>
        <v>TTC Rot-Weiß Essen IISV Baldorf</v>
      </c>
      <c r="R50" s="44" t="str">
        <f t="shared" ca="1" si="4"/>
        <v/>
      </c>
      <c r="U50" s="240" t="str">
        <f t="shared" ca="1" si="5"/>
        <v>TTC Rot-Weiß Essen IISV Baldorf</v>
      </c>
      <c r="V50" s="241" t="str">
        <f t="shared" ca="1" si="6"/>
        <v>SV BaldorfTTC Rot-Weiß Essen II</v>
      </c>
      <c r="W50" s="242">
        <f ca="1">IF($U50="",0,COUNTIF($U$4:$U50,$V50))</f>
        <v>1</v>
      </c>
      <c r="X50" s="266" t="str">
        <f t="shared" ca="1" si="7"/>
        <v/>
      </c>
      <c r="Y50" s="266" t="str">
        <f t="shared" ca="1" si="9"/>
        <v>9 : 5</v>
      </c>
    </row>
    <row r="51" spans="2:25" x14ac:dyDescent="0.2">
      <c r="B51" s="2"/>
      <c r="C51" s="2"/>
      <c r="D51" s="2"/>
      <c r="E51" s="263">
        <v>48</v>
      </c>
      <c r="F51" s="91" t="str">
        <f ca="1">IF(Spielplan!$H55="","",Spielplan!$H55)</f>
        <v>SV Arminia Köln III</v>
      </c>
      <c r="G51" s="92" t="str">
        <f ca="1">IF(Spielplan!$I55="","",Spielplan!$I55)</f>
        <v>VfL Wilden</v>
      </c>
      <c r="H51" s="59" t="str">
        <f ca="1">IF(AND(Spielplan!$N55&lt;&gt;"",Spielplan!$P55&lt;&gt;"",Spielplan!$H55&lt;&gt;Spielplan!$I55,$F51&lt;&gt;"",$G51&lt;&gt;""),Spielplan!$N55,"")</f>
        <v/>
      </c>
      <c r="I51" s="17" t="str">
        <f ca="1">IF(AND(Spielplan!$N55&lt;&gt;"",Spielplan!$P55&lt;&gt;"",Spielplan!$H55&lt;&gt;Spielplan!$I55,$F51&lt;&gt;"",$G51&lt;&gt;""),Spielplan!$P55,"")</f>
        <v/>
      </c>
      <c r="J51" s="280" t="str">
        <f ca="1">IF(Spielplan!$G55=0,"",Spielplan!$G55)</f>
        <v/>
      </c>
      <c r="K51" s="281" t="str">
        <f t="shared" ca="1" si="8"/>
        <v/>
      </c>
      <c r="L51" s="277">
        <f t="shared" ca="1" si="10"/>
        <v>3</v>
      </c>
      <c r="N51" s="16" t="str">
        <f t="shared" ca="1" si="0"/>
        <v/>
      </c>
      <c r="O51" s="7">
        <f t="shared" ca="1" si="1"/>
        <v>0</v>
      </c>
      <c r="P51" s="7" t="str">
        <f t="shared" ca="1" si="2"/>
        <v/>
      </c>
      <c r="Q51" s="2" t="str">
        <f t="shared" ca="1" si="3"/>
        <v>SV Arminia Köln IIIVfL Wilden</v>
      </c>
      <c r="R51" s="44" t="str">
        <f t="shared" ca="1" si="4"/>
        <v/>
      </c>
      <c r="U51" s="240" t="str">
        <f t="shared" ca="1" si="5"/>
        <v>SV Arminia Köln IIIVfL Wilden</v>
      </c>
      <c r="V51" s="241" t="str">
        <f t="shared" ca="1" si="6"/>
        <v>VfL WildenSV Arminia Köln III</v>
      </c>
      <c r="W51" s="242">
        <f ca="1">IF($U51="",0,COUNTIF($U$4:$U51,$V51))</f>
        <v>1</v>
      </c>
      <c r="X51" s="266" t="str">
        <f t="shared" ca="1" si="7"/>
        <v/>
      </c>
      <c r="Y51" s="266" t="str">
        <f t="shared" ca="1" si="9"/>
        <v>9 : 1</v>
      </c>
    </row>
    <row r="52" spans="2:25" x14ac:dyDescent="0.2">
      <c r="B52" s="2"/>
      <c r="C52" s="2"/>
      <c r="D52" s="2"/>
      <c r="E52" s="263">
        <v>49</v>
      </c>
      <c r="F52" s="91" t="str">
        <f ca="1">IF(Spielplan!$H56="","",Spielplan!$H56)</f>
        <v>RSV Peene</v>
      </c>
      <c r="G52" s="92" t="str">
        <f ca="1">IF(Spielplan!$I56="","",Spielplan!$I56)</f>
        <v>SG Obermunde</v>
      </c>
      <c r="H52" s="59" t="str">
        <f ca="1">IF(AND(Spielplan!$N56&lt;&gt;"",Spielplan!$P56&lt;&gt;"",Spielplan!$H56&lt;&gt;Spielplan!$I56,$F52&lt;&gt;"",$G52&lt;&gt;""),Spielplan!$N56,"")</f>
        <v/>
      </c>
      <c r="I52" s="17" t="str">
        <f ca="1">IF(AND(Spielplan!$N56&lt;&gt;"",Spielplan!$P56&lt;&gt;"",Spielplan!$H56&lt;&gt;Spielplan!$I56,$F52&lt;&gt;"",$G52&lt;&gt;""),Spielplan!$P56,"")</f>
        <v/>
      </c>
      <c r="J52" s="280" t="str">
        <f ca="1">IF(Spielplan!$G56=0,"",Spielplan!$G56)</f>
        <v/>
      </c>
      <c r="K52" s="281" t="str">
        <f t="shared" ca="1" si="8"/>
        <v/>
      </c>
      <c r="L52" s="277">
        <f t="shared" ca="1" si="10"/>
        <v>4</v>
      </c>
      <c r="N52" s="16" t="str">
        <f t="shared" ca="1" si="0"/>
        <v/>
      </c>
      <c r="O52" s="7">
        <f t="shared" ca="1" si="1"/>
        <v>0</v>
      </c>
      <c r="P52" s="7" t="str">
        <f t="shared" ca="1" si="2"/>
        <v/>
      </c>
      <c r="Q52" s="2" t="str">
        <f t="shared" ca="1" si="3"/>
        <v>RSV PeeneSG Obermunde</v>
      </c>
      <c r="R52" s="44" t="str">
        <f t="shared" ca="1" si="4"/>
        <v/>
      </c>
      <c r="U52" s="240" t="str">
        <f t="shared" ca="1" si="5"/>
        <v>RSV PeeneSG Obermunde</v>
      </c>
      <c r="V52" s="241" t="str">
        <f t="shared" ca="1" si="6"/>
        <v>SG ObermundeRSV Peene</v>
      </c>
      <c r="W52" s="242">
        <f ca="1">IF($U52="",0,COUNTIF($U$4:$U52,$V52))</f>
        <v>1</v>
      </c>
      <c r="X52" s="266" t="str">
        <f t="shared" ca="1" si="7"/>
        <v/>
      </c>
      <c r="Y52" s="266" t="str">
        <f t="shared" ca="1" si="9"/>
        <v>8 : 8</v>
      </c>
    </row>
    <row r="53" spans="2:25" x14ac:dyDescent="0.2">
      <c r="B53" s="2"/>
      <c r="C53" s="2"/>
      <c r="D53" s="2"/>
      <c r="E53" s="263">
        <v>50</v>
      </c>
      <c r="F53" s="91" t="str">
        <f ca="1">IF(Spielplan!$H57="","",Spielplan!$H57)</f>
        <v>TSV Breitau</v>
      </c>
      <c r="G53" s="92" t="str">
        <f ca="1">IF(Spielplan!$I57="","",Spielplan!$I57)</f>
        <v>SV Waldau</v>
      </c>
      <c r="H53" s="59" t="str">
        <f ca="1">IF(AND(Spielplan!$N57&lt;&gt;"",Spielplan!$P57&lt;&gt;"",Spielplan!$H57&lt;&gt;Spielplan!$I57,$F53&lt;&gt;"",$G53&lt;&gt;""),Spielplan!$N57,"")</f>
        <v/>
      </c>
      <c r="I53" s="17" t="str">
        <f ca="1">IF(AND(Spielplan!$N57&lt;&gt;"",Spielplan!$P57&lt;&gt;"",Spielplan!$H57&lt;&gt;Spielplan!$I57,$F53&lt;&gt;"",$G53&lt;&gt;""),Spielplan!$P57,"")</f>
        <v/>
      </c>
      <c r="J53" s="280" t="str">
        <f ca="1">IF(Spielplan!$G57=0,"",Spielplan!$G57)</f>
        <v/>
      </c>
      <c r="K53" s="281" t="str">
        <f t="shared" ca="1" si="8"/>
        <v/>
      </c>
      <c r="L53" s="277">
        <f t="shared" ca="1" si="10"/>
        <v>5</v>
      </c>
      <c r="N53" s="16" t="str">
        <f t="shared" ca="1" si="0"/>
        <v/>
      </c>
      <c r="O53" s="7">
        <f t="shared" ca="1" si="1"/>
        <v>0</v>
      </c>
      <c r="P53" s="7" t="str">
        <f t="shared" ca="1" si="2"/>
        <v/>
      </c>
      <c r="Q53" s="2" t="str">
        <f t="shared" ca="1" si="3"/>
        <v>TSV BreitauSV Waldau</v>
      </c>
      <c r="R53" s="44" t="str">
        <f t="shared" ca="1" si="4"/>
        <v/>
      </c>
      <c r="U53" s="240" t="str">
        <f t="shared" ca="1" si="5"/>
        <v>TSV BreitauSV Waldau</v>
      </c>
      <c r="V53" s="241" t="str">
        <f t="shared" ca="1" si="6"/>
        <v>SV WaldauTSV Breitau</v>
      </c>
      <c r="W53" s="242">
        <f ca="1">IF($U53="",0,COUNTIF($U$4:$U53,$V53))</f>
        <v>1</v>
      </c>
      <c r="X53" s="266" t="str">
        <f t="shared" ca="1" si="7"/>
        <v/>
      </c>
      <c r="Y53" s="266" t="str">
        <f t="shared" ca="1" si="9"/>
        <v>5 : 9</v>
      </c>
    </row>
    <row r="54" spans="2:25" x14ac:dyDescent="0.2">
      <c r="B54" s="2"/>
      <c r="C54" s="2"/>
      <c r="D54" s="2"/>
      <c r="E54" s="263">
        <v>51</v>
      </c>
      <c r="F54" s="91" t="str">
        <f ca="1">IF(Spielplan!$H58="","",Spielplan!$H58)</f>
        <v>TTC Mellen</v>
      </c>
      <c r="G54" s="92" t="str">
        <f ca="1">IF(Spielplan!$I58="","",Spielplan!$I58)</f>
        <v>SV Baldorf</v>
      </c>
      <c r="H54" s="59" t="str">
        <f ca="1">IF(AND(Spielplan!$N58&lt;&gt;"",Spielplan!$P58&lt;&gt;"",Spielplan!$H58&lt;&gt;Spielplan!$I58,$F54&lt;&gt;"",$G54&lt;&gt;""),Spielplan!$N58,"")</f>
        <v/>
      </c>
      <c r="I54" s="17" t="str">
        <f ca="1">IF(AND(Spielplan!$N58&lt;&gt;"",Spielplan!$P58&lt;&gt;"",Spielplan!$H58&lt;&gt;Spielplan!$I58,$F54&lt;&gt;"",$G54&lt;&gt;""),Spielplan!$P58,"")</f>
        <v/>
      </c>
      <c r="J54" s="280" t="str">
        <f ca="1">IF(Spielplan!$G58=0,"",Spielplan!$G58)</f>
        <v/>
      </c>
      <c r="K54" s="281" t="str">
        <f t="shared" ca="1" si="8"/>
        <v/>
      </c>
      <c r="L54" s="277">
        <f t="shared" ca="1" si="10"/>
        <v>6</v>
      </c>
      <c r="N54" s="16" t="str">
        <f t="shared" ca="1" si="0"/>
        <v/>
      </c>
      <c r="O54" s="7">
        <f t="shared" ca="1" si="1"/>
        <v>0</v>
      </c>
      <c r="P54" s="7" t="str">
        <f t="shared" ca="1" si="2"/>
        <v/>
      </c>
      <c r="Q54" s="2" t="str">
        <f t="shared" ca="1" si="3"/>
        <v>TTC MellenSV Baldorf</v>
      </c>
      <c r="R54" s="44" t="str">
        <f t="shared" ca="1" si="4"/>
        <v/>
      </c>
      <c r="U54" s="240" t="str">
        <f t="shared" ca="1" si="5"/>
        <v>TTC MellenSV Baldorf</v>
      </c>
      <c r="V54" s="241" t="str">
        <f t="shared" ca="1" si="6"/>
        <v>SV BaldorfTTC Mellen</v>
      </c>
      <c r="W54" s="242">
        <f ca="1">IF($U54="",0,COUNTIF($U$4:$U54,$V54))</f>
        <v>1</v>
      </c>
      <c r="X54" s="266" t="str">
        <f t="shared" ca="1" si="7"/>
        <v/>
      </c>
      <c r="Y54" s="266" t="str">
        <f t="shared" ca="1" si="9"/>
        <v>9 : 7</v>
      </c>
    </row>
    <row r="55" spans="2:25" x14ac:dyDescent="0.2">
      <c r="B55" s="2"/>
      <c r="C55" s="2"/>
      <c r="D55" s="2"/>
      <c r="E55" s="263">
        <v>52</v>
      </c>
      <c r="F55" s="91" t="str">
        <f ca="1">IF(Spielplan!$H59="","",Spielplan!$H59)</f>
        <v>TSV Starnen II</v>
      </c>
      <c r="G55" s="92" t="str">
        <f ca="1">IF(Spielplan!$I59="","",Spielplan!$I59)</f>
        <v>SV Arminia Köln III</v>
      </c>
      <c r="H55" s="59" t="str">
        <f ca="1">IF(AND(Spielplan!$N59&lt;&gt;"",Spielplan!$P59&lt;&gt;"",Spielplan!$H59&lt;&gt;Spielplan!$I59,$F55&lt;&gt;"",$G55&lt;&gt;""),Spielplan!$N59,"")</f>
        <v/>
      </c>
      <c r="I55" s="17" t="str">
        <f ca="1">IF(AND(Spielplan!$N59&lt;&gt;"",Spielplan!$P59&lt;&gt;"",Spielplan!$H59&lt;&gt;Spielplan!$I59,$F55&lt;&gt;"",$G55&lt;&gt;""),Spielplan!$P59,"")</f>
        <v/>
      </c>
      <c r="J55" s="280" t="str">
        <f ca="1">IF(Spielplan!$G59=0,"",Spielplan!$G59)</f>
        <v/>
      </c>
      <c r="K55" s="281" t="str">
        <f t="shared" ca="1" si="8"/>
        <v/>
      </c>
      <c r="L55" s="277">
        <f t="shared" ca="1" si="10"/>
        <v>7</v>
      </c>
      <c r="N55" s="16" t="str">
        <f t="shared" ca="1" si="0"/>
        <v/>
      </c>
      <c r="O55" s="7">
        <f t="shared" ca="1" si="1"/>
        <v>0</v>
      </c>
      <c r="P55" s="7" t="str">
        <f t="shared" ca="1" si="2"/>
        <v/>
      </c>
      <c r="Q55" s="2" t="str">
        <f t="shared" ca="1" si="3"/>
        <v>TSV Starnen IISV Arminia Köln III</v>
      </c>
      <c r="R55" s="44" t="str">
        <f t="shared" ca="1" si="4"/>
        <v/>
      </c>
      <c r="U55" s="240" t="str">
        <f t="shared" ca="1" si="5"/>
        <v>TSV Starnen IISV Arminia Köln III</v>
      </c>
      <c r="V55" s="241" t="str">
        <f t="shared" ca="1" si="6"/>
        <v>SV Arminia Köln IIITSV Starnen II</v>
      </c>
      <c r="W55" s="242">
        <f ca="1">IF($U55="",0,COUNTIF($U$4:$U55,$V55))</f>
        <v>1</v>
      </c>
      <c r="X55" s="266" t="str">
        <f t="shared" ca="1" si="7"/>
        <v/>
      </c>
      <c r="Y55" s="266" t="str">
        <f t="shared" ca="1" si="9"/>
        <v>5 : 9</v>
      </c>
    </row>
    <row r="56" spans="2:25" x14ac:dyDescent="0.2">
      <c r="B56" s="2"/>
      <c r="C56" s="2"/>
      <c r="D56" s="2"/>
      <c r="E56" s="263">
        <v>53</v>
      </c>
      <c r="F56" s="91" t="str">
        <f ca="1">IF(Spielplan!$H60="","",Spielplan!$H60)</f>
        <v>SG Obermunde</v>
      </c>
      <c r="G56" s="92" t="str">
        <f ca="1">IF(Spielplan!$I60="","",Spielplan!$I60)</f>
        <v>TTC Rot-Weiß Essen II</v>
      </c>
      <c r="H56" s="59" t="str">
        <f ca="1">IF(AND(Spielplan!$N60&lt;&gt;"",Spielplan!$P60&lt;&gt;"",Spielplan!$H60&lt;&gt;Spielplan!$I60,$F56&lt;&gt;"",$G56&lt;&gt;""),Spielplan!$N60,"")</f>
        <v/>
      </c>
      <c r="I56" s="17" t="str">
        <f ca="1">IF(AND(Spielplan!$N60&lt;&gt;"",Spielplan!$P60&lt;&gt;"",Spielplan!$H60&lt;&gt;Spielplan!$I60,$F56&lt;&gt;"",$G56&lt;&gt;""),Spielplan!$P60,"")</f>
        <v/>
      </c>
      <c r="J56" s="280" t="str">
        <f ca="1">IF(Spielplan!$G60=0,"",Spielplan!$G60)</f>
        <v/>
      </c>
      <c r="K56" s="281" t="str">
        <f t="shared" ca="1" si="8"/>
        <v/>
      </c>
      <c r="L56" s="277">
        <f t="shared" ca="1" si="10"/>
        <v>8</v>
      </c>
      <c r="N56" s="16" t="str">
        <f t="shared" ca="1" si="0"/>
        <v/>
      </c>
      <c r="O56" s="7">
        <f t="shared" ca="1" si="1"/>
        <v>0</v>
      </c>
      <c r="P56" s="7" t="str">
        <f t="shared" ca="1" si="2"/>
        <v/>
      </c>
      <c r="Q56" s="2" t="str">
        <f t="shared" ca="1" si="3"/>
        <v>SG ObermundeTTC Rot-Weiß Essen II</v>
      </c>
      <c r="R56" s="44" t="str">
        <f t="shared" ca="1" si="4"/>
        <v/>
      </c>
      <c r="U56" s="240" t="str">
        <f t="shared" ca="1" si="5"/>
        <v>SG ObermundeTTC Rot-Weiß Essen II</v>
      </c>
      <c r="V56" s="241" t="str">
        <f t="shared" ca="1" si="6"/>
        <v>TTC Rot-Weiß Essen IISG Obermunde</v>
      </c>
      <c r="W56" s="242">
        <f ca="1">IF($U56="",0,COUNTIF($U$4:$U56,$V56))</f>
        <v>1</v>
      </c>
      <c r="X56" s="266" t="str">
        <f t="shared" ca="1" si="7"/>
        <v/>
      </c>
      <c r="Y56" s="266" t="str">
        <f t="shared" ca="1" si="9"/>
        <v>3 : 9</v>
      </c>
    </row>
    <row r="57" spans="2:25" x14ac:dyDescent="0.2">
      <c r="B57" s="2"/>
      <c r="C57" s="2"/>
      <c r="D57" s="2"/>
      <c r="E57" s="263">
        <v>54</v>
      </c>
      <c r="F57" s="91" t="str">
        <f ca="1">IF(Spielplan!$H61="","",Spielplan!$H61)</f>
        <v>VfL Wilden</v>
      </c>
      <c r="G57" s="92" t="str">
        <f ca="1">IF(Spielplan!$I61="","",Spielplan!$I61)</f>
        <v>TSV Breitau</v>
      </c>
      <c r="H57" s="59" t="str">
        <f ca="1">IF(AND(Spielplan!$N61&lt;&gt;"",Spielplan!$P61&lt;&gt;"",Spielplan!$H61&lt;&gt;Spielplan!$I61,$F57&lt;&gt;"",$G57&lt;&gt;""),Spielplan!$N61,"")</f>
        <v/>
      </c>
      <c r="I57" s="17" t="str">
        <f ca="1">IF(AND(Spielplan!$N61&lt;&gt;"",Spielplan!$P61&lt;&gt;"",Spielplan!$H61&lt;&gt;Spielplan!$I61,$F57&lt;&gt;"",$G57&lt;&gt;""),Spielplan!$P61,"")</f>
        <v/>
      </c>
      <c r="J57" s="280" t="str">
        <f ca="1">IF(Spielplan!$G61=0,"",Spielplan!$G61)</f>
        <v/>
      </c>
      <c r="K57" s="281" t="str">
        <f t="shared" ca="1" si="8"/>
        <v/>
      </c>
      <c r="L57" s="277">
        <f t="shared" ca="1" si="10"/>
        <v>9</v>
      </c>
      <c r="N57" s="16" t="str">
        <f t="shared" ca="1" si="0"/>
        <v/>
      </c>
      <c r="O57" s="7">
        <f t="shared" ca="1" si="1"/>
        <v>0</v>
      </c>
      <c r="P57" s="7" t="str">
        <f t="shared" ca="1" si="2"/>
        <v/>
      </c>
      <c r="Q57" s="2" t="str">
        <f t="shared" ca="1" si="3"/>
        <v>VfL WildenTSV Breitau</v>
      </c>
      <c r="R57" s="44" t="str">
        <f t="shared" ca="1" si="4"/>
        <v/>
      </c>
      <c r="U57" s="240" t="str">
        <f t="shared" ca="1" si="5"/>
        <v>VfL WildenTSV Breitau</v>
      </c>
      <c r="V57" s="241" t="str">
        <f t="shared" ca="1" si="6"/>
        <v>TSV BreitauVfL Wilden</v>
      </c>
      <c r="W57" s="242">
        <f ca="1">IF($U57="",0,COUNTIF($U$4:$U57,$V57))</f>
        <v>1</v>
      </c>
      <c r="X57" s="266" t="str">
        <f t="shared" ca="1" si="7"/>
        <v/>
      </c>
      <c r="Y57" s="266" t="str">
        <f t="shared" ca="1" si="9"/>
        <v>8 : 8</v>
      </c>
    </row>
    <row r="58" spans="2:25" x14ac:dyDescent="0.2">
      <c r="B58" s="2"/>
      <c r="C58" s="2"/>
      <c r="D58" s="2"/>
      <c r="E58" s="263">
        <v>55</v>
      </c>
      <c r="F58" s="91" t="str">
        <f ca="1">IF(Spielplan!$H62="","",Spielplan!$H62)</f>
        <v>SV Waldau</v>
      </c>
      <c r="G58" s="92" t="str">
        <f ca="1">IF(Spielplan!$I62="","",Spielplan!$I62)</f>
        <v>RSV Peene</v>
      </c>
      <c r="H58" s="59" t="str">
        <f ca="1">IF(AND(Spielplan!$N62&lt;&gt;"",Spielplan!$P62&lt;&gt;"",Spielplan!$H62&lt;&gt;Spielplan!$I62,$F58&lt;&gt;"",$G58&lt;&gt;""),Spielplan!$N62,"")</f>
        <v/>
      </c>
      <c r="I58" s="17" t="str">
        <f ca="1">IF(AND(Spielplan!$N62&lt;&gt;"",Spielplan!$P62&lt;&gt;"",Spielplan!$H62&lt;&gt;Spielplan!$I62,$F58&lt;&gt;"",$G58&lt;&gt;""),Spielplan!$P62,"")</f>
        <v/>
      </c>
      <c r="J58" s="280" t="str">
        <f ca="1">IF(Spielplan!$G62=0,"",Spielplan!$G62)</f>
        <v/>
      </c>
      <c r="K58" s="281" t="str">
        <f t="shared" ca="1" si="8"/>
        <v/>
      </c>
      <c r="L58" s="277">
        <f t="shared" ca="1" si="10"/>
        <v>10</v>
      </c>
      <c r="N58" s="16" t="str">
        <f t="shared" ca="1" si="0"/>
        <v/>
      </c>
      <c r="O58" s="7">
        <f t="shared" ca="1" si="1"/>
        <v>0</v>
      </c>
      <c r="P58" s="7" t="str">
        <f t="shared" ca="1" si="2"/>
        <v/>
      </c>
      <c r="Q58" s="2" t="str">
        <f t="shared" ca="1" si="3"/>
        <v>SV WaldauRSV Peene</v>
      </c>
      <c r="R58" s="44" t="str">
        <f t="shared" ca="1" si="4"/>
        <v/>
      </c>
      <c r="U58" s="240" t="str">
        <f t="shared" ca="1" si="5"/>
        <v>SV WaldauRSV Peene</v>
      </c>
      <c r="V58" s="241" t="str">
        <f t="shared" ca="1" si="6"/>
        <v>RSV PeeneSV Waldau</v>
      </c>
      <c r="W58" s="242">
        <f ca="1">IF($U58="",0,COUNTIF($U$4:$U58,$V58))</f>
        <v>1</v>
      </c>
      <c r="X58" s="266" t="str">
        <f t="shared" ca="1" si="7"/>
        <v/>
      </c>
      <c r="Y58" s="266" t="str">
        <f t="shared" ca="1" si="9"/>
        <v>6 : 9</v>
      </c>
    </row>
    <row r="59" spans="2:25" x14ac:dyDescent="0.2">
      <c r="B59" s="2"/>
      <c r="C59" s="2"/>
      <c r="D59" s="2"/>
      <c r="E59" s="263">
        <v>56</v>
      </c>
      <c r="F59" s="91" t="str">
        <f ca="1">IF(Spielplan!$H63="","",Spielplan!$H63)</f>
        <v>SV Arminia Köln III</v>
      </c>
      <c r="G59" s="92" t="str">
        <f ca="1">IF(Spielplan!$I63="","",Spielplan!$I63)</f>
        <v>TTC Mellen</v>
      </c>
      <c r="H59" s="59" t="str">
        <f ca="1">IF(AND(Spielplan!$N63&lt;&gt;"",Spielplan!$P63&lt;&gt;"",Spielplan!$H63&lt;&gt;Spielplan!$I63,$F59&lt;&gt;"",$G59&lt;&gt;""),Spielplan!$N63,"")</f>
        <v/>
      </c>
      <c r="I59" s="17" t="str">
        <f ca="1">IF(AND(Spielplan!$N63&lt;&gt;"",Spielplan!$P63&lt;&gt;"",Spielplan!$H63&lt;&gt;Spielplan!$I63,$F59&lt;&gt;"",$G59&lt;&gt;""),Spielplan!$P63,"")</f>
        <v/>
      </c>
      <c r="J59" s="280" t="str">
        <f ca="1">IF(Spielplan!$G63=0,"",Spielplan!$G63)</f>
        <v/>
      </c>
      <c r="K59" s="281" t="str">
        <f t="shared" ca="1" si="8"/>
        <v/>
      </c>
      <c r="L59" s="277">
        <f t="shared" ca="1" si="10"/>
        <v>11</v>
      </c>
      <c r="N59" s="16" t="str">
        <f t="shared" ca="1" si="0"/>
        <v/>
      </c>
      <c r="O59" s="7">
        <f t="shared" ca="1" si="1"/>
        <v>0</v>
      </c>
      <c r="P59" s="7" t="str">
        <f t="shared" ca="1" si="2"/>
        <v/>
      </c>
      <c r="Q59" s="2" t="str">
        <f t="shared" ca="1" si="3"/>
        <v>SV Arminia Köln IIITTC Mellen</v>
      </c>
      <c r="R59" s="44" t="str">
        <f t="shared" ca="1" si="4"/>
        <v/>
      </c>
      <c r="U59" s="240" t="str">
        <f t="shared" ca="1" si="5"/>
        <v>SV Arminia Köln IIITTC Mellen</v>
      </c>
      <c r="V59" s="241" t="str">
        <f t="shared" ca="1" si="6"/>
        <v>TTC MellenSV Arminia Köln III</v>
      </c>
      <c r="W59" s="242">
        <f ca="1">IF($U59="",0,COUNTIF($U$4:$U59,$V59))</f>
        <v>1</v>
      </c>
      <c r="X59" s="266" t="str">
        <f t="shared" ca="1" si="7"/>
        <v/>
      </c>
      <c r="Y59" s="266" t="str">
        <f t="shared" ca="1" si="9"/>
        <v/>
      </c>
    </row>
    <row r="60" spans="2:25" x14ac:dyDescent="0.2">
      <c r="B60" s="2"/>
      <c r="C60" s="2"/>
      <c r="D60" s="2"/>
      <c r="E60" s="263">
        <v>57</v>
      </c>
      <c r="F60" s="91" t="str">
        <f ca="1">IF(Spielplan!$H64="","",Spielplan!$H64)</f>
        <v>SV Baldorf</v>
      </c>
      <c r="G60" s="92" t="str">
        <f ca="1">IF(Spielplan!$I64="","",Spielplan!$I64)</f>
        <v>SG Obermunde</v>
      </c>
      <c r="H60" s="59" t="str">
        <f ca="1">IF(AND(Spielplan!$N64&lt;&gt;"",Spielplan!$P64&lt;&gt;"",Spielplan!$H64&lt;&gt;Spielplan!$I64,$F60&lt;&gt;"",$G60&lt;&gt;""),Spielplan!$N64,"")</f>
        <v/>
      </c>
      <c r="I60" s="17" t="str">
        <f ca="1">IF(AND(Spielplan!$N64&lt;&gt;"",Spielplan!$P64&lt;&gt;"",Spielplan!$H64&lt;&gt;Spielplan!$I64,$F60&lt;&gt;"",$G60&lt;&gt;""),Spielplan!$P64,"")</f>
        <v/>
      </c>
      <c r="J60" s="280" t="str">
        <f ca="1">IF(Spielplan!$G64=0,"",Spielplan!$G64)</f>
        <v/>
      </c>
      <c r="K60" s="281" t="str">
        <f t="shared" ca="1" si="8"/>
        <v/>
      </c>
      <c r="L60" s="277">
        <f t="shared" ca="1" si="10"/>
        <v>12</v>
      </c>
      <c r="N60" s="16" t="str">
        <f t="shared" ca="1" si="0"/>
        <v/>
      </c>
      <c r="O60" s="7">
        <f t="shared" ca="1" si="1"/>
        <v>0</v>
      </c>
      <c r="P60" s="7" t="str">
        <f t="shared" ca="1" si="2"/>
        <v/>
      </c>
      <c r="Q60" s="2" t="str">
        <f t="shared" ca="1" si="3"/>
        <v>SV BaldorfSG Obermunde</v>
      </c>
      <c r="R60" s="44" t="str">
        <f t="shared" ca="1" si="4"/>
        <v/>
      </c>
      <c r="U60" s="240" t="str">
        <f t="shared" ca="1" si="5"/>
        <v>SV BaldorfSG Obermunde</v>
      </c>
      <c r="V60" s="241" t="str">
        <f t="shared" ca="1" si="6"/>
        <v>SG ObermundeSV Baldorf</v>
      </c>
      <c r="W60" s="242">
        <f ca="1">IF($U60="",0,COUNTIF($U$4:$U60,$V60))</f>
        <v>1</v>
      </c>
      <c r="X60" s="266" t="str">
        <f t="shared" ca="1" si="7"/>
        <v/>
      </c>
      <c r="Y60" s="266" t="str">
        <f t="shared" ca="1" si="9"/>
        <v/>
      </c>
    </row>
    <row r="61" spans="2:25" x14ac:dyDescent="0.2">
      <c r="B61" s="2"/>
      <c r="C61" s="2"/>
      <c r="D61" s="2"/>
      <c r="E61" s="263">
        <v>58</v>
      </c>
      <c r="F61" s="91" t="str">
        <f ca="1">IF(Spielplan!$H65="","",Spielplan!$H65)</f>
        <v>TSV Breitau</v>
      </c>
      <c r="G61" s="92" t="str">
        <f ca="1">IF(Spielplan!$I65="","",Spielplan!$I65)</f>
        <v>TSV Starnen II</v>
      </c>
      <c r="H61" s="59" t="str">
        <f ca="1">IF(AND(Spielplan!$N65&lt;&gt;"",Spielplan!$P65&lt;&gt;"",Spielplan!$H65&lt;&gt;Spielplan!$I65,$F61&lt;&gt;"",$G61&lt;&gt;""),Spielplan!$N65,"")</f>
        <v/>
      </c>
      <c r="I61" s="17" t="str">
        <f ca="1">IF(AND(Spielplan!$N65&lt;&gt;"",Spielplan!$P65&lt;&gt;"",Spielplan!$H65&lt;&gt;Spielplan!$I65,$F61&lt;&gt;"",$G61&lt;&gt;""),Spielplan!$P65,"")</f>
        <v/>
      </c>
      <c r="J61" s="280" t="str">
        <f ca="1">IF(Spielplan!$G65=0,"",Spielplan!$G65)</f>
        <v/>
      </c>
      <c r="K61" s="281" t="str">
        <f t="shared" ca="1" si="8"/>
        <v/>
      </c>
      <c r="L61" s="277">
        <f t="shared" ca="1" si="10"/>
        <v>13</v>
      </c>
      <c r="N61" s="16" t="str">
        <f t="shared" ca="1" si="0"/>
        <v/>
      </c>
      <c r="O61" s="7">
        <f t="shared" ca="1" si="1"/>
        <v>0</v>
      </c>
      <c r="P61" s="7" t="str">
        <f t="shared" ca="1" si="2"/>
        <v/>
      </c>
      <c r="Q61" s="2" t="str">
        <f t="shared" ca="1" si="3"/>
        <v>TSV BreitauTSV Starnen II</v>
      </c>
      <c r="R61" s="44" t="str">
        <f t="shared" ca="1" si="4"/>
        <v/>
      </c>
      <c r="U61" s="240" t="str">
        <f t="shared" ca="1" si="5"/>
        <v>TSV BreitauTSV Starnen II</v>
      </c>
      <c r="V61" s="241" t="str">
        <f t="shared" ca="1" si="6"/>
        <v>TSV Starnen IITSV Breitau</v>
      </c>
      <c r="W61" s="242">
        <f ca="1">IF($U61="",0,COUNTIF($U$4:$U61,$V61))</f>
        <v>1</v>
      </c>
      <c r="X61" s="266" t="str">
        <f t="shared" ca="1" si="7"/>
        <v/>
      </c>
      <c r="Y61" s="266" t="str">
        <f t="shared" ca="1" si="9"/>
        <v/>
      </c>
    </row>
    <row r="62" spans="2:25" x14ac:dyDescent="0.2">
      <c r="B62" s="2"/>
      <c r="C62" s="2"/>
      <c r="D62" s="2"/>
      <c r="E62" s="263">
        <v>59</v>
      </c>
      <c r="F62" s="91" t="str">
        <f ca="1">IF(Spielplan!$H66="","",Spielplan!$H66)</f>
        <v>TTC Rot-Weiß Essen II</v>
      </c>
      <c r="G62" s="92" t="str">
        <f ca="1">IF(Spielplan!$I66="","",Spielplan!$I66)</f>
        <v>SV Waldau</v>
      </c>
      <c r="H62" s="59" t="str">
        <f ca="1">IF(AND(Spielplan!$N66&lt;&gt;"",Spielplan!$P66&lt;&gt;"",Spielplan!$H66&lt;&gt;Spielplan!$I66,$F62&lt;&gt;"",$G62&lt;&gt;""),Spielplan!$N66,"")</f>
        <v/>
      </c>
      <c r="I62" s="17" t="str">
        <f ca="1">IF(AND(Spielplan!$N66&lt;&gt;"",Spielplan!$P66&lt;&gt;"",Spielplan!$H66&lt;&gt;Spielplan!$I66,$F62&lt;&gt;"",$G62&lt;&gt;""),Spielplan!$P66,"")</f>
        <v/>
      </c>
      <c r="J62" s="280" t="str">
        <f ca="1">IF(Spielplan!$G66=0,"",Spielplan!$G66)</f>
        <v/>
      </c>
      <c r="K62" s="281" t="str">
        <f t="shared" ca="1" si="8"/>
        <v/>
      </c>
      <c r="L62" s="277">
        <f t="shared" ca="1" si="10"/>
        <v>14</v>
      </c>
      <c r="N62" s="16" t="str">
        <f t="shared" ca="1" si="0"/>
        <v/>
      </c>
      <c r="O62" s="7">
        <f t="shared" ca="1" si="1"/>
        <v>0</v>
      </c>
      <c r="P62" s="7" t="str">
        <f t="shared" ca="1" si="2"/>
        <v/>
      </c>
      <c r="Q62" s="2" t="str">
        <f t="shared" ca="1" si="3"/>
        <v>TTC Rot-Weiß Essen IISV Waldau</v>
      </c>
      <c r="R62" s="44" t="str">
        <f t="shared" ca="1" si="4"/>
        <v/>
      </c>
      <c r="U62" s="240" t="str">
        <f t="shared" ca="1" si="5"/>
        <v>TTC Rot-Weiß Essen IISV Waldau</v>
      </c>
      <c r="V62" s="241" t="str">
        <f t="shared" ca="1" si="6"/>
        <v>SV WaldauTTC Rot-Weiß Essen II</v>
      </c>
      <c r="W62" s="242">
        <f ca="1">IF($U62="",0,COUNTIF($U$4:$U62,$V62))</f>
        <v>1</v>
      </c>
      <c r="X62" s="266" t="str">
        <f t="shared" ca="1" si="7"/>
        <v/>
      </c>
      <c r="Y62" s="266" t="str">
        <f t="shared" ca="1" si="9"/>
        <v/>
      </c>
    </row>
    <row r="63" spans="2:25" x14ac:dyDescent="0.2">
      <c r="B63" s="2"/>
      <c r="C63" s="2"/>
      <c r="D63" s="2"/>
      <c r="E63" s="263">
        <v>60</v>
      </c>
      <c r="F63" s="91" t="str">
        <f ca="1">IF(Spielplan!$H67="","",Spielplan!$H67)</f>
        <v>RSV Peene</v>
      </c>
      <c r="G63" s="92" t="str">
        <f ca="1">IF(Spielplan!$I67="","",Spielplan!$I67)</f>
        <v>VfL Wilden</v>
      </c>
      <c r="H63" s="59" t="str">
        <f ca="1">IF(AND(Spielplan!$N67&lt;&gt;"",Spielplan!$P67&lt;&gt;"",Spielplan!$H67&lt;&gt;Spielplan!$I67,$F63&lt;&gt;"",$G63&lt;&gt;""),Spielplan!$N67,"")</f>
        <v/>
      </c>
      <c r="I63" s="17" t="str">
        <f ca="1">IF(AND(Spielplan!$N67&lt;&gt;"",Spielplan!$P67&lt;&gt;"",Spielplan!$H67&lt;&gt;Spielplan!$I67,$F63&lt;&gt;"",$G63&lt;&gt;""),Spielplan!$P67,"")</f>
        <v/>
      </c>
      <c r="J63" s="280" t="str">
        <f ca="1">IF(Spielplan!$G67=0,"",Spielplan!$G67)</f>
        <v/>
      </c>
      <c r="K63" s="281" t="str">
        <f t="shared" ca="1" si="8"/>
        <v/>
      </c>
      <c r="L63" s="277">
        <f t="shared" ca="1" si="10"/>
        <v>15</v>
      </c>
      <c r="N63" s="16" t="str">
        <f t="shared" ca="1" si="0"/>
        <v/>
      </c>
      <c r="O63" s="7">
        <f t="shared" ca="1" si="1"/>
        <v>0</v>
      </c>
      <c r="P63" s="7" t="str">
        <f t="shared" ca="1" si="2"/>
        <v/>
      </c>
      <c r="Q63" s="2" t="str">
        <f t="shared" ca="1" si="3"/>
        <v>RSV PeeneVfL Wilden</v>
      </c>
      <c r="R63" s="44" t="str">
        <f t="shared" ca="1" si="4"/>
        <v/>
      </c>
      <c r="U63" s="240" t="str">
        <f t="shared" ca="1" si="5"/>
        <v>RSV PeeneVfL Wilden</v>
      </c>
      <c r="V63" s="241" t="str">
        <f t="shared" ca="1" si="6"/>
        <v>VfL WildenRSV Peene</v>
      </c>
      <c r="W63" s="242">
        <f ca="1">IF($U63="",0,COUNTIF($U$4:$U63,$V63))</f>
        <v>1</v>
      </c>
      <c r="X63" s="266" t="str">
        <f t="shared" ca="1" si="7"/>
        <v/>
      </c>
      <c r="Y63" s="266" t="str">
        <f t="shared" ca="1" si="9"/>
        <v/>
      </c>
    </row>
    <row r="64" spans="2:25" x14ac:dyDescent="0.2">
      <c r="B64" s="2"/>
      <c r="C64" s="2"/>
      <c r="D64" s="2"/>
      <c r="E64" s="263">
        <v>61</v>
      </c>
      <c r="F64" s="91" t="str">
        <f ca="1">IF(Spielplan!$H68="","",Spielplan!$H68)</f>
        <v>TTC Mellen</v>
      </c>
      <c r="G64" s="92" t="str">
        <f ca="1">IF(Spielplan!$I68="","",Spielplan!$I68)</f>
        <v>SG Obermunde</v>
      </c>
      <c r="H64" s="59" t="str">
        <f ca="1">IF(AND(Spielplan!$N68&lt;&gt;"",Spielplan!$P68&lt;&gt;"",Spielplan!$H68&lt;&gt;Spielplan!$I68,$F64&lt;&gt;"",$G64&lt;&gt;""),Spielplan!$N68,"")</f>
        <v/>
      </c>
      <c r="I64" s="17" t="str">
        <f ca="1">IF(AND(Spielplan!$N68&lt;&gt;"",Spielplan!$P68&lt;&gt;"",Spielplan!$H68&lt;&gt;Spielplan!$I68,$F64&lt;&gt;"",$G64&lt;&gt;""),Spielplan!$P68,"")</f>
        <v/>
      </c>
      <c r="J64" s="280" t="str">
        <f ca="1">IF(Spielplan!$G68=0,"",Spielplan!$G68)</f>
        <v/>
      </c>
      <c r="K64" s="281" t="str">
        <f t="shared" ca="1" si="8"/>
        <v/>
      </c>
      <c r="L64" s="277">
        <f t="shared" ca="1" si="10"/>
        <v>16</v>
      </c>
      <c r="N64" s="16" t="str">
        <f t="shared" ca="1" si="0"/>
        <v/>
      </c>
      <c r="O64" s="7">
        <f t="shared" ca="1" si="1"/>
        <v>0</v>
      </c>
      <c r="P64" s="7" t="str">
        <f t="shared" ca="1" si="2"/>
        <v/>
      </c>
      <c r="Q64" s="2" t="str">
        <f t="shared" ca="1" si="3"/>
        <v>TTC MellenSG Obermunde</v>
      </c>
      <c r="R64" s="44" t="str">
        <f t="shared" ca="1" si="4"/>
        <v/>
      </c>
      <c r="U64" s="240" t="str">
        <f t="shared" ca="1" si="5"/>
        <v>TTC MellenSG Obermunde</v>
      </c>
      <c r="V64" s="241" t="str">
        <f t="shared" ca="1" si="6"/>
        <v>SG ObermundeTTC Mellen</v>
      </c>
      <c r="W64" s="242">
        <f ca="1">IF($U64="",0,COUNTIF($U$4:$U64,$V64))</f>
        <v>1</v>
      </c>
      <c r="X64" s="266" t="str">
        <f t="shared" ca="1" si="7"/>
        <v/>
      </c>
      <c r="Y64" s="266" t="str">
        <f t="shared" ca="1" si="9"/>
        <v/>
      </c>
    </row>
    <row r="65" spans="2:25" x14ac:dyDescent="0.2">
      <c r="B65" s="2"/>
      <c r="C65" s="2"/>
      <c r="D65" s="2"/>
      <c r="E65" s="263">
        <v>62</v>
      </c>
      <c r="F65" s="91" t="str">
        <f ca="1">IF(Spielplan!$H69="","",Spielplan!$H69)</f>
        <v>SV Arminia Köln III</v>
      </c>
      <c r="G65" s="92" t="str">
        <f ca="1">IF(Spielplan!$I69="","",Spielplan!$I69)</f>
        <v>TSV Breitau</v>
      </c>
      <c r="H65" s="59" t="str">
        <f ca="1">IF(AND(Spielplan!$N69&lt;&gt;"",Spielplan!$P69&lt;&gt;"",Spielplan!$H69&lt;&gt;Spielplan!$I69,$F65&lt;&gt;"",$G65&lt;&gt;""),Spielplan!$N69,"")</f>
        <v/>
      </c>
      <c r="I65" s="17" t="str">
        <f ca="1">IF(AND(Spielplan!$N69&lt;&gt;"",Spielplan!$P69&lt;&gt;"",Spielplan!$H69&lt;&gt;Spielplan!$I69,$F65&lt;&gt;"",$G65&lt;&gt;""),Spielplan!$P69,"")</f>
        <v/>
      </c>
      <c r="J65" s="280" t="str">
        <f ca="1">IF(Spielplan!$G69=0,"",Spielplan!$G69)</f>
        <v/>
      </c>
      <c r="K65" s="281" t="str">
        <f t="shared" ca="1" si="8"/>
        <v/>
      </c>
      <c r="L65" s="277">
        <f t="shared" ca="1" si="10"/>
        <v>17</v>
      </c>
      <c r="N65" s="16" t="str">
        <f t="shared" ca="1" si="0"/>
        <v/>
      </c>
      <c r="O65" s="7">
        <f t="shared" ca="1" si="1"/>
        <v>0</v>
      </c>
      <c r="P65" s="7" t="str">
        <f t="shared" ca="1" si="2"/>
        <v/>
      </c>
      <c r="Q65" s="2" t="str">
        <f t="shared" ca="1" si="3"/>
        <v>SV Arminia Köln IIITSV Breitau</v>
      </c>
      <c r="R65" s="44" t="str">
        <f t="shared" ca="1" si="4"/>
        <v/>
      </c>
      <c r="U65" s="240" t="str">
        <f t="shared" ca="1" si="5"/>
        <v>SV Arminia Köln IIITSV Breitau</v>
      </c>
      <c r="V65" s="241" t="str">
        <f t="shared" ca="1" si="6"/>
        <v>TSV BreitauSV Arminia Köln III</v>
      </c>
      <c r="W65" s="242">
        <f ca="1">IF($U65="",0,COUNTIF($U$4:$U65,$V65))</f>
        <v>1</v>
      </c>
      <c r="X65" s="266" t="str">
        <f t="shared" ca="1" si="7"/>
        <v/>
      </c>
      <c r="Y65" s="266" t="str">
        <f t="shared" ca="1" si="9"/>
        <v/>
      </c>
    </row>
    <row r="66" spans="2:25" x14ac:dyDescent="0.2">
      <c r="B66" s="2"/>
      <c r="C66" s="2"/>
      <c r="D66" s="2"/>
      <c r="E66" s="263">
        <v>63</v>
      </c>
      <c r="F66" s="91" t="str">
        <f ca="1">IF(Spielplan!$H70="","",Spielplan!$H70)</f>
        <v>SV Waldau</v>
      </c>
      <c r="G66" s="92" t="str">
        <f ca="1">IF(Spielplan!$I70="","",Spielplan!$I70)</f>
        <v>SV Baldorf</v>
      </c>
      <c r="H66" s="59" t="str">
        <f ca="1">IF(AND(Spielplan!$N70&lt;&gt;"",Spielplan!$P70&lt;&gt;"",Spielplan!$H70&lt;&gt;Spielplan!$I70,$F66&lt;&gt;"",$G66&lt;&gt;""),Spielplan!$N70,"")</f>
        <v/>
      </c>
      <c r="I66" s="17" t="str">
        <f ca="1">IF(AND(Spielplan!$N70&lt;&gt;"",Spielplan!$P70&lt;&gt;"",Spielplan!$H70&lt;&gt;Spielplan!$I70,$F66&lt;&gt;"",$G66&lt;&gt;""),Spielplan!$P70,"")</f>
        <v/>
      </c>
      <c r="J66" s="280" t="str">
        <f ca="1">IF(Spielplan!$G70=0,"",Spielplan!$G70)</f>
        <v/>
      </c>
      <c r="K66" s="281" t="str">
        <f t="shared" ca="1" si="8"/>
        <v/>
      </c>
      <c r="L66" s="277">
        <f t="shared" ca="1" si="10"/>
        <v>18</v>
      </c>
      <c r="N66" s="16" t="str">
        <f t="shared" ca="1" si="0"/>
        <v/>
      </c>
      <c r="O66" s="7">
        <f t="shared" ca="1" si="1"/>
        <v>0</v>
      </c>
      <c r="P66" s="7" t="str">
        <f t="shared" ca="1" si="2"/>
        <v/>
      </c>
      <c r="Q66" s="2" t="str">
        <f t="shared" ca="1" si="3"/>
        <v>SV WaldauSV Baldorf</v>
      </c>
      <c r="R66" s="44" t="str">
        <f t="shared" ca="1" si="4"/>
        <v/>
      </c>
      <c r="U66" s="240" t="str">
        <f t="shared" ca="1" si="5"/>
        <v>SV WaldauSV Baldorf</v>
      </c>
      <c r="V66" s="241" t="str">
        <f t="shared" ca="1" si="6"/>
        <v>SV BaldorfSV Waldau</v>
      </c>
      <c r="W66" s="242">
        <f ca="1">IF($U66="",0,COUNTIF($U$4:$U66,$V66))</f>
        <v>1</v>
      </c>
      <c r="X66" s="266" t="str">
        <f t="shared" ca="1" si="7"/>
        <v/>
      </c>
      <c r="Y66" s="266" t="str">
        <f t="shared" ca="1" si="9"/>
        <v/>
      </c>
    </row>
    <row r="67" spans="2:25" x14ac:dyDescent="0.2">
      <c r="B67" s="2"/>
      <c r="C67" s="2"/>
      <c r="D67" s="2"/>
      <c r="E67" s="263">
        <v>64</v>
      </c>
      <c r="F67" s="91" t="str">
        <f ca="1">IF(Spielplan!$H71="","",Spielplan!$H71)</f>
        <v>TSV Starnen II</v>
      </c>
      <c r="G67" s="92" t="str">
        <f ca="1">IF(Spielplan!$I71="","",Spielplan!$I71)</f>
        <v>RSV Peene</v>
      </c>
      <c r="H67" s="59" t="str">
        <f ca="1">IF(AND(Spielplan!$N71&lt;&gt;"",Spielplan!$P71&lt;&gt;"",Spielplan!$H71&lt;&gt;Spielplan!$I71,$F67&lt;&gt;"",$G67&lt;&gt;""),Spielplan!$N71,"")</f>
        <v/>
      </c>
      <c r="I67" s="17" t="str">
        <f ca="1">IF(AND(Spielplan!$N71&lt;&gt;"",Spielplan!$P71&lt;&gt;"",Spielplan!$H71&lt;&gt;Spielplan!$I71,$F67&lt;&gt;"",$G67&lt;&gt;""),Spielplan!$P71,"")</f>
        <v/>
      </c>
      <c r="J67" s="280" t="str">
        <f ca="1">IF(Spielplan!$G71=0,"",Spielplan!$G71)</f>
        <v/>
      </c>
      <c r="K67" s="281" t="str">
        <f t="shared" ca="1" si="8"/>
        <v/>
      </c>
      <c r="L67" s="277">
        <f t="shared" ca="1" si="10"/>
        <v>19</v>
      </c>
      <c r="N67" s="16" t="str">
        <f t="shared" ca="1" si="0"/>
        <v/>
      </c>
      <c r="O67" s="7">
        <f t="shared" ca="1" si="1"/>
        <v>0</v>
      </c>
      <c r="P67" s="7" t="str">
        <f t="shared" ca="1" si="2"/>
        <v/>
      </c>
      <c r="Q67" s="2" t="str">
        <f t="shared" ca="1" si="3"/>
        <v>TSV Starnen IIRSV Peene</v>
      </c>
      <c r="R67" s="44" t="str">
        <f t="shared" ca="1" si="4"/>
        <v/>
      </c>
      <c r="U67" s="240" t="str">
        <f t="shared" ca="1" si="5"/>
        <v>TSV Starnen IIRSV Peene</v>
      </c>
      <c r="V67" s="241" t="str">
        <f t="shared" ca="1" si="6"/>
        <v>RSV PeeneTSV Starnen II</v>
      </c>
      <c r="W67" s="242">
        <f ca="1">IF($U67="",0,COUNTIF($U$4:$U67,$V67))</f>
        <v>1</v>
      </c>
      <c r="X67" s="266" t="str">
        <f t="shared" ca="1" si="7"/>
        <v/>
      </c>
      <c r="Y67" s="266" t="str">
        <f t="shared" ca="1" si="9"/>
        <v/>
      </c>
    </row>
    <row r="68" spans="2:25" x14ac:dyDescent="0.2">
      <c r="B68" s="2"/>
      <c r="C68" s="2"/>
      <c r="D68" s="2"/>
      <c r="E68" s="263">
        <v>65</v>
      </c>
      <c r="F68" s="91" t="str">
        <f ca="1">IF(Spielplan!$H72="","",Spielplan!$H72)</f>
        <v>VfL Wilden</v>
      </c>
      <c r="G68" s="92" t="str">
        <f ca="1">IF(Spielplan!$I72="","",Spielplan!$I72)</f>
        <v>TTC Rot-Weiß Essen II</v>
      </c>
      <c r="H68" s="59" t="str">
        <f ca="1">IF(AND(Spielplan!$N72&lt;&gt;"",Spielplan!$P72&lt;&gt;"",Spielplan!$H72&lt;&gt;Spielplan!$I72,$F68&lt;&gt;"",$G68&lt;&gt;""),Spielplan!$N72,"")</f>
        <v/>
      </c>
      <c r="I68" s="17" t="str">
        <f ca="1">IF(AND(Spielplan!$N72&lt;&gt;"",Spielplan!$P72&lt;&gt;"",Spielplan!$H72&lt;&gt;Spielplan!$I72,$F68&lt;&gt;"",$G68&lt;&gt;""),Spielplan!$P72,"")</f>
        <v/>
      </c>
      <c r="J68" s="280" t="str">
        <f ca="1">IF(Spielplan!$G72=0,"",Spielplan!$G72)</f>
        <v/>
      </c>
      <c r="K68" s="281" t="str">
        <f t="shared" ca="1" si="8"/>
        <v/>
      </c>
      <c r="L68" s="277">
        <f t="shared" ca="1" si="10"/>
        <v>20</v>
      </c>
      <c r="N68" s="16" t="str">
        <f t="shared" ref="N68:N131" ca="1" si="11">IF($W68=0,F68&amp;G68,"")</f>
        <v/>
      </c>
      <c r="O68" s="7">
        <f t="shared" ref="O68:O131" ca="1" si="12">IF(AND(F68&lt;&gt;"",G68&lt;&gt;"",F68&lt;&gt;G68,H68&lt;&gt;"",I68&lt;&gt;""),1,0)</f>
        <v>0</v>
      </c>
      <c r="P68" s="7" t="str">
        <f t="shared" ref="P68:P131" ca="1" si="13">IF(AND(O68&gt;0,$W68=0),H68&amp;" : "&amp;I68,"")</f>
        <v/>
      </c>
      <c r="Q68" s="2" t="str">
        <f t="shared" ref="Q68:Q131" ca="1" si="14">IF($W68=1,F68&amp;G68,"")</f>
        <v>VfL WildenTTC Rot-Weiß Essen II</v>
      </c>
      <c r="R68" s="44" t="str">
        <f t="shared" ref="R68:R131" ca="1" si="15">IF(AND(O68&gt;0,$W68=1),H68&amp;" : "&amp;I68,"")</f>
        <v/>
      </c>
      <c r="U68" s="240" t="str">
        <f t="shared" ref="U68:U131" ca="1" si="16">$F68&amp;$G68</f>
        <v>VfL WildenTTC Rot-Weiß Essen II</v>
      </c>
      <c r="V68" s="241" t="str">
        <f t="shared" ref="V68:V131" ca="1" si="17">$G68&amp;$F68</f>
        <v>TTC Rot-Weiß Essen IIVfL Wilden</v>
      </c>
      <c r="W68" s="242">
        <f ca="1">IF($U68="",0,COUNTIF($U$4:$U68,$V68))</f>
        <v>1</v>
      </c>
      <c r="X68" s="266" t="str">
        <f t="shared" ref="X68:X131" ca="1" si="18">IF(O68&gt;0,H68&amp;" : "&amp;I68,"")</f>
        <v/>
      </c>
      <c r="Y68" s="266" t="str">
        <f t="shared" ca="1" si="9"/>
        <v/>
      </c>
    </row>
    <row r="69" spans="2:25" x14ac:dyDescent="0.2">
      <c r="B69" s="2"/>
      <c r="C69" s="2"/>
      <c r="D69" s="2"/>
      <c r="E69" s="263">
        <v>66</v>
      </c>
      <c r="F69" s="91" t="str">
        <f ca="1">IF(Spielplan!$H73="","",Spielplan!$H73)</f>
        <v>TSV Breitau</v>
      </c>
      <c r="G69" s="92" t="str">
        <f ca="1">IF(Spielplan!$I73="","",Spielplan!$I73)</f>
        <v>TTC Mellen</v>
      </c>
      <c r="H69" s="59" t="str">
        <f ca="1">IF(AND(Spielplan!$N73&lt;&gt;"",Spielplan!$P73&lt;&gt;"",Spielplan!$H73&lt;&gt;Spielplan!$I73,$F69&lt;&gt;"",$G69&lt;&gt;""),Spielplan!$N73,"")</f>
        <v/>
      </c>
      <c r="I69" s="17" t="str">
        <f ca="1">IF(AND(Spielplan!$N73&lt;&gt;"",Spielplan!$P73&lt;&gt;"",Spielplan!$H73&lt;&gt;Spielplan!$I73,$F69&lt;&gt;"",$G69&lt;&gt;""),Spielplan!$P73,"")</f>
        <v/>
      </c>
      <c r="J69" s="280" t="str">
        <f ca="1">IF(Spielplan!$G73=0,"",Spielplan!$G73)</f>
        <v/>
      </c>
      <c r="K69" s="281" t="str">
        <f t="shared" ref="K69:K132" ca="1" si="19">IF(OR($J69="ja",INDEX($J$4:$J$383,$L69)&lt;&gt;""),"ja","")</f>
        <v/>
      </c>
      <c r="L69" s="277">
        <f t="shared" ca="1" si="10"/>
        <v>21</v>
      </c>
      <c r="N69" s="16" t="str">
        <f t="shared" ca="1" si="11"/>
        <v/>
      </c>
      <c r="O69" s="7">
        <f t="shared" ca="1" si="12"/>
        <v>0</v>
      </c>
      <c r="P69" s="7" t="str">
        <f t="shared" ca="1" si="13"/>
        <v/>
      </c>
      <c r="Q69" s="2" t="str">
        <f t="shared" ca="1" si="14"/>
        <v>TSV BreitauTTC Mellen</v>
      </c>
      <c r="R69" s="44" t="str">
        <f t="shared" ca="1" si="15"/>
        <v/>
      </c>
      <c r="U69" s="240" t="str">
        <f t="shared" ca="1" si="16"/>
        <v>TSV BreitauTTC Mellen</v>
      </c>
      <c r="V69" s="241" t="str">
        <f t="shared" ca="1" si="17"/>
        <v>TTC MellenTSV Breitau</v>
      </c>
      <c r="W69" s="242">
        <f ca="1">IF($U69="",0,COUNTIF($U$4:$U69,$V69))</f>
        <v>1</v>
      </c>
      <c r="X69" s="266" t="str">
        <f t="shared" ca="1" si="18"/>
        <v/>
      </c>
      <c r="Y69" s="266" t="str">
        <f t="shared" ref="Y69:Y132" ca="1" si="20">IF($W69&lt;&gt;1,"",VLOOKUP($U69,$N$384:$P$763,3,0))</f>
        <v/>
      </c>
    </row>
    <row r="70" spans="2:25" x14ac:dyDescent="0.2">
      <c r="B70" s="2"/>
      <c r="C70" s="2"/>
      <c r="D70" s="2"/>
      <c r="E70" s="263">
        <v>67</v>
      </c>
      <c r="F70" s="91" t="str">
        <f ca="1">IF(Spielplan!$H74="","",Spielplan!$H74)</f>
        <v>SG Obermunde</v>
      </c>
      <c r="G70" s="92" t="str">
        <f ca="1">IF(Spielplan!$I74="","",Spielplan!$I74)</f>
        <v>SV Waldau</v>
      </c>
      <c r="H70" s="59" t="str">
        <f ca="1">IF(AND(Spielplan!$N74&lt;&gt;"",Spielplan!$P74&lt;&gt;"",Spielplan!$H74&lt;&gt;Spielplan!$I74,$F70&lt;&gt;"",$G70&lt;&gt;""),Spielplan!$N74,"")</f>
        <v/>
      </c>
      <c r="I70" s="17" t="str">
        <f ca="1">IF(AND(Spielplan!$N74&lt;&gt;"",Spielplan!$P74&lt;&gt;"",Spielplan!$H74&lt;&gt;Spielplan!$I74,$F70&lt;&gt;"",$G70&lt;&gt;""),Spielplan!$P74,"")</f>
        <v/>
      </c>
      <c r="J70" s="280" t="str">
        <f ca="1">IF(Spielplan!$G74=0,"",Spielplan!$G74)</f>
        <v/>
      </c>
      <c r="K70" s="281" t="str">
        <f t="shared" ca="1" si="19"/>
        <v/>
      </c>
      <c r="L70" s="277">
        <f t="shared" ref="L70:L97" ca="1" si="21">MATCH($G70&amp;$F70,$U$4:$U$383,0)</f>
        <v>22</v>
      </c>
      <c r="N70" s="16" t="str">
        <f t="shared" ca="1" si="11"/>
        <v/>
      </c>
      <c r="O70" s="7">
        <f t="shared" ca="1" si="12"/>
        <v>0</v>
      </c>
      <c r="P70" s="7" t="str">
        <f t="shared" ca="1" si="13"/>
        <v/>
      </c>
      <c r="Q70" s="2" t="str">
        <f t="shared" ca="1" si="14"/>
        <v>SG ObermundeSV Waldau</v>
      </c>
      <c r="R70" s="44" t="str">
        <f t="shared" ca="1" si="15"/>
        <v/>
      </c>
      <c r="U70" s="240" t="str">
        <f t="shared" ca="1" si="16"/>
        <v>SG ObermundeSV Waldau</v>
      </c>
      <c r="V70" s="241" t="str">
        <f t="shared" ca="1" si="17"/>
        <v>SV WaldauSG Obermunde</v>
      </c>
      <c r="W70" s="242">
        <f ca="1">IF($U70="",0,COUNTIF($U$4:$U70,$V70))</f>
        <v>1</v>
      </c>
      <c r="X70" s="266" t="str">
        <f t="shared" ca="1" si="18"/>
        <v/>
      </c>
      <c r="Y70" s="266" t="str">
        <f t="shared" ca="1" si="20"/>
        <v/>
      </c>
    </row>
    <row r="71" spans="2:25" x14ac:dyDescent="0.2">
      <c r="B71" s="2"/>
      <c r="C71" s="2"/>
      <c r="D71" s="2"/>
      <c r="E71" s="263">
        <v>68</v>
      </c>
      <c r="F71" s="91" t="str">
        <f ca="1">IF(Spielplan!$H75="","",Spielplan!$H75)</f>
        <v>RSV Peene</v>
      </c>
      <c r="G71" s="92" t="str">
        <f ca="1">IF(Spielplan!$I75="","",Spielplan!$I75)</f>
        <v>SV Arminia Köln III</v>
      </c>
      <c r="H71" s="59" t="str">
        <f ca="1">IF(AND(Spielplan!$N75&lt;&gt;"",Spielplan!$P75&lt;&gt;"",Spielplan!$H75&lt;&gt;Spielplan!$I75,$F71&lt;&gt;"",$G71&lt;&gt;""),Spielplan!$N75,"")</f>
        <v/>
      </c>
      <c r="I71" s="17" t="str">
        <f ca="1">IF(AND(Spielplan!$N75&lt;&gt;"",Spielplan!$P75&lt;&gt;"",Spielplan!$H75&lt;&gt;Spielplan!$I75,$F71&lt;&gt;"",$G71&lt;&gt;""),Spielplan!$P75,"")</f>
        <v/>
      </c>
      <c r="J71" s="280" t="str">
        <f ca="1">IF(Spielplan!$G75=0,"",Spielplan!$G75)</f>
        <v/>
      </c>
      <c r="K71" s="281" t="str">
        <f t="shared" ca="1" si="19"/>
        <v/>
      </c>
      <c r="L71" s="277">
        <f t="shared" ca="1" si="21"/>
        <v>23</v>
      </c>
      <c r="N71" s="16" t="str">
        <f t="shared" ca="1" si="11"/>
        <v/>
      </c>
      <c r="O71" s="7">
        <f t="shared" ca="1" si="12"/>
        <v>0</v>
      </c>
      <c r="P71" s="7" t="str">
        <f t="shared" ca="1" si="13"/>
        <v/>
      </c>
      <c r="Q71" s="2" t="str">
        <f t="shared" ca="1" si="14"/>
        <v>RSV PeeneSV Arminia Köln III</v>
      </c>
      <c r="R71" s="44" t="str">
        <f t="shared" ca="1" si="15"/>
        <v/>
      </c>
      <c r="U71" s="240" t="str">
        <f t="shared" ca="1" si="16"/>
        <v>RSV PeeneSV Arminia Köln III</v>
      </c>
      <c r="V71" s="241" t="str">
        <f t="shared" ca="1" si="17"/>
        <v>SV Arminia Köln IIIRSV Peene</v>
      </c>
      <c r="W71" s="242">
        <f ca="1">IF($U71="",0,COUNTIF($U$4:$U71,$V71))</f>
        <v>1</v>
      </c>
      <c r="X71" s="266" t="str">
        <f t="shared" ca="1" si="18"/>
        <v/>
      </c>
      <c r="Y71" s="266" t="str">
        <f t="shared" ca="1" si="20"/>
        <v/>
      </c>
    </row>
    <row r="72" spans="2:25" x14ac:dyDescent="0.2">
      <c r="B72" s="2"/>
      <c r="C72" s="2"/>
      <c r="D72" s="2"/>
      <c r="E72" s="263">
        <v>69</v>
      </c>
      <c r="F72" s="91" t="str">
        <f ca="1">IF(Spielplan!$H76="","",Spielplan!$H76)</f>
        <v>SV Baldorf</v>
      </c>
      <c r="G72" s="92" t="str">
        <f ca="1">IF(Spielplan!$I76="","",Spielplan!$I76)</f>
        <v>VfL Wilden</v>
      </c>
      <c r="H72" s="59" t="str">
        <f ca="1">IF(AND(Spielplan!$N76&lt;&gt;"",Spielplan!$P76&lt;&gt;"",Spielplan!$H76&lt;&gt;Spielplan!$I76,$F72&lt;&gt;"",$G72&lt;&gt;""),Spielplan!$N76,"")</f>
        <v/>
      </c>
      <c r="I72" s="17" t="str">
        <f ca="1">IF(AND(Spielplan!$N76&lt;&gt;"",Spielplan!$P76&lt;&gt;"",Spielplan!$H76&lt;&gt;Spielplan!$I76,$F72&lt;&gt;"",$G72&lt;&gt;""),Spielplan!$P76,"")</f>
        <v/>
      </c>
      <c r="J72" s="280" t="str">
        <f ca="1">IF(Spielplan!$G76=0,"",Spielplan!$G76)</f>
        <v/>
      </c>
      <c r="K72" s="281" t="str">
        <f t="shared" ca="1" si="19"/>
        <v/>
      </c>
      <c r="L72" s="277">
        <f t="shared" ca="1" si="21"/>
        <v>24</v>
      </c>
      <c r="N72" s="16" t="str">
        <f t="shared" ca="1" si="11"/>
        <v/>
      </c>
      <c r="O72" s="7">
        <f t="shared" ca="1" si="12"/>
        <v>0</v>
      </c>
      <c r="P72" s="7" t="str">
        <f t="shared" ca="1" si="13"/>
        <v/>
      </c>
      <c r="Q72" s="2" t="str">
        <f t="shared" ca="1" si="14"/>
        <v>SV BaldorfVfL Wilden</v>
      </c>
      <c r="R72" s="44" t="str">
        <f t="shared" ca="1" si="15"/>
        <v/>
      </c>
      <c r="U72" s="240" t="str">
        <f t="shared" ca="1" si="16"/>
        <v>SV BaldorfVfL Wilden</v>
      </c>
      <c r="V72" s="241" t="str">
        <f t="shared" ca="1" si="17"/>
        <v>VfL WildenSV Baldorf</v>
      </c>
      <c r="W72" s="242">
        <f ca="1">IF($U72="",0,COUNTIF($U$4:$U72,$V72))</f>
        <v>1</v>
      </c>
      <c r="X72" s="266" t="str">
        <f t="shared" ca="1" si="18"/>
        <v/>
      </c>
      <c r="Y72" s="266" t="str">
        <f t="shared" ca="1" si="20"/>
        <v/>
      </c>
    </row>
    <row r="73" spans="2:25" x14ac:dyDescent="0.2">
      <c r="B73" s="2"/>
      <c r="C73" s="2"/>
      <c r="D73" s="2"/>
      <c r="E73" s="263">
        <v>70</v>
      </c>
      <c r="F73" s="91" t="str">
        <f ca="1">IF(Spielplan!$H77="","",Spielplan!$H77)</f>
        <v>TTC Rot-Weiß Essen II</v>
      </c>
      <c r="G73" s="92" t="str">
        <f ca="1">IF(Spielplan!$I77="","",Spielplan!$I77)</f>
        <v>TSV Starnen II</v>
      </c>
      <c r="H73" s="59" t="str">
        <f ca="1">IF(AND(Spielplan!$N77&lt;&gt;"",Spielplan!$P77&lt;&gt;"",Spielplan!$H77&lt;&gt;Spielplan!$I77,$F73&lt;&gt;"",$G73&lt;&gt;""),Spielplan!$N77,"")</f>
        <v/>
      </c>
      <c r="I73" s="17" t="str">
        <f ca="1">IF(AND(Spielplan!$N77&lt;&gt;"",Spielplan!$P77&lt;&gt;"",Spielplan!$H77&lt;&gt;Spielplan!$I77,$F73&lt;&gt;"",$G73&lt;&gt;""),Spielplan!$P77,"")</f>
        <v/>
      </c>
      <c r="J73" s="280" t="str">
        <f ca="1">IF(Spielplan!$G77=0,"",Spielplan!$G77)</f>
        <v/>
      </c>
      <c r="K73" s="281" t="str">
        <f t="shared" ca="1" si="19"/>
        <v/>
      </c>
      <c r="L73" s="277">
        <f t="shared" ca="1" si="21"/>
        <v>25</v>
      </c>
      <c r="N73" s="16" t="str">
        <f t="shared" ca="1" si="11"/>
        <v/>
      </c>
      <c r="O73" s="7">
        <f t="shared" ca="1" si="12"/>
        <v>0</v>
      </c>
      <c r="P73" s="7" t="str">
        <f t="shared" ca="1" si="13"/>
        <v/>
      </c>
      <c r="Q73" s="2" t="str">
        <f t="shared" ca="1" si="14"/>
        <v>TTC Rot-Weiß Essen IITSV Starnen II</v>
      </c>
      <c r="R73" s="44" t="str">
        <f t="shared" ca="1" si="15"/>
        <v/>
      </c>
      <c r="U73" s="240" t="str">
        <f t="shared" ca="1" si="16"/>
        <v>TTC Rot-Weiß Essen IITSV Starnen II</v>
      </c>
      <c r="V73" s="241" t="str">
        <f t="shared" ca="1" si="17"/>
        <v>TSV Starnen IITTC Rot-Weiß Essen II</v>
      </c>
      <c r="W73" s="242">
        <f ca="1">IF($U73="",0,COUNTIF($U$4:$U73,$V73))</f>
        <v>1</v>
      </c>
      <c r="X73" s="266" t="str">
        <f t="shared" ca="1" si="18"/>
        <v/>
      </c>
      <c r="Y73" s="266" t="str">
        <f t="shared" ca="1" si="20"/>
        <v/>
      </c>
    </row>
    <row r="74" spans="2:25" x14ac:dyDescent="0.2">
      <c r="B74" s="2"/>
      <c r="C74" s="2"/>
      <c r="D74" s="2"/>
      <c r="E74" s="263">
        <v>71</v>
      </c>
      <c r="F74" s="91" t="str">
        <f ca="1">IF(Spielplan!$H78="","",Spielplan!$H78)</f>
        <v>TTC Mellen</v>
      </c>
      <c r="G74" s="92" t="str">
        <f ca="1">IF(Spielplan!$I78="","",Spielplan!$I78)</f>
        <v>SV Waldau</v>
      </c>
      <c r="H74" s="59" t="str">
        <f ca="1">IF(AND(Spielplan!$N78&lt;&gt;"",Spielplan!$P78&lt;&gt;"",Spielplan!$H78&lt;&gt;Spielplan!$I78,$F74&lt;&gt;"",$G74&lt;&gt;""),Spielplan!$N78,"")</f>
        <v/>
      </c>
      <c r="I74" s="17" t="str">
        <f ca="1">IF(AND(Spielplan!$N78&lt;&gt;"",Spielplan!$P78&lt;&gt;"",Spielplan!$H78&lt;&gt;Spielplan!$I78,$F74&lt;&gt;"",$G74&lt;&gt;""),Spielplan!$P78,"")</f>
        <v/>
      </c>
      <c r="J74" s="280" t="str">
        <f ca="1">IF(Spielplan!$G78=0,"",Spielplan!$G78)</f>
        <v/>
      </c>
      <c r="K74" s="281" t="str">
        <f t="shared" ca="1" si="19"/>
        <v/>
      </c>
      <c r="L74" s="277">
        <f t="shared" ca="1" si="21"/>
        <v>26</v>
      </c>
      <c r="N74" s="16" t="str">
        <f t="shared" ca="1" si="11"/>
        <v/>
      </c>
      <c r="O74" s="7">
        <f t="shared" ca="1" si="12"/>
        <v>0</v>
      </c>
      <c r="P74" s="7" t="str">
        <f t="shared" ca="1" si="13"/>
        <v/>
      </c>
      <c r="Q74" s="2" t="str">
        <f t="shared" ca="1" si="14"/>
        <v>TTC MellenSV Waldau</v>
      </c>
      <c r="R74" s="44" t="str">
        <f t="shared" ca="1" si="15"/>
        <v/>
      </c>
      <c r="U74" s="240" t="str">
        <f t="shared" ca="1" si="16"/>
        <v>TTC MellenSV Waldau</v>
      </c>
      <c r="V74" s="241" t="str">
        <f t="shared" ca="1" si="17"/>
        <v>SV WaldauTTC Mellen</v>
      </c>
      <c r="W74" s="242">
        <f ca="1">IF($U74="",0,COUNTIF($U$4:$U74,$V74))</f>
        <v>1</v>
      </c>
      <c r="X74" s="266" t="str">
        <f t="shared" ca="1" si="18"/>
        <v/>
      </c>
      <c r="Y74" s="266" t="str">
        <f t="shared" ca="1" si="20"/>
        <v/>
      </c>
    </row>
    <row r="75" spans="2:25" x14ac:dyDescent="0.2">
      <c r="B75" s="2"/>
      <c r="C75" s="2"/>
      <c r="D75" s="2"/>
      <c r="E75" s="263">
        <v>72</v>
      </c>
      <c r="F75" s="91" t="str">
        <f ca="1">IF(Spielplan!$H79="","",Spielplan!$H79)</f>
        <v>TSV Breitau</v>
      </c>
      <c r="G75" s="92" t="str">
        <f ca="1">IF(Spielplan!$I79="","",Spielplan!$I79)</f>
        <v>RSV Peene</v>
      </c>
      <c r="H75" s="59" t="str">
        <f ca="1">IF(AND(Spielplan!$N79&lt;&gt;"",Spielplan!$P79&lt;&gt;"",Spielplan!$H79&lt;&gt;Spielplan!$I79,$F75&lt;&gt;"",$G75&lt;&gt;""),Spielplan!$N79,"")</f>
        <v/>
      </c>
      <c r="I75" s="17" t="str">
        <f ca="1">IF(AND(Spielplan!$N79&lt;&gt;"",Spielplan!$P79&lt;&gt;"",Spielplan!$H79&lt;&gt;Spielplan!$I79,$F75&lt;&gt;"",$G75&lt;&gt;""),Spielplan!$P79,"")</f>
        <v/>
      </c>
      <c r="J75" s="280" t="str">
        <f ca="1">IF(Spielplan!$G79=0,"",Spielplan!$G79)</f>
        <v/>
      </c>
      <c r="K75" s="281" t="str">
        <f t="shared" ca="1" si="19"/>
        <v/>
      </c>
      <c r="L75" s="277">
        <f t="shared" ca="1" si="21"/>
        <v>27</v>
      </c>
      <c r="N75" s="16" t="str">
        <f t="shared" ca="1" si="11"/>
        <v/>
      </c>
      <c r="O75" s="59">
        <f t="shared" ca="1" si="12"/>
        <v>0</v>
      </c>
      <c r="P75" s="59" t="str">
        <f t="shared" ca="1" si="13"/>
        <v/>
      </c>
      <c r="Q75" s="2" t="str">
        <f t="shared" ca="1" si="14"/>
        <v>TSV BreitauRSV Peene</v>
      </c>
      <c r="R75" s="44" t="str">
        <f t="shared" ca="1" si="15"/>
        <v/>
      </c>
      <c r="U75" s="240" t="str">
        <f t="shared" ca="1" si="16"/>
        <v>TSV BreitauRSV Peene</v>
      </c>
      <c r="V75" s="241" t="str">
        <f t="shared" ca="1" si="17"/>
        <v>RSV PeeneTSV Breitau</v>
      </c>
      <c r="W75" s="242">
        <f ca="1">IF($U75="",0,COUNTIF($U$4:$U75,$V75))</f>
        <v>1</v>
      </c>
      <c r="X75" s="266" t="str">
        <f t="shared" ca="1" si="18"/>
        <v/>
      </c>
      <c r="Y75" s="266" t="str">
        <f t="shared" ca="1" si="20"/>
        <v/>
      </c>
    </row>
    <row r="76" spans="2:25" x14ac:dyDescent="0.2">
      <c r="B76" s="2"/>
      <c r="C76" s="2"/>
      <c r="D76" s="2"/>
      <c r="E76" s="263">
        <v>73</v>
      </c>
      <c r="F76" s="91" t="str">
        <f ca="1">IF(Spielplan!$H80="","",Spielplan!$H80)</f>
        <v>VfL Wilden</v>
      </c>
      <c r="G76" s="92" t="str">
        <f ca="1">IF(Spielplan!$I80="","",Spielplan!$I80)</f>
        <v>SG Obermunde</v>
      </c>
      <c r="H76" s="59" t="str">
        <f ca="1">IF(AND(Spielplan!$N80&lt;&gt;"",Spielplan!$P80&lt;&gt;"",Spielplan!$H80&lt;&gt;Spielplan!$I80,$F76&lt;&gt;"",$G76&lt;&gt;""),Spielplan!$N80,"")</f>
        <v/>
      </c>
      <c r="I76" s="17" t="str">
        <f ca="1">IF(AND(Spielplan!$N80&lt;&gt;"",Spielplan!$P80&lt;&gt;"",Spielplan!$H80&lt;&gt;Spielplan!$I80,$F76&lt;&gt;"",$G76&lt;&gt;""),Spielplan!$P80,"")</f>
        <v/>
      </c>
      <c r="J76" s="280" t="str">
        <f ca="1">IF(Spielplan!$G80=0,"",Spielplan!$G80)</f>
        <v/>
      </c>
      <c r="K76" s="281" t="str">
        <f t="shared" ca="1" si="19"/>
        <v/>
      </c>
      <c r="L76" s="277">
        <f t="shared" ca="1" si="21"/>
        <v>28</v>
      </c>
      <c r="N76" s="16" t="str">
        <f t="shared" ca="1" si="11"/>
        <v/>
      </c>
      <c r="O76" s="59">
        <f t="shared" ca="1" si="12"/>
        <v>0</v>
      </c>
      <c r="P76" s="59" t="str">
        <f t="shared" ca="1" si="13"/>
        <v/>
      </c>
      <c r="Q76" s="2" t="str">
        <f t="shared" ca="1" si="14"/>
        <v>VfL WildenSG Obermunde</v>
      </c>
      <c r="R76" s="44" t="str">
        <f t="shared" ca="1" si="15"/>
        <v/>
      </c>
      <c r="U76" s="240" t="str">
        <f t="shared" ca="1" si="16"/>
        <v>VfL WildenSG Obermunde</v>
      </c>
      <c r="V76" s="241" t="str">
        <f t="shared" ca="1" si="17"/>
        <v>SG ObermundeVfL Wilden</v>
      </c>
      <c r="W76" s="242">
        <f ca="1">IF($U76="",0,COUNTIF($U$4:$U76,$V76))</f>
        <v>1</v>
      </c>
      <c r="X76" s="266" t="str">
        <f t="shared" ca="1" si="18"/>
        <v/>
      </c>
      <c r="Y76" s="266" t="str">
        <f t="shared" ca="1" si="20"/>
        <v/>
      </c>
    </row>
    <row r="77" spans="2:25" x14ac:dyDescent="0.2">
      <c r="B77" s="5"/>
      <c r="C77" s="5"/>
      <c r="D77" s="5"/>
      <c r="E77" s="263">
        <v>74</v>
      </c>
      <c r="F77" s="91" t="str">
        <f ca="1">IF(Spielplan!$H81="","",Spielplan!$H81)</f>
        <v>SV Arminia Köln III</v>
      </c>
      <c r="G77" s="92" t="str">
        <f ca="1">IF(Spielplan!$I81="","",Spielplan!$I81)</f>
        <v>TTC Rot-Weiß Essen II</v>
      </c>
      <c r="H77" s="59" t="str">
        <f ca="1">IF(AND(Spielplan!$N81&lt;&gt;"",Spielplan!$P81&lt;&gt;"",Spielplan!$H81&lt;&gt;Spielplan!$I81,$F77&lt;&gt;"",$G77&lt;&gt;""),Spielplan!$N81,"")</f>
        <v/>
      </c>
      <c r="I77" s="17" t="str">
        <f ca="1">IF(AND(Spielplan!$N81&lt;&gt;"",Spielplan!$P81&lt;&gt;"",Spielplan!$H81&lt;&gt;Spielplan!$I81,$F77&lt;&gt;"",$G77&lt;&gt;""),Spielplan!$P81,"")</f>
        <v/>
      </c>
      <c r="J77" s="280" t="str">
        <f ca="1">IF(Spielplan!$G81=0,"",Spielplan!$G81)</f>
        <v/>
      </c>
      <c r="K77" s="281" t="str">
        <f t="shared" ca="1" si="19"/>
        <v/>
      </c>
      <c r="L77" s="277">
        <f t="shared" ca="1" si="21"/>
        <v>29</v>
      </c>
      <c r="N77" s="16" t="str">
        <f t="shared" ca="1" si="11"/>
        <v/>
      </c>
      <c r="O77" s="59">
        <f t="shared" ca="1" si="12"/>
        <v>0</v>
      </c>
      <c r="P77" s="59" t="str">
        <f t="shared" ca="1" si="13"/>
        <v/>
      </c>
      <c r="Q77" s="2" t="str">
        <f t="shared" ca="1" si="14"/>
        <v>SV Arminia Köln IIITTC Rot-Weiß Essen II</v>
      </c>
      <c r="R77" s="44" t="str">
        <f t="shared" ca="1" si="15"/>
        <v/>
      </c>
      <c r="U77" s="240" t="str">
        <f t="shared" ca="1" si="16"/>
        <v>SV Arminia Köln IIITTC Rot-Weiß Essen II</v>
      </c>
      <c r="V77" s="241" t="str">
        <f t="shared" ca="1" si="17"/>
        <v>TTC Rot-Weiß Essen IISV Arminia Köln III</v>
      </c>
      <c r="W77" s="242">
        <f ca="1">IF($U77="",0,COUNTIF($U$4:$U77,$V77))</f>
        <v>1</v>
      </c>
      <c r="X77" s="266" t="str">
        <f t="shared" ca="1" si="18"/>
        <v/>
      </c>
      <c r="Y77" s="266" t="str">
        <f t="shared" ca="1" si="20"/>
        <v/>
      </c>
    </row>
    <row r="78" spans="2:25" x14ac:dyDescent="0.2">
      <c r="B78" s="5"/>
      <c r="C78" s="5"/>
      <c r="D78" s="5"/>
      <c r="E78" s="263">
        <v>75</v>
      </c>
      <c r="F78" s="91" t="str">
        <f ca="1">IF(Spielplan!$H82="","",Spielplan!$H82)</f>
        <v>TSV Starnen II</v>
      </c>
      <c r="G78" s="92" t="str">
        <f ca="1">IF(Spielplan!$I82="","",Spielplan!$I82)</f>
        <v>SV Baldorf</v>
      </c>
      <c r="H78" s="59" t="str">
        <f ca="1">IF(AND(Spielplan!$N82&lt;&gt;"",Spielplan!$P82&lt;&gt;"",Spielplan!$H82&lt;&gt;Spielplan!$I82,$F78&lt;&gt;"",$G78&lt;&gt;""),Spielplan!$N82,"")</f>
        <v/>
      </c>
      <c r="I78" s="17" t="str">
        <f ca="1">IF(AND(Spielplan!$N82&lt;&gt;"",Spielplan!$P82&lt;&gt;"",Spielplan!$H82&lt;&gt;Spielplan!$I82,$F78&lt;&gt;"",$G78&lt;&gt;""),Spielplan!$P82,"")</f>
        <v/>
      </c>
      <c r="J78" s="280" t="str">
        <f ca="1">IF(Spielplan!$G82=0,"",Spielplan!$G82)</f>
        <v/>
      </c>
      <c r="K78" s="281" t="str">
        <f t="shared" ca="1" si="19"/>
        <v/>
      </c>
      <c r="L78" s="277">
        <f t="shared" ca="1" si="21"/>
        <v>30</v>
      </c>
      <c r="N78" s="16" t="str">
        <f t="shared" ca="1" si="11"/>
        <v/>
      </c>
      <c r="O78" s="59">
        <f t="shared" ca="1" si="12"/>
        <v>0</v>
      </c>
      <c r="P78" s="59" t="str">
        <f t="shared" ca="1" si="13"/>
        <v/>
      </c>
      <c r="Q78" s="2" t="str">
        <f t="shared" ca="1" si="14"/>
        <v>TSV Starnen IISV Baldorf</v>
      </c>
      <c r="R78" s="44" t="str">
        <f t="shared" ca="1" si="15"/>
        <v/>
      </c>
      <c r="U78" s="240" t="str">
        <f t="shared" ca="1" si="16"/>
        <v>TSV Starnen IISV Baldorf</v>
      </c>
      <c r="V78" s="241" t="str">
        <f t="shared" ca="1" si="17"/>
        <v>SV BaldorfTSV Starnen II</v>
      </c>
      <c r="W78" s="242">
        <f ca="1">IF($U78="",0,COUNTIF($U$4:$U78,$V78))</f>
        <v>1</v>
      </c>
      <c r="X78" s="266" t="str">
        <f t="shared" ca="1" si="18"/>
        <v/>
      </c>
      <c r="Y78" s="266" t="str">
        <f t="shared" ca="1" si="20"/>
        <v/>
      </c>
    </row>
    <row r="79" spans="2:25" x14ac:dyDescent="0.2">
      <c r="B79" s="5"/>
      <c r="C79" s="5"/>
      <c r="D79" s="5"/>
      <c r="E79" s="263">
        <v>76</v>
      </c>
      <c r="F79" s="91" t="str">
        <f ca="1">IF(Spielplan!$H83="","",Spielplan!$H83)</f>
        <v>RSV Peene</v>
      </c>
      <c r="G79" s="92" t="str">
        <f ca="1">IF(Spielplan!$I83="","",Spielplan!$I83)</f>
        <v>TTC Mellen</v>
      </c>
      <c r="H79" s="59" t="str">
        <f ca="1">IF(AND(Spielplan!$N83&lt;&gt;"",Spielplan!$P83&lt;&gt;"",Spielplan!$H83&lt;&gt;Spielplan!$I83,$F79&lt;&gt;"",$G79&lt;&gt;""),Spielplan!$N83,"")</f>
        <v/>
      </c>
      <c r="I79" s="17" t="str">
        <f ca="1">IF(AND(Spielplan!$N83&lt;&gt;"",Spielplan!$P83&lt;&gt;"",Spielplan!$H83&lt;&gt;Spielplan!$I83,$F79&lt;&gt;"",$G79&lt;&gt;""),Spielplan!$P83,"")</f>
        <v/>
      </c>
      <c r="J79" s="280" t="str">
        <f ca="1">IF(Spielplan!$G83=0,"",Spielplan!$G83)</f>
        <v/>
      </c>
      <c r="K79" s="281" t="str">
        <f t="shared" ca="1" si="19"/>
        <v/>
      </c>
      <c r="L79" s="277">
        <f t="shared" ca="1" si="21"/>
        <v>31</v>
      </c>
      <c r="N79" s="16" t="str">
        <f t="shared" ca="1" si="11"/>
        <v/>
      </c>
      <c r="O79" s="59">
        <f t="shared" ca="1" si="12"/>
        <v>0</v>
      </c>
      <c r="P79" s="59" t="str">
        <f t="shared" ca="1" si="13"/>
        <v/>
      </c>
      <c r="Q79" s="2" t="str">
        <f t="shared" ca="1" si="14"/>
        <v>RSV PeeneTTC Mellen</v>
      </c>
      <c r="R79" s="44" t="str">
        <f t="shared" ca="1" si="15"/>
        <v/>
      </c>
      <c r="U79" s="240" t="str">
        <f t="shared" ca="1" si="16"/>
        <v>RSV PeeneTTC Mellen</v>
      </c>
      <c r="V79" s="241" t="str">
        <f t="shared" ca="1" si="17"/>
        <v>TTC MellenRSV Peene</v>
      </c>
      <c r="W79" s="242">
        <f ca="1">IF($U79="",0,COUNTIF($U$4:$U79,$V79))</f>
        <v>1</v>
      </c>
      <c r="X79" s="266" t="str">
        <f t="shared" ca="1" si="18"/>
        <v/>
      </c>
      <c r="Y79" s="266" t="str">
        <f t="shared" ca="1" si="20"/>
        <v/>
      </c>
    </row>
    <row r="80" spans="2:25" x14ac:dyDescent="0.2">
      <c r="B80" s="5"/>
      <c r="C80" s="5"/>
      <c r="D80" s="5"/>
      <c r="E80" s="263">
        <v>77</v>
      </c>
      <c r="F80" s="91" t="str">
        <f ca="1">IF(Spielplan!$H84="","",Spielplan!$H84)</f>
        <v>SV Waldau</v>
      </c>
      <c r="G80" s="92" t="str">
        <f ca="1">IF(Spielplan!$I84="","",Spielplan!$I84)</f>
        <v>VfL Wilden</v>
      </c>
      <c r="H80" s="59" t="str">
        <f ca="1">IF(AND(Spielplan!$N84&lt;&gt;"",Spielplan!$P84&lt;&gt;"",Spielplan!$H84&lt;&gt;Spielplan!$I84,$F80&lt;&gt;"",$G80&lt;&gt;""),Spielplan!$N84,"")</f>
        <v/>
      </c>
      <c r="I80" s="17" t="str">
        <f ca="1">IF(AND(Spielplan!$N84&lt;&gt;"",Spielplan!$P84&lt;&gt;"",Spielplan!$H84&lt;&gt;Spielplan!$I84,$F80&lt;&gt;"",$G80&lt;&gt;""),Spielplan!$P84,"")</f>
        <v/>
      </c>
      <c r="J80" s="280" t="str">
        <f ca="1">IF(Spielplan!$G84=0,"",Spielplan!$G84)</f>
        <v/>
      </c>
      <c r="K80" s="281" t="str">
        <f t="shared" ca="1" si="19"/>
        <v/>
      </c>
      <c r="L80" s="277">
        <f t="shared" ca="1" si="21"/>
        <v>32</v>
      </c>
      <c r="N80" s="16" t="str">
        <f t="shared" ca="1" si="11"/>
        <v/>
      </c>
      <c r="O80" s="59">
        <f t="shared" ca="1" si="12"/>
        <v>0</v>
      </c>
      <c r="P80" s="59" t="str">
        <f t="shared" ca="1" si="13"/>
        <v/>
      </c>
      <c r="Q80" s="2" t="str">
        <f t="shared" ca="1" si="14"/>
        <v>SV WaldauVfL Wilden</v>
      </c>
      <c r="R80" s="44" t="str">
        <f t="shared" ca="1" si="15"/>
        <v/>
      </c>
      <c r="U80" s="240" t="str">
        <f t="shared" ca="1" si="16"/>
        <v>SV WaldauVfL Wilden</v>
      </c>
      <c r="V80" s="241" t="str">
        <f t="shared" ca="1" si="17"/>
        <v>VfL WildenSV Waldau</v>
      </c>
      <c r="W80" s="242">
        <f ca="1">IF($U80="",0,COUNTIF($U$4:$U80,$V80))</f>
        <v>1</v>
      </c>
      <c r="X80" s="266" t="str">
        <f t="shared" ca="1" si="18"/>
        <v/>
      </c>
      <c r="Y80" s="266" t="str">
        <f t="shared" ca="1" si="20"/>
        <v/>
      </c>
    </row>
    <row r="81" spans="2:25" x14ac:dyDescent="0.2">
      <c r="B81" s="5"/>
      <c r="C81" s="5"/>
      <c r="D81" s="5"/>
      <c r="E81" s="263">
        <v>78</v>
      </c>
      <c r="F81" s="91" t="str">
        <f ca="1">IF(Spielplan!$H85="","",Spielplan!$H85)</f>
        <v>TTC Rot-Weiß Essen II</v>
      </c>
      <c r="G81" s="92" t="str">
        <f ca="1">IF(Spielplan!$I85="","",Spielplan!$I85)</f>
        <v>TSV Breitau</v>
      </c>
      <c r="H81" s="59" t="str">
        <f ca="1">IF(AND(Spielplan!$N85&lt;&gt;"",Spielplan!$P85&lt;&gt;"",Spielplan!$H85&lt;&gt;Spielplan!$I85,$F81&lt;&gt;"",$G81&lt;&gt;""),Spielplan!$N85,"")</f>
        <v/>
      </c>
      <c r="I81" s="17" t="str">
        <f ca="1">IF(AND(Spielplan!$N85&lt;&gt;"",Spielplan!$P85&lt;&gt;"",Spielplan!$H85&lt;&gt;Spielplan!$I85,$F81&lt;&gt;"",$G81&lt;&gt;""),Spielplan!$P85,"")</f>
        <v/>
      </c>
      <c r="J81" s="280" t="str">
        <f ca="1">IF(Spielplan!$G85=0,"",Spielplan!$G85)</f>
        <v/>
      </c>
      <c r="K81" s="281" t="str">
        <f t="shared" ca="1" si="19"/>
        <v/>
      </c>
      <c r="L81" s="277">
        <f t="shared" ca="1" si="21"/>
        <v>33</v>
      </c>
      <c r="N81" s="16" t="str">
        <f t="shared" ca="1" si="11"/>
        <v/>
      </c>
      <c r="O81" s="59">
        <f t="shared" ca="1" si="12"/>
        <v>0</v>
      </c>
      <c r="P81" s="59" t="str">
        <f t="shared" ca="1" si="13"/>
        <v/>
      </c>
      <c r="Q81" s="2" t="str">
        <f t="shared" ca="1" si="14"/>
        <v>TTC Rot-Weiß Essen IITSV Breitau</v>
      </c>
      <c r="R81" s="44" t="str">
        <f t="shared" ca="1" si="15"/>
        <v/>
      </c>
      <c r="U81" s="240" t="str">
        <f t="shared" ca="1" si="16"/>
        <v>TTC Rot-Weiß Essen IITSV Breitau</v>
      </c>
      <c r="V81" s="241" t="str">
        <f t="shared" ca="1" si="17"/>
        <v>TSV BreitauTTC Rot-Weiß Essen II</v>
      </c>
      <c r="W81" s="242">
        <f ca="1">IF($U81="",0,COUNTIF($U$4:$U81,$V81))</f>
        <v>1</v>
      </c>
      <c r="X81" s="266" t="str">
        <f t="shared" ca="1" si="18"/>
        <v/>
      </c>
      <c r="Y81" s="266" t="str">
        <f t="shared" ca="1" si="20"/>
        <v/>
      </c>
    </row>
    <row r="82" spans="2:25" x14ac:dyDescent="0.2">
      <c r="B82" s="5"/>
      <c r="C82" s="5"/>
      <c r="D82" s="5"/>
      <c r="E82" s="263">
        <v>79</v>
      </c>
      <c r="F82" s="91" t="str">
        <f ca="1">IF(Spielplan!$H86="","",Spielplan!$H86)</f>
        <v>SG Obermunde</v>
      </c>
      <c r="G82" s="92" t="str">
        <f ca="1">IF(Spielplan!$I86="","",Spielplan!$I86)</f>
        <v>TSV Starnen II</v>
      </c>
      <c r="H82" s="59" t="str">
        <f ca="1">IF(AND(Spielplan!$N86&lt;&gt;"",Spielplan!$P86&lt;&gt;"",Spielplan!$H86&lt;&gt;Spielplan!$I86,$F82&lt;&gt;"",$G82&lt;&gt;""),Spielplan!$N86,"")</f>
        <v/>
      </c>
      <c r="I82" s="17" t="str">
        <f ca="1">IF(AND(Spielplan!$N86&lt;&gt;"",Spielplan!$P86&lt;&gt;"",Spielplan!$H86&lt;&gt;Spielplan!$I86,$F82&lt;&gt;"",$G82&lt;&gt;""),Spielplan!$P86,"")</f>
        <v/>
      </c>
      <c r="J82" s="280" t="str">
        <f ca="1">IF(Spielplan!$G86=0,"",Spielplan!$G86)</f>
        <v/>
      </c>
      <c r="K82" s="281" t="str">
        <f t="shared" ca="1" si="19"/>
        <v/>
      </c>
      <c r="L82" s="277">
        <f t="shared" ca="1" si="21"/>
        <v>34</v>
      </c>
      <c r="N82" s="16" t="str">
        <f t="shared" ca="1" si="11"/>
        <v/>
      </c>
      <c r="O82" s="59">
        <f t="shared" ca="1" si="12"/>
        <v>0</v>
      </c>
      <c r="P82" s="59" t="str">
        <f t="shared" ca="1" si="13"/>
        <v/>
      </c>
      <c r="Q82" s="2" t="str">
        <f t="shared" ca="1" si="14"/>
        <v>SG ObermundeTSV Starnen II</v>
      </c>
      <c r="R82" s="44" t="str">
        <f t="shared" ca="1" si="15"/>
        <v/>
      </c>
      <c r="U82" s="240" t="str">
        <f t="shared" ca="1" si="16"/>
        <v>SG ObermundeTSV Starnen II</v>
      </c>
      <c r="V82" s="241" t="str">
        <f t="shared" ca="1" si="17"/>
        <v>TSV Starnen IISG Obermunde</v>
      </c>
      <c r="W82" s="242">
        <f ca="1">IF($U82="",0,COUNTIF($U$4:$U82,$V82))</f>
        <v>1</v>
      </c>
      <c r="X82" s="266" t="str">
        <f t="shared" ca="1" si="18"/>
        <v/>
      </c>
      <c r="Y82" s="266" t="str">
        <f t="shared" ca="1" si="20"/>
        <v/>
      </c>
    </row>
    <row r="83" spans="2:25" x14ac:dyDescent="0.2">
      <c r="B83" s="5"/>
      <c r="C83" s="5"/>
      <c r="D83" s="5"/>
      <c r="E83" s="263">
        <v>80</v>
      </c>
      <c r="F83" s="91" t="str">
        <f ca="1">IF(Spielplan!$H87="","",Spielplan!$H87)</f>
        <v>SV Baldorf</v>
      </c>
      <c r="G83" s="92" t="str">
        <f ca="1">IF(Spielplan!$I87="","",Spielplan!$I87)</f>
        <v>SV Arminia Köln III</v>
      </c>
      <c r="H83" s="59" t="str">
        <f ca="1">IF(AND(Spielplan!$N87&lt;&gt;"",Spielplan!$P87&lt;&gt;"",Spielplan!$H87&lt;&gt;Spielplan!$I87,$F83&lt;&gt;"",$G83&lt;&gt;""),Spielplan!$N87,"")</f>
        <v/>
      </c>
      <c r="I83" s="17" t="str">
        <f ca="1">IF(AND(Spielplan!$N87&lt;&gt;"",Spielplan!$P87&lt;&gt;"",Spielplan!$H87&lt;&gt;Spielplan!$I87,$F83&lt;&gt;"",$G83&lt;&gt;""),Spielplan!$P87,"")</f>
        <v/>
      </c>
      <c r="J83" s="280" t="str">
        <f ca="1">IF(Spielplan!$G87=0,"",Spielplan!$G87)</f>
        <v/>
      </c>
      <c r="K83" s="281" t="str">
        <f t="shared" ca="1" si="19"/>
        <v/>
      </c>
      <c r="L83" s="277">
        <f t="shared" ca="1" si="21"/>
        <v>35</v>
      </c>
      <c r="N83" s="16" t="str">
        <f t="shared" ca="1" si="11"/>
        <v/>
      </c>
      <c r="O83" s="59">
        <f t="shared" ca="1" si="12"/>
        <v>0</v>
      </c>
      <c r="P83" s="59" t="str">
        <f t="shared" ca="1" si="13"/>
        <v/>
      </c>
      <c r="Q83" s="2" t="str">
        <f t="shared" ca="1" si="14"/>
        <v>SV BaldorfSV Arminia Köln III</v>
      </c>
      <c r="R83" s="44" t="str">
        <f t="shared" ca="1" si="15"/>
        <v/>
      </c>
      <c r="U83" s="240" t="str">
        <f t="shared" ca="1" si="16"/>
        <v>SV BaldorfSV Arminia Köln III</v>
      </c>
      <c r="V83" s="241" t="str">
        <f t="shared" ca="1" si="17"/>
        <v>SV Arminia Köln IIISV Baldorf</v>
      </c>
      <c r="W83" s="242">
        <f ca="1">IF($U83="",0,COUNTIF($U$4:$U83,$V83))</f>
        <v>1</v>
      </c>
      <c r="X83" s="266" t="str">
        <f t="shared" ca="1" si="18"/>
        <v/>
      </c>
      <c r="Y83" s="266" t="str">
        <f t="shared" ca="1" si="20"/>
        <v/>
      </c>
    </row>
    <row r="84" spans="2:25" x14ac:dyDescent="0.2">
      <c r="B84" s="5"/>
      <c r="C84" s="5"/>
      <c r="D84" s="5"/>
      <c r="E84" s="263">
        <v>81</v>
      </c>
      <c r="F84" s="91" t="str">
        <f ca="1">IF(Spielplan!$H88="","",Spielplan!$H88)</f>
        <v>TTC Mellen</v>
      </c>
      <c r="G84" s="92" t="str">
        <f ca="1">IF(Spielplan!$I88="","",Spielplan!$I88)</f>
        <v>VfL Wilden</v>
      </c>
      <c r="H84" s="59" t="str">
        <f ca="1">IF(AND(Spielplan!$N88&lt;&gt;"",Spielplan!$P88&lt;&gt;"",Spielplan!$H88&lt;&gt;Spielplan!$I88,$F84&lt;&gt;"",$G84&lt;&gt;""),Spielplan!$N88,"")</f>
        <v/>
      </c>
      <c r="I84" s="17" t="str">
        <f ca="1">IF(AND(Spielplan!$N88&lt;&gt;"",Spielplan!$P88&lt;&gt;"",Spielplan!$H88&lt;&gt;Spielplan!$I88,$F84&lt;&gt;"",$G84&lt;&gt;""),Spielplan!$P88,"")</f>
        <v/>
      </c>
      <c r="J84" s="280" t="str">
        <f ca="1">IF(Spielplan!$G88=0,"",Spielplan!$G88)</f>
        <v/>
      </c>
      <c r="K84" s="281" t="str">
        <f t="shared" ca="1" si="19"/>
        <v/>
      </c>
      <c r="L84" s="277">
        <f t="shared" ca="1" si="21"/>
        <v>36</v>
      </c>
      <c r="N84" s="16" t="str">
        <f t="shared" ca="1" si="11"/>
        <v/>
      </c>
      <c r="O84" s="59">
        <f t="shared" ca="1" si="12"/>
        <v>0</v>
      </c>
      <c r="P84" s="59" t="str">
        <f t="shared" ca="1" si="13"/>
        <v/>
      </c>
      <c r="Q84" s="2" t="str">
        <f t="shared" ca="1" si="14"/>
        <v>TTC MellenVfL Wilden</v>
      </c>
      <c r="R84" s="44" t="str">
        <f t="shared" ca="1" si="15"/>
        <v/>
      </c>
      <c r="U84" s="240" t="str">
        <f t="shared" ca="1" si="16"/>
        <v>TTC MellenVfL Wilden</v>
      </c>
      <c r="V84" s="241" t="str">
        <f t="shared" ca="1" si="17"/>
        <v>VfL WildenTTC Mellen</v>
      </c>
      <c r="W84" s="242">
        <f ca="1">IF($U84="",0,COUNTIF($U$4:$U84,$V84))</f>
        <v>1</v>
      </c>
      <c r="X84" s="266" t="str">
        <f t="shared" ca="1" si="18"/>
        <v/>
      </c>
      <c r="Y84" s="266" t="str">
        <f t="shared" ca="1" si="20"/>
        <v/>
      </c>
    </row>
    <row r="85" spans="2:25" x14ac:dyDescent="0.2">
      <c r="B85" s="5"/>
      <c r="C85" s="5"/>
      <c r="D85" s="5"/>
      <c r="E85" s="263">
        <v>82</v>
      </c>
      <c r="F85" s="91" t="str">
        <f ca="1">IF(Spielplan!$H89="","",Spielplan!$H89)</f>
        <v>RSV Peene</v>
      </c>
      <c r="G85" s="92" t="str">
        <f ca="1">IF(Spielplan!$I89="","",Spielplan!$I89)</f>
        <v>TTC Rot-Weiß Essen II</v>
      </c>
      <c r="H85" s="59" t="str">
        <f ca="1">IF(AND(Spielplan!$N89&lt;&gt;"",Spielplan!$P89&lt;&gt;"",Spielplan!$H89&lt;&gt;Spielplan!$I89,$F85&lt;&gt;"",$G85&lt;&gt;""),Spielplan!$N89,"")</f>
        <v/>
      </c>
      <c r="I85" s="17" t="str">
        <f ca="1">IF(AND(Spielplan!$N89&lt;&gt;"",Spielplan!$P89&lt;&gt;"",Spielplan!$H89&lt;&gt;Spielplan!$I89,$F85&lt;&gt;"",$G85&lt;&gt;""),Spielplan!$P89,"")</f>
        <v/>
      </c>
      <c r="J85" s="280" t="str">
        <f ca="1">IF(Spielplan!$G89=0,"",Spielplan!$G89)</f>
        <v/>
      </c>
      <c r="K85" s="281" t="str">
        <f t="shared" ca="1" si="19"/>
        <v/>
      </c>
      <c r="L85" s="277">
        <f t="shared" ca="1" si="21"/>
        <v>37</v>
      </c>
      <c r="N85" s="16" t="str">
        <f t="shared" ca="1" si="11"/>
        <v/>
      </c>
      <c r="O85" s="59">
        <f t="shared" ca="1" si="12"/>
        <v>0</v>
      </c>
      <c r="P85" s="59" t="str">
        <f t="shared" ca="1" si="13"/>
        <v/>
      </c>
      <c r="Q85" s="2" t="str">
        <f t="shared" ca="1" si="14"/>
        <v>RSV PeeneTTC Rot-Weiß Essen II</v>
      </c>
      <c r="R85" s="44" t="str">
        <f t="shared" ca="1" si="15"/>
        <v/>
      </c>
      <c r="U85" s="240" t="str">
        <f t="shared" ca="1" si="16"/>
        <v>RSV PeeneTTC Rot-Weiß Essen II</v>
      </c>
      <c r="V85" s="241" t="str">
        <f t="shared" ca="1" si="17"/>
        <v>TTC Rot-Weiß Essen IIRSV Peene</v>
      </c>
      <c r="W85" s="242">
        <f ca="1">IF($U85="",0,COUNTIF($U$4:$U85,$V85))</f>
        <v>1</v>
      </c>
      <c r="X85" s="266" t="str">
        <f t="shared" ca="1" si="18"/>
        <v/>
      </c>
      <c r="Y85" s="266" t="str">
        <f t="shared" ca="1" si="20"/>
        <v/>
      </c>
    </row>
    <row r="86" spans="2:25" x14ac:dyDescent="0.2">
      <c r="B86" s="5"/>
      <c r="C86" s="5"/>
      <c r="D86" s="5"/>
      <c r="E86" s="263">
        <v>83</v>
      </c>
      <c r="F86" s="91" t="str">
        <f ca="1">IF(Spielplan!$H90="","",Spielplan!$H90)</f>
        <v>TSV Starnen II</v>
      </c>
      <c r="G86" s="92" t="str">
        <f ca="1">IF(Spielplan!$I90="","",Spielplan!$I90)</f>
        <v>SV Waldau</v>
      </c>
      <c r="H86" s="59" t="str">
        <f ca="1">IF(AND(Spielplan!$N90&lt;&gt;"",Spielplan!$P90&lt;&gt;"",Spielplan!$H90&lt;&gt;Spielplan!$I90,$F86&lt;&gt;"",$G86&lt;&gt;""),Spielplan!$N90,"")</f>
        <v/>
      </c>
      <c r="I86" s="17" t="str">
        <f ca="1">IF(AND(Spielplan!$N90&lt;&gt;"",Spielplan!$P90&lt;&gt;"",Spielplan!$H90&lt;&gt;Spielplan!$I90,$F86&lt;&gt;"",$G86&lt;&gt;""),Spielplan!$P90,"")</f>
        <v/>
      </c>
      <c r="J86" s="280" t="str">
        <f ca="1">IF(Spielplan!$G90=0,"",Spielplan!$G90)</f>
        <v/>
      </c>
      <c r="K86" s="281" t="str">
        <f t="shared" ca="1" si="19"/>
        <v/>
      </c>
      <c r="L86" s="277">
        <f t="shared" ca="1" si="21"/>
        <v>38</v>
      </c>
      <c r="N86" s="16" t="str">
        <f t="shared" ca="1" si="11"/>
        <v/>
      </c>
      <c r="O86" s="59">
        <f t="shared" ca="1" si="12"/>
        <v>0</v>
      </c>
      <c r="P86" s="59" t="str">
        <f t="shared" ca="1" si="13"/>
        <v/>
      </c>
      <c r="Q86" s="2" t="str">
        <f t="shared" ca="1" si="14"/>
        <v>TSV Starnen IISV Waldau</v>
      </c>
      <c r="R86" s="44" t="str">
        <f t="shared" ca="1" si="15"/>
        <v/>
      </c>
      <c r="U86" s="240" t="str">
        <f t="shared" ca="1" si="16"/>
        <v>TSV Starnen IISV Waldau</v>
      </c>
      <c r="V86" s="241" t="str">
        <f t="shared" ca="1" si="17"/>
        <v>SV WaldauTSV Starnen II</v>
      </c>
      <c r="W86" s="242">
        <f ca="1">IF($U86="",0,COUNTIF($U$4:$U86,$V86))</f>
        <v>1</v>
      </c>
      <c r="X86" s="266" t="str">
        <f t="shared" ca="1" si="18"/>
        <v/>
      </c>
      <c r="Y86" s="266" t="str">
        <f t="shared" ca="1" si="20"/>
        <v/>
      </c>
    </row>
    <row r="87" spans="2:25" x14ac:dyDescent="0.2">
      <c r="B87" s="5"/>
      <c r="C87" s="5"/>
      <c r="D87" s="5"/>
      <c r="E87" s="263">
        <v>84</v>
      </c>
      <c r="F87" s="91" t="str">
        <f ca="1">IF(Spielplan!$H91="","",Spielplan!$H91)</f>
        <v>TSV Breitau</v>
      </c>
      <c r="G87" s="92" t="str">
        <f ca="1">IF(Spielplan!$I91="","",Spielplan!$I91)</f>
        <v>SV Baldorf</v>
      </c>
      <c r="H87" s="59" t="str">
        <f ca="1">IF(AND(Spielplan!$N91&lt;&gt;"",Spielplan!$P91&lt;&gt;"",Spielplan!$H91&lt;&gt;Spielplan!$I91,$F87&lt;&gt;"",$G87&lt;&gt;""),Spielplan!$N91,"")</f>
        <v/>
      </c>
      <c r="I87" s="17" t="str">
        <f ca="1">IF(AND(Spielplan!$N91&lt;&gt;"",Spielplan!$P91&lt;&gt;"",Spielplan!$H91&lt;&gt;Spielplan!$I91,$F87&lt;&gt;"",$G87&lt;&gt;""),Spielplan!$P91,"")</f>
        <v/>
      </c>
      <c r="J87" s="280" t="str">
        <f ca="1">IF(Spielplan!$G91=0,"",Spielplan!$G91)</f>
        <v/>
      </c>
      <c r="K87" s="281" t="str">
        <f t="shared" ca="1" si="19"/>
        <v/>
      </c>
      <c r="L87" s="277">
        <f t="shared" ca="1" si="21"/>
        <v>39</v>
      </c>
      <c r="N87" s="16" t="str">
        <f t="shared" ca="1" si="11"/>
        <v/>
      </c>
      <c r="O87" s="59">
        <f t="shared" ca="1" si="12"/>
        <v>0</v>
      </c>
      <c r="P87" s="59" t="str">
        <f t="shared" ca="1" si="13"/>
        <v/>
      </c>
      <c r="Q87" s="2" t="str">
        <f t="shared" ca="1" si="14"/>
        <v>TSV BreitauSV Baldorf</v>
      </c>
      <c r="R87" s="44" t="str">
        <f t="shared" ca="1" si="15"/>
        <v/>
      </c>
      <c r="U87" s="240" t="str">
        <f t="shared" ca="1" si="16"/>
        <v>TSV BreitauSV Baldorf</v>
      </c>
      <c r="V87" s="241" t="str">
        <f t="shared" ca="1" si="17"/>
        <v>SV BaldorfTSV Breitau</v>
      </c>
      <c r="W87" s="242">
        <f ca="1">IF($U87="",0,COUNTIF($U$4:$U87,$V87))</f>
        <v>1</v>
      </c>
      <c r="X87" s="266" t="str">
        <f t="shared" ca="1" si="18"/>
        <v/>
      </c>
      <c r="Y87" s="266" t="str">
        <f t="shared" ca="1" si="20"/>
        <v/>
      </c>
    </row>
    <row r="88" spans="2:25" x14ac:dyDescent="0.2">
      <c r="B88" s="5"/>
      <c r="C88" s="5"/>
      <c r="D88" s="5"/>
      <c r="E88" s="263">
        <v>85</v>
      </c>
      <c r="F88" s="91" t="str">
        <f ca="1">IF(Spielplan!$H92="","",Spielplan!$H92)</f>
        <v>SV Arminia Köln III</v>
      </c>
      <c r="G88" s="92" t="str">
        <f ca="1">IF(Spielplan!$I92="","",Spielplan!$I92)</f>
        <v>SG Obermunde</v>
      </c>
      <c r="H88" s="59" t="str">
        <f ca="1">IF(AND(Spielplan!$N92&lt;&gt;"",Spielplan!$P92&lt;&gt;"",Spielplan!$H92&lt;&gt;Spielplan!$I92,$F88&lt;&gt;"",$G88&lt;&gt;""),Spielplan!$N92,"")</f>
        <v/>
      </c>
      <c r="I88" s="17" t="str">
        <f ca="1">IF(AND(Spielplan!$N92&lt;&gt;"",Spielplan!$P92&lt;&gt;"",Spielplan!$H92&lt;&gt;Spielplan!$I92,$F88&lt;&gt;"",$G88&lt;&gt;""),Spielplan!$P92,"")</f>
        <v/>
      </c>
      <c r="J88" s="280" t="str">
        <f ca="1">IF(Spielplan!$G92=0,"",Spielplan!$G92)</f>
        <v/>
      </c>
      <c r="K88" s="281" t="str">
        <f t="shared" ca="1" si="19"/>
        <v/>
      </c>
      <c r="L88" s="277">
        <f t="shared" ca="1" si="21"/>
        <v>40</v>
      </c>
      <c r="N88" s="16" t="str">
        <f t="shared" ca="1" si="11"/>
        <v/>
      </c>
      <c r="O88" s="59">
        <f t="shared" ca="1" si="12"/>
        <v>0</v>
      </c>
      <c r="P88" s="59" t="str">
        <f t="shared" ca="1" si="13"/>
        <v/>
      </c>
      <c r="Q88" s="2" t="str">
        <f t="shared" ca="1" si="14"/>
        <v>SV Arminia Köln IIISG Obermunde</v>
      </c>
      <c r="R88" s="44" t="str">
        <f t="shared" ca="1" si="15"/>
        <v/>
      </c>
      <c r="U88" s="240" t="str">
        <f t="shared" ca="1" si="16"/>
        <v>SV Arminia Köln IIISG Obermunde</v>
      </c>
      <c r="V88" s="241" t="str">
        <f t="shared" ca="1" si="17"/>
        <v>SG ObermundeSV Arminia Köln III</v>
      </c>
      <c r="W88" s="242">
        <f ca="1">IF($U88="",0,COUNTIF($U$4:$U88,$V88))</f>
        <v>1</v>
      </c>
      <c r="X88" s="266" t="str">
        <f t="shared" ca="1" si="18"/>
        <v/>
      </c>
      <c r="Y88" s="266" t="str">
        <f t="shared" ca="1" si="20"/>
        <v/>
      </c>
    </row>
    <row r="89" spans="2:25" x14ac:dyDescent="0.2">
      <c r="B89" s="5"/>
      <c r="C89" s="5"/>
      <c r="D89" s="5"/>
      <c r="E89" s="263">
        <v>86</v>
      </c>
      <c r="F89" s="91" t="str">
        <f ca="1">IF(Spielplan!$H93="","",Spielplan!$H93)</f>
        <v>TTC Rot-Weiß Essen II</v>
      </c>
      <c r="G89" s="92" t="str">
        <f ca="1">IF(Spielplan!$I93="","",Spielplan!$I93)</f>
        <v>TTC Mellen</v>
      </c>
      <c r="H89" s="59" t="str">
        <f ca="1">IF(AND(Spielplan!$N93&lt;&gt;"",Spielplan!$P93&lt;&gt;"",Spielplan!$H93&lt;&gt;Spielplan!$I93,$F89&lt;&gt;"",$G89&lt;&gt;""),Spielplan!$N93,"")</f>
        <v/>
      </c>
      <c r="I89" s="17" t="str">
        <f ca="1">IF(AND(Spielplan!$N93&lt;&gt;"",Spielplan!$P93&lt;&gt;"",Spielplan!$H93&lt;&gt;Spielplan!$I93,$F89&lt;&gt;"",$G89&lt;&gt;""),Spielplan!$P93,"")</f>
        <v/>
      </c>
      <c r="J89" s="280" t="str">
        <f ca="1">IF(Spielplan!$G93=0,"",Spielplan!$G93)</f>
        <v/>
      </c>
      <c r="K89" s="281" t="str">
        <f t="shared" ca="1" si="19"/>
        <v/>
      </c>
      <c r="L89" s="277">
        <f t="shared" ca="1" si="21"/>
        <v>41</v>
      </c>
      <c r="N89" s="16" t="str">
        <f t="shared" ca="1" si="11"/>
        <v/>
      </c>
      <c r="O89" s="59">
        <f t="shared" ca="1" si="12"/>
        <v>0</v>
      </c>
      <c r="P89" s="59" t="str">
        <f t="shared" ca="1" si="13"/>
        <v/>
      </c>
      <c r="Q89" s="2" t="str">
        <f t="shared" ca="1" si="14"/>
        <v>TTC Rot-Weiß Essen IITTC Mellen</v>
      </c>
      <c r="R89" s="44" t="str">
        <f t="shared" ca="1" si="15"/>
        <v/>
      </c>
      <c r="U89" s="240" t="str">
        <f t="shared" ca="1" si="16"/>
        <v>TTC Rot-Weiß Essen IITTC Mellen</v>
      </c>
      <c r="V89" s="241" t="str">
        <f t="shared" ca="1" si="17"/>
        <v>TTC MellenTTC Rot-Weiß Essen II</v>
      </c>
      <c r="W89" s="242">
        <f ca="1">IF($U89="",0,COUNTIF($U$4:$U89,$V89))</f>
        <v>1</v>
      </c>
      <c r="X89" s="266" t="str">
        <f t="shared" ca="1" si="18"/>
        <v/>
      </c>
      <c r="Y89" s="266" t="str">
        <f t="shared" ca="1" si="20"/>
        <v/>
      </c>
    </row>
    <row r="90" spans="2:25" x14ac:dyDescent="0.2">
      <c r="B90" s="5"/>
      <c r="C90" s="5"/>
      <c r="D90" s="5"/>
      <c r="E90" s="263">
        <v>87</v>
      </c>
      <c r="F90" s="91" t="str">
        <f ca="1">IF(Spielplan!$H94="","",Spielplan!$H94)</f>
        <v>VfL Wilden</v>
      </c>
      <c r="G90" s="92" t="str">
        <f ca="1">IF(Spielplan!$I94="","",Spielplan!$I94)</f>
        <v>TSV Starnen II</v>
      </c>
      <c r="H90" s="59" t="str">
        <f ca="1">IF(AND(Spielplan!$N94&lt;&gt;"",Spielplan!$P94&lt;&gt;"",Spielplan!$H94&lt;&gt;Spielplan!$I94,$F90&lt;&gt;"",$G90&lt;&gt;""),Spielplan!$N94,"")</f>
        <v/>
      </c>
      <c r="I90" s="17" t="str">
        <f ca="1">IF(AND(Spielplan!$N94&lt;&gt;"",Spielplan!$P94&lt;&gt;"",Spielplan!$H94&lt;&gt;Spielplan!$I94,$F90&lt;&gt;"",$G90&lt;&gt;""),Spielplan!$P94,"")</f>
        <v/>
      </c>
      <c r="J90" s="280" t="str">
        <f ca="1">IF(Spielplan!$G94=0,"",Spielplan!$G94)</f>
        <v/>
      </c>
      <c r="K90" s="281" t="str">
        <f t="shared" ca="1" si="19"/>
        <v/>
      </c>
      <c r="L90" s="277">
        <f t="shared" ca="1" si="21"/>
        <v>42</v>
      </c>
      <c r="N90" s="16" t="str">
        <f t="shared" ca="1" si="11"/>
        <v/>
      </c>
      <c r="O90" s="59">
        <f t="shared" ca="1" si="12"/>
        <v>0</v>
      </c>
      <c r="P90" s="59" t="str">
        <f t="shared" ca="1" si="13"/>
        <v/>
      </c>
      <c r="Q90" s="2" t="str">
        <f t="shared" ca="1" si="14"/>
        <v>VfL WildenTSV Starnen II</v>
      </c>
      <c r="R90" s="44" t="str">
        <f t="shared" ca="1" si="15"/>
        <v/>
      </c>
      <c r="U90" s="240" t="str">
        <f t="shared" ca="1" si="16"/>
        <v>VfL WildenTSV Starnen II</v>
      </c>
      <c r="V90" s="241" t="str">
        <f t="shared" ca="1" si="17"/>
        <v>TSV Starnen IIVfL Wilden</v>
      </c>
      <c r="W90" s="242">
        <f ca="1">IF($U90="",0,COUNTIF($U$4:$U90,$V90))</f>
        <v>1</v>
      </c>
      <c r="X90" s="266" t="str">
        <f t="shared" ca="1" si="18"/>
        <v/>
      </c>
      <c r="Y90" s="266" t="str">
        <f t="shared" ca="1" si="20"/>
        <v/>
      </c>
    </row>
    <row r="91" spans="2:25" x14ac:dyDescent="0.2">
      <c r="B91" s="5"/>
      <c r="C91" s="5"/>
      <c r="D91" s="5"/>
      <c r="E91" s="263">
        <v>88</v>
      </c>
      <c r="F91" s="91" t="str">
        <f ca="1">IF(Spielplan!$H95="","",Spielplan!$H95)</f>
        <v>SV Baldorf</v>
      </c>
      <c r="G91" s="92" t="str">
        <f ca="1">IF(Spielplan!$I95="","",Spielplan!$I95)</f>
        <v>RSV Peene</v>
      </c>
      <c r="H91" s="59" t="str">
        <f ca="1">IF(AND(Spielplan!$N95&lt;&gt;"",Spielplan!$P95&lt;&gt;"",Spielplan!$H95&lt;&gt;Spielplan!$I95,$F91&lt;&gt;"",$G91&lt;&gt;""),Spielplan!$N95,"")</f>
        <v/>
      </c>
      <c r="I91" s="17" t="str">
        <f ca="1">IF(AND(Spielplan!$N95&lt;&gt;"",Spielplan!$P95&lt;&gt;"",Spielplan!$H95&lt;&gt;Spielplan!$I95,$F91&lt;&gt;"",$G91&lt;&gt;""),Spielplan!$P95,"")</f>
        <v/>
      </c>
      <c r="J91" s="280" t="str">
        <f ca="1">IF(Spielplan!$G95=0,"",Spielplan!$G95)</f>
        <v/>
      </c>
      <c r="K91" s="281" t="str">
        <f t="shared" ca="1" si="19"/>
        <v/>
      </c>
      <c r="L91" s="277">
        <f t="shared" ca="1" si="21"/>
        <v>43</v>
      </c>
      <c r="N91" s="16" t="str">
        <f t="shared" ca="1" si="11"/>
        <v/>
      </c>
      <c r="O91" s="59">
        <f t="shared" ca="1" si="12"/>
        <v>0</v>
      </c>
      <c r="P91" s="59" t="str">
        <f t="shared" ca="1" si="13"/>
        <v/>
      </c>
      <c r="Q91" s="2" t="str">
        <f t="shared" ca="1" si="14"/>
        <v>SV BaldorfRSV Peene</v>
      </c>
      <c r="R91" s="44" t="str">
        <f t="shared" ca="1" si="15"/>
        <v/>
      </c>
      <c r="U91" s="240" t="str">
        <f t="shared" ca="1" si="16"/>
        <v>SV BaldorfRSV Peene</v>
      </c>
      <c r="V91" s="241" t="str">
        <f t="shared" ca="1" si="17"/>
        <v>RSV PeeneSV Baldorf</v>
      </c>
      <c r="W91" s="242">
        <f ca="1">IF($U91="",0,COUNTIF($U$4:$U91,$V91))</f>
        <v>1</v>
      </c>
      <c r="X91" s="266" t="str">
        <f t="shared" ca="1" si="18"/>
        <v/>
      </c>
      <c r="Y91" s="266" t="str">
        <f t="shared" ca="1" si="20"/>
        <v/>
      </c>
    </row>
    <row r="92" spans="2:25" x14ac:dyDescent="0.2">
      <c r="B92" s="5"/>
      <c r="C92" s="5"/>
      <c r="D92" s="5"/>
      <c r="E92" s="263">
        <v>89</v>
      </c>
      <c r="F92" s="91" t="str">
        <f ca="1">IF(Spielplan!$H96="","",Spielplan!$H96)</f>
        <v>SV Waldau</v>
      </c>
      <c r="G92" s="92" t="str">
        <f ca="1">IF(Spielplan!$I96="","",Spielplan!$I96)</f>
        <v>SV Arminia Köln III</v>
      </c>
      <c r="H92" s="59" t="str">
        <f ca="1">IF(AND(Spielplan!$N96&lt;&gt;"",Spielplan!$P96&lt;&gt;"",Spielplan!$H96&lt;&gt;Spielplan!$I96,$F92&lt;&gt;"",$G92&lt;&gt;""),Spielplan!$N96,"")</f>
        <v/>
      </c>
      <c r="I92" s="17" t="str">
        <f ca="1">IF(AND(Spielplan!$N96&lt;&gt;"",Spielplan!$P96&lt;&gt;"",Spielplan!$H96&lt;&gt;Spielplan!$I96,$F92&lt;&gt;"",$G92&lt;&gt;""),Spielplan!$P96,"")</f>
        <v/>
      </c>
      <c r="J92" s="280" t="str">
        <f ca="1">IF(Spielplan!$G96=0,"",Spielplan!$G96)</f>
        <v/>
      </c>
      <c r="K92" s="281" t="str">
        <f t="shared" ca="1" si="19"/>
        <v/>
      </c>
      <c r="L92" s="277">
        <f t="shared" ca="1" si="21"/>
        <v>44</v>
      </c>
      <c r="N92" s="16" t="str">
        <f t="shared" ca="1" si="11"/>
        <v/>
      </c>
      <c r="O92" s="59">
        <f t="shared" ca="1" si="12"/>
        <v>0</v>
      </c>
      <c r="P92" s="59" t="str">
        <f t="shared" ca="1" si="13"/>
        <v/>
      </c>
      <c r="Q92" s="2" t="str">
        <f t="shared" ca="1" si="14"/>
        <v>SV WaldauSV Arminia Köln III</v>
      </c>
      <c r="R92" s="44" t="str">
        <f t="shared" ca="1" si="15"/>
        <v/>
      </c>
      <c r="U92" s="240" t="str">
        <f t="shared" ca="1" si="16"/>
        <v>SV WaldauSV Arminia Köln III</v>
      </c>
      <c r="V92" s="241" t="str">
        <f t="shared" ca="1" si="17"/>
        <v>SV Arminia Köln IIISV Waldau</v>
      </c>
      <c r="W92" s="242">
        <f ca="1">IF($U92="",0,COUNTIF($U$4:$U92,$V92))</f>
        <v>1</v>
      </c>
      <c r="X92" s="266" t="str">
        <f t="shared" ca="1" si="18"/>
        <v/>
      </c>
      <c r="Y92" s="266" t="str">
        <f t="shared" ca="1" si="20"/>
        <v/>
      </c>
    </row>
    <row r="93" spans="2:25" x14ac:dyDescent="0.2">
      <c r="B93" s="5"/>
      <c r="C93" s="5"/>
      <c r="D93" s="5"/>
      <c r="E93" s="263">
        <v>90</v>
      </c>
      <c r="F93" s="91" t="str">
        <f ca="1">IF(Spielplan!$H97="","",Spielplan!$H97)</f>
        <v>SG Obermunde</v>
      </c>
      <c r="G93" s="92" t="str">
        <f ca="1">IF(Spielplan!$I97="","",Spielplan!$I97)</f>
        <v>TSV Breitau</v>
      </c>
      <c r="H93" s="59" t="str">
        <f ca="1">IF(AND(Spielplan!$N97&lt;&gt;"",Spielplan!$P97&lt;&gt;"",Spielplan!$H97&lt;&gt;Spielplan!$I97,$F93&lt;&gt;"",$G93&lt;&gt;""),Spielplan!$N97,"")</f>
        <v/>
      </c>
      <c r="I93" s="17" t="str">
        <f ca="1">IF(AND(Spielplan!$N97&lt;&gt;"",Spielplan!$P97&lt;&gt;"",Spielplan!$H97&lt;&gt;Spielplan!$I97,$F93&lt;&gt;"",$G93&lt;&gt;""),Spielplan!$P97,"")</f>
        <v/>
      </c>
      <c r="J93" s="280" t="str">
        <f ca="1">IF(Spielplan!$G97=0,"",Spielplan!$G97)</f>
        <v/>
      </c>
      <c r="K93" s="281" t="str">
        <f t="shared" ca="1" si="19"/>
        <v/>
      </c>
      <c r="L93" s="277">
        <f t="shared" ca="1" si="21"/>
        <v>45</v>
      </c>
      <c r="N93" s="16" t="str">
        <f t="shared" ca="1" si="11"/>
        <v/>
      </c>
      <c r="O93" s="59">
        <f t="shared" ca="1" si="12"/>
        <v>0</v>
      </c>
      <c r="P93" s="59" t="str">
        <f t="shared" ca="1" si="13"/>
        <v/>
      </c>
      <c r="Q93" s="2" t="str">
        <f t="shared" ca="1" si="14"/>
        <v>SG ObermundeTSV Breitau</v>
      </c>
      <c r="R93" s="44" t="str">
        <f t="shared" ca="1" si="15"/>
        <v/>
      </c>
      <c r="U93" s="240" t="str">
        <f t="shared" ca="1" si="16"/>
        <v>SG ObermundeTSV Breitau</v>
      </c>
      <c r="V93" s="241" t="str">
        <f t="shared" ca="1" si="17"/>
        <v>TSV BreitauSG Obermunde</v>
      </c>
      <c r="W93" s="242">
        <f ca="1">IF($U93="",0,COUNTIF($U$4:$U93,$V93))</f>
        <v>1</v>
      </c>
      <c r="X93" s="266" t="str">
        <f t="shared" ca="1" si="18"/>
        <v/>
      </c>
      <c r="Y93" s="266" t="str">
        <f t="shared" ca="1" si="20"/>
        <v/>
      </c>
    </row>
    <row r="94" spans="2:25" x14ac:dyDescent="0.2">
      <c r="B94" s="5"/>
      <c r="C94" s="5"/>
      <c r="D94" s="5"/>
      <c r="E94" s="263">
        <v>91</v>
      </c>
      <c r="F94" s="91" t="str">
        <f ca="1">IF(Spielplan!$H98="","",Spielplan!$H98)</f>
        <v/>
      </c>
      <c r="G94" s="92" t="str">
        <f ca="1">IF(Spielplan!$I98="","",Spielplan!$I98)</f>
        <v/>
      </c>
      <c r="H94" s="59" t="str">
        <f ca="1">IF(AND(Spielplan!$N98&lt;&gt;"",Spielplan!$P98&lt;&gt;"",Spielplan!$H98&lt;&gt;Spielplan!$I98,$F94&lt;&gt;"",$G94&lt;&gt;""),Spielplan!$N98,"")</f>
        <v/>
      </c>
      <c r="I94" s="17" t="str">
        <f ca="1">IF(AND(Spielplan!$N98&lt;&gt;"",Spielplan!$P98&lt;&gt;"",Spielplan!$H98&lt;&gt;Spielplan!$I98,$F94&lt;&gt;"",$G94&lt;&gt;""),Spielplan!$P98,"")</f>
        <v/>
      </c>
      <c r="J94" s="280" t="str">
        <f ca="1">IF(Spielplan!$G98=0,"",Spielplan!$G98)</f>
        <v/>
      </c>
      <c r="K94" s="281" t="str">
        <f t="shared" ca="1" si="19"/>
        <v/>
      </c>
      <c r="L94" s="277">
        <f t="shared" ca="1" si="21"/>
        <v>91</v>
      </c>
      <c r="N94" s="16" t="str">
        <f t="shared" ca="1" si="11"/>
        <v/>
      </c>
      <c r="O94" s="59">
        <f t="shared" ca="1" si="12"/>
        <v>0</v>
      </c>
      <c r="P94" s="59" t="str">
        <f t="shared" ca="1" si="13"/>
        <v/>
      </c>
      <c r="Q94" s="2" t="str">
        <f t="shared" ca="1" si="14"/>
        <v/>
      </c>
      <c r="R94" s="44" t="str">
        <f t="shared" ca="1" si="15"/>
        <v/>
      </c>
      <c r="U94" s="240" t="str">
        <f t="shared" ca="1" si="16"/>
        <v/>
      </c>
      <c r="V94" s="241" t="str">
        <f t="shared" ca="1" si="17"/>
        <v/>
      </c>
      <c r="W94" s="242">
        <f ca="1">IF($U94="",0,COUNTIF($U$4:$U94,$V94))</f>
        <v>0</v>
      </c>
      <c r="X94" s="266" t="str">
        <f t="shared" ca="1" si="18"/>
        <v/>
      </c>
      <c r="Y94" s="266" t="str">
        <f t="shared" ca="1" si="20"/>
        <v/>
      </c>
    </row>
    <row r="95" spans="2:25" x14ac:dyDescent="0.2">
      <c r="B95" s="5"/>
      <c r="C95" s="5"/>
      <c r="D95" s="5"/>
      <c r="E95" s="263">
        <v>92</v>
      </c>
      <c r="F95" s="91" t="str">
        <f ca="1">IF(Spielplan!$H99="","",Spielplan!$H99)</f>
        <v/>
      </c>
      <c r="G95" s="92" t="str">
        <f ca="1">IF(Spielplan!$I99="","",Spielplan!$I99)</f>
        <v/>
      </c>
      <c r="H95" s="59" t="str">
        <f ca="1">IF(AND(Spielplan!$N99&lt;&gt;"",Spielplan!$P99&lt;&gt;"",Spielplan!$H99&lt;&gt;Spielplan!$I99,$F95&lt;&gt;"",$G95&lt;&gt;""),Spielplan!$N99,"")</f>
        <v/>
      </c>
      <c r="I95" s="17" t="str">
        <f ca="1">IF(AND(Spielplan!$N99&lt;&gt;"",Spielplan!$P99&lt;&gt;"",Spielplan!$H99&lt;&gt;Spielplan!$I99,$F95&lt;&gt;"",$G95&lt;&gt;""),Spielplan!$P99,"")</f>
        <v/>
      </c>
      <c r="J95" s="280" t="str">
        <f ca="1">IF(Spielplan!$G99=0,"",Spielplan!$G99)</f>
        <v/>
      </c>
      <c r="K95" s="281" t="str">
        <f t="shared" ca="1" si="19"/>
        <v/>
      </c>
      <c r="L95" s="277">
        <f t="shared" ca="1" si="21"/>
        <v>91</v>
      </c>
      <c r="N95" s="16" t="str">
        <f t="shared" ca="1" si="11"/>
        <v/>
      </c>
      <c r="O95" s="59">
        <f t="shared" ca="1" si="12"/>
        <v>0</v>
      </c>
      <c r="P95" s="59" t="str">
        <f t="shared" ca="1" si="13"/>
        <v/>
      </c>
      <c r="Q95" s="2" t="str">
        <f t="shared" ca="1" si="14"/>
        <v/>
      </c>
      <c r="R95" s="44" t="str">
        <f t="shared" ca="1" si="15"/>
        <v/>
      </c>
      <c r="U95" s="240" t="str">
        <f t="shared" ca="1" si="16"/>
        <v/>
      </c>
      <c r="V95" s="241" t="str">
        <f t="shared" ca="1" si="17"/>
        <v/>
      </c>
      <c r="W95" s="242">
        <f ca="1">IF($U95="",0,COUNTIF($U$4:$U95,$V95))</f>
        <v>0</v>
      </c>
      <c r="X95" s="266" t="str">
        <f t="shared" ca="1" si="18"/>
        <v/>
      </c>
      <c r="Y95" s="266" t="str">
        <f t="shared" ca="1" si="20"/>
        <v/>
      </c>
    </row>
    <row r="96" spans="2:25" x14ac:dyDescent="0.2">
      <c r="B96" s="5"/>
      <c r="C96" s="5"/>
      <c r="D96" s="5"/>
      <c r="E96" s="263">
        <v>93</v>
      </c>
      <c r="F96" s="91" t="str">
        <f ca="1">IF(Spielplan!$H100="","",Spielplan!$H100)</f>
        <v/>
      </c>
      <c r="G96" s="92" t="str">
        <f ca="1">IF(Spielplan!$I100="","",Spielplan!$I100)</f>
        <v/>
      </c>
      <c r="H96" s="59" t="str">
        <f ca="1">IF(AND(Spielplan!$N100&lt;&gt;"",Spielplan!$P100&lt;&gt;"",Spielplan!$H100&lt;&gt;Spielplan!$I100,$F96&lt;&gt;"",$G96&lt;&gt;""),Spielplan!$N100,"")</f>
        <v/>
      </c>
      <c r="I96" s="17" t="str">
        <f ca="1">IF(AND(Spielplan!$N100&lt;&gt;"",Spielplan!$P100&lt;&gt;"",Spielplan!$H100&lt;&gt;Spielplan!$I100,$F96&lt;&gt;"",$G96&lt;&gt;""),Spielplan!$P100,"")</f>
        <v/>
      </c>
      <c r="J96" s="280" t="str">
        <f ca="1">IF(Spielplan!$G100=0,"",Spielplan!$G100)</f>
        <v/>
      </c>
      <c r="K96" s="281" t="str">
        <f t="shared" ca="1" si="19"/>
        <v/>
      </c>
      <c r="L96" s="277">
        <f t="shared" ca="1" si="21"/>
        <v>91</v>
      </c>
      <c r="N96" s="16" t="str">
        <f t="shared" ca="1" si="11"/>
        <v/>
      </c>
      <c r="O96" s="59">
        <f t="shared" ca="1" si="12"/>
        <v>0</v>
      </c>
      <c r="P96" s="59" t="str">
        <f t="shared" ca="1" si="13"/>
        <v/>
      </c>
      <c r="Q96" s="2" t="str">
        <f t="shared" ca="1" si="14"/>
        <v/>
      </c>
      <c r="R96" s="44" t="str">
        <f t="shared" ca="1" si="15"/>
        <v/>
      </c>
      <c r="U96" s="240" t="str">
        <f t="shared" ca="1" si="16"/>
        <v/>
      </c>
      <c r="V96" s="241" t="str">
        <f t="shared" ca="1" si="17"/>
        <v/>
      </c>
      <c r="W96" s="242">
        <f ca="1">IF($U96="",0,COUNTIF($U$4:$U96,$V96))</f>
        <v>0</v>
      </c>
      <c r="X96" s="266" t="str">
        <f t="shared" ca="1" si="18"/>
        <v/>
      </c>
      <c r="Y96" s="266" t="str">
        <f t="shared" ca="1" si="20"/>
        <v/>
      </c>
    </row>
    <row r="97" spans="2:25" x14ac:dyDescent="0.2">
      <c r="B97" s="5"/>
      <c r="C97" s="5"/>
      <c r="D97" s="5"/>
      <c r="E97" s="263">
        <v>94</v>
      </c>
      <c r="F97" s="91" t="str">
        <f ca="1">IF(Spielplan!$H101="","",Spielplan!$H101)</f>
        <v/>
      </c>
      <c r="G97" s="92" t="str">
        <f ca="1">IF(Spielplan!$I101="","",Spielplan!$I101)</f>
        <v/>
      </c>
      <c r="H97" s="59" t="str">
        <f ca="1">IF(AND(Spielplan!$N101&lt;&gt;"",Spielplan!$P101&lt;&gt;"",Spielplan!$H101&lt;&gt;Spielplan!$I101,$F97&lt;&gt;"",$G97&lt;&gt;""),Spielplan!$N101,"")</f>
        <v/>
      </c>
      <c r="I97" s="17" t="str">
        <f ca="1">IF(AND(Spielplan!$N101&lt;&gt;"",Spielplan!$P101&lt;&gt;"",Spielplan!$H101&lt;&gt;Spielplan!$I101,$F97&lt;&gt;"",$G97&lt;&gt;""),Spielplan!$P101,"")</f>
        <v/>
      </c>
      <c r="J97" s="280" t="str">
        <f ca="1">IF(Spielplan!$G101=0,"",Spielplan!$G101)</f>
        <v/>
      </c>
      <c r="K97" s="281" t="str">
        <f t="shared" ca="1" si="19"/>
        <v/>
      </c>
      <c r="L97" s="277">
        <f t="shared" ca="1" si="21"/>
        <v>91</v>
      </c>
      <c r="N97" s="16" t="str">
        <f t="shared" ca="1" si="11"/>
        <v/>
      </c>
      <c r="O97" s="59">
        <f t="shared" ca="1" si="12"/>
        <v>0</v>
      </c>
      <c r="P97" s="59" t="str">
        <f t="shared" ca="1" si="13"/>
        <v/>
      </c>
      <c r="Q97" s="2" t="str">
        <f t="shared" ca="1" si="14"/>
        <v/>
      </c>
      <c r="R97" s="44" t="str">
        <f t="shared" ca="1" si="15"/>
        <v/>
      </c>
      <c r="U97" s="240" t="str">
        <f t="shared" ca="1" si="16"/>
        <v/>
      </c>
      <c r="V97" s="241" t="str">
        <f t="shared" ca="1" si="17"/>
        <v/>
      </c>
      <c r="W97" s="242">
        <f ca="1">IF($U97="",0,COUNTIF($U$4:$U97,$V97))</f>
        <v>0</v>
      </c>
      <c r="X97" s="266" t="str">
        <f t="shared" ca="1" si="18"/>
        <v/>
      </c>
      <c r="Y97" s="266" t="str">
        <f t="shared" ca="1" si="20"/>
        <v/>
      </c>
    </row>
    <row r="98" spans="2:25" x14ac:dyDescent="0.2">
      <c r="B98" s="5"/>
      <c r="C98" s="5"/>
      <c r="D98" s="5"/>
      <c r="E98" s="263">
        <v>95</v>
      </c>
      <c r="F98" s="91" t="str">
        <f ca="1">IF(Spielplan!$H102="","",Spielplan!$H102)</f>
        <v/>
      </c>
      <c r="G98" s="92" t="str">
        <f ca="1">IF(Spielplan!$I102="","",Spielplan!$I102)</f>
        <v/>
      </c>
      <c r="H98" s="59" t="str">
        <f ca="1">IF(AND(Spielplan!$N102&lt;&gt;"",Spielplan!$P102&lt;&gt;"",Spielplan!$H102&lt;&gt;Spielplan!$I102,$F98&lt;&gt;"",$G98&lt;&gt;""),Spielplan!$N102,"")</f>
        <v/>
      </c>
      <c r="I98" s="17" t="str">
        <f ca="1">IF(AND(Spielplan!$N102&lt;&gt;"",Spielplan!$P102&lt;&gt;"",Spielplan!$H102&lt;&gt;Spielplan!$I102,$F98&lt;&gt;"",$G98&lt;&gt;""),Spielplan!$P102,"")</f>
        <v/>
      </c>
      <c r="J98" s="280" t="str">
        <f ca="1">IF(Spielplan!$G102=0,"",Spielplan!$G102)</f>
        <v/>
      </c>
      <c r="K98" s="281" t="str">
        <f t="shared" ca="1" si="19"/>
        <v/>
      </c>
      <c r="L98" s="277"/>
      <c r="N98" s="16" t="str">
        <f t="shared" ca="1" si="11"/>
        <v/>
      </c>
      <c r="O98" s="59">
        <f t="shared" ca="1" si="12"/>
        <v>0</v>
      </c>
      <c r="P98" s="59" t="str">
        <f t="shared" ca="1" si="13"/>
        <v/>
      </c>
      <c r="Q98" s="2" t="str">
        <f t="shared" ca="1" si="14"/>
        <v/>
      </c>
      <c r="R98" s="44" t="str">
        <f t="shared" ca="1" si="15"/>
        <v/>
      </c>
      <c r="U98" s="240" t="str">
        <f t="shared" ca="1" si="16"/>
        <v/>
      </c>
      <c r="V98" s="241" t="str">
        <f t="shared" ca="1" si="17"/>
        <v/>
      </c>
      <c r="W98" s="242">
        <f ca="1">IF($U98="",0,COUNTIF($U$4:$U98,$V98))</f>
        <v>0</v>
      </c>
      <c r="X98" s="266" t="str">
        <f t="shared" ca="1" si="18"/>
        <v/>
      </c>
      <c r="Y98" s="266" t="str">
        <f t="shared" ca="1" si="20"/>
        <v/>
      </c>
    </row>
    <row r="99" spans="2:25" x14ac:dyDescent="0.2">
      <c r="B99" s="5"/>
      <c r="C99" s="5"/>
      <c r="D99" s="5"/>
      <c r="E99" s="263">
        <v>96</v>
      </c>
      <c r="F99" s="91" t="str">
        <f ca="1">IF(Spielplan!$H103="","",Spielplan!$H103)</f>
        <v/>
      </c>
      <c r="G99" s="92" t="str">
        <f ca="1">IF(Spielplan!$I103="","",Spielplan!$I103)</f>
        <v/>
      </c>
      <c r="H99" s="59" t="str">
        <f ca="1">IF(AND(Spielplan!$N103&lt;&gt;"",Spielplan!$P103&lt;&gt;"",Spielplan!$H103&lt;&gt;Spielplan!$I103,$F99&lt;&gt;"",$G99&lt;&gt;""),Spielplan!$N103,"")</f>
        <v/>
      </c>
      <c r="I99" s="17" t="str">
        <f ca="1">IF(AND(Spielplan!$N103&lt;&gt;"",Spielplan!$P103&lt;&gt;"",Spielplan!$H103&lt;&gt;Spielplan!$I103,$F99&lt;&gt;"",$G99&lt;&gt;""),Spielplan!$P103,"")</f>
        <v/>
      </c>
      <c r="J99" s="280" t="str">
        <f ca="1">IF(Spielplan!$G103=0,"",Spielplan!$G103)</f>
        <v/>
      </c>
      <c r="K99" s="281" t="str">
        <f t="shared" ca="1" si="19"/>
        <v/>
      </c>
      <c r="L99" s="277"/>
      <c r="N99" s="16" t="str">
        <f t="shared" ca="1" si="11"/>
        <v/>
      </c>
      <c r="O99" s="59">
        <f t="shared" ca="1" si="12"/>
        <v>0</v>
      </c>
      <c r="P99" s="59" t="str">
        <f t="shared" ca="1" si="13"/>
        <v/>
      </c>
      <c r="Q99" s="2" t="str">
        <f t="shared" ca="1" si="14"/>
        <v/>
      </c>
      <c r="R99" s="44" t="str">
        <f t="shared" ca="1" si="15"/>
        <v/>
      </c>
      <c r="U99" s="240" t="str">
        <f t="shared" ca="1" si="16"/>
        <v/>
      </c>
      <c r="V99" s="241" t="str">
        <f t="shared" ca="1" si="17"/>
        <v/>
      </c>
      <c r="W99" s="242">
        <f ca="1">IF($U99="",0,COUNTIF($U$4:$U99,$V99))</f>
        <v>0</v>
      </c>
      <c r="X99" s="266" t="str">
        <f t="shared" ca="1" si="18"/>
        <v/>
      </c>
      <c r="Y99" s="266" t="str">
        <f t="shared" ca="1" si="20"/>
        <v/>
      </c>
    </row>
    <row r="100" spans="2:25" x14ac:dyDescent="0.2">
      <c r="B100" s="5"/>
      <c r="C100" s="5"/>
      <c r="D100" s="5"/>
      <c r="E100" s="263">
        <v>97</v>
      </c>
      <c r="F100" s="91" t="str">
        <f ca="1">IF(Spielplan!$H104="","",Spielplan!$H104)</f>
        <v/>
      </c>
      <c r="G100" s="92" t="str">
        <f ca="1">IF(Spielplan!$I104="","",Spielplan!$I104)</f>
        <v/>
      </c>
      <c r="H100" s="59" t="str">
        <f ca="1">IF(AND(Spielplan!$N104&lt;&gt;"",Spielplan!$P104&lt;&gt;"",Spielplan!$H104&lt;&gt;Spielplan!$I104,$F100&lt;&gt;"",$G100&lt;&gt;""),Spielplan!$N104,"")</f>
        <v/>
      </c>
      <c r="I100" s="17" t="str">
        <f ca="1">IF(AND(Spielplan!$N104&lt;&gt;"",Spielplan!$P104&lt;&gt;"",Spielplan!$H104&lt;&gt;Spielplan!$I104,$F100&lt;&gt;"",$G100&lt;&gt;""),Spielplan!$P104,"")</f>
        <v/>
      </c>
      <c r="J100" s="280" t="str">
        <f ca="1">IF(Spielplan!$G104=0,"",Spielplan!$G104)</f>
        <v/>
      </c>
      <c r="K100" s="281" t="str">
        <f t="shared" ca="1" si="19"/>
        <v/>
      </c>
      <c r="L100" s="277"/>
      <c r="N100" s="16" t="str">
        <f t="shared" ca="1" si="11"/>
        <v/>
      </c>
      <c r="O100" s="59">
        <f t="shared" ca="1" si="12"/>
        <v>0</v>
      </c>
      <c r="P100" s="59" t="str">
        <f t="shared" ca="1" si="13"/>
        <v/>
      </c>
      <c r="Q100" s="2" t="str">
        <f t="shared" ca="1" si="14"/>
        <v/>
      </c>
      <c r="R100" s="44" t="str">
        <f t="shared" ca="1" si="15"/>
        <v/>
      </c>
      <c r="U100" s="240" t="str">
        <f t="shared" ca="1" si="16"/>
        <v/>
      </c>
      <c r="V100" s="241" t="str">
        <f t="shared" ca="1" si="17"/>
        <v/>
      </c>
      <c r="W100" s="242">
        <f ca="1">IF($U100="",0,COUNTIF($U$4:$U100,$V100))</f>
        <v>0</v>
      </c>
      <c r="X100" s="266" t="str">
        <f t="shared" ca="1" si="18"/>
        <v/>
      </c>
      <c r="Y100" s="266" t="str">
        <f t="shared" ca="1" si="20"/>
        <v/>
      </c>
    </row>
    <row r="101" spans="2:25" x14ac:dyDescent="0.2">
      <c r="B101" s="5"/>
      <c r="C101" s="5"/>
      <c r="D101" s="5"/>
      <c r="E101" s="263">
        <v>98</v>
      </c>
      <c r="F101" s="91" t="str">
        <f ca="1">IF(Spielplan!$H105="","",Spielplan!$H105)</f>
        <v/>
      </c>
      <c r="G101" s="92" t="str">
        <f ca="1">IF(Spielplan!$I105="","",Spielplan!$I105)</f>
        <v/>
      </c>
      <c r="H101" s="59" t="str">
        <f ca="1">IF(AND(Spielplan!$N105&lt;&gt;"",Spielplan!$P105&lt;&gt;"",Spielplan!$H105&lt;&gt;Spielplan!$I105,$F101&lt;&gt;"",$G101&lt;&gt;""),Spielplan!$N105,"")</f>
        <v/>
      </c>
      <c r="I101" s="17" t="str">
        <f ca="1">IF(AND(Spielplan!$N105&lt;&gt;"",Spielplan!$P105&lt;&gt;"",Spielplan!$H105&lt;&gt;Spielplan!$I105,$F101&lt;&gt;"",$G101&lt;&gt;""),Spielplan!$P105,"")</f>
        <v/>
      </c>
      <c r="J101" s="280" t="str">
        <f ca="1">IF(Spielplan!$G105=0,"",Spielplan!$G105)</f>
        <v/>
      </c>
      <c r="K101" s="281" t="str">
        <f t="shared" ca="1" si="19"/>
        <v/>
      </c>
      <c r="L101" s="277"/>
      <c r="N101" s="16" t="str">
        <f t="shared" ca="1" si="11"/>
        <v/>
      </c>
      <c r="O101" s="59">
        <f t="shared" ca="1" si="12"/>
        <v>0</v>
      </c>
      <c r="P101" s="59" t="str">
        <f t="shared" ca="1" si="13"/>
        <v/>
      </c>
      <c r="Q101" s="2" t="str">
        <f t="shared" ca="1" si="14"/>
        <v/>
      </c>
      <c r="R101" s="44" t="str">
        <f t="shared" ca="1" si="15"/>
        <v/>
      </c>
      <c r="U101" s="240" t="str">
        <f t="shared" ca="1" si="16"/>
        <v/>
      </c>
      <c r="V101" s="241" t="str">
        <f t="shared" ca="1" si="17"/>
        <v/>
      </c>
      <c r="W101" s="242">
        <f ca="1">IF($U101="",0,COUNTIF($U$4:$U101,$V101))</f>
        <v>0</v>
      </c>
      <c r="X101" s="266" t="str">
        <f t="shared" ca="1" si="18"/>
        <v/>
      </c>
      <c r="Y101" s="266" t="str">
        <f t="shared" ca="1" si="20"/>
        <v/>
      </c>
    </row>
    <row r="102" spans="2:25" x14ac:dyDescent="0.2">
      <c r="B102" s="5"/>
      <c r="C102" s="5"/>
      <c r="D102" s="5"/>
      <c r="E102" s="263">
        <v>99</v>
      </c>
      <c r="F102" s="91" t="str">
        <f ca="1">IF(Spielplan!$H106="","",Spielplan!$H106)</f>
        <v/>
      </c>
      <c r="G102" s="92" t="str">
        <f ca="1">IF(Spielplan!$I106="","",Spielplan!$I106)</f>
        <v/>
      </c>
      <c r="H102" s="59" t="str">
        <f ca="1">IF(AND(Spielplan!$N106&lt;&gt;"",Spielplan!$P106&lt;&gt;"",Spielplan!$H106&lt;&gt;Spielplan!$I106,$F102&lt;&gt;"",$G102&lt;&gt;""),Spielplan!$N106,"")</f>
        <v/>
      </c>
      <c r="I102" s="17" t="str">
        <f ca="1">IF(AND(Spielplan!$N106&lt;&gt;"",Spielplan!$P106&lt;&gt;"",Spielplan!$H106&lt;&gt;Spielplan!$I106,$F102&lt;&gt;"",$G102&lt;&gt;""),Spielplan!$P106,"")</f>
        <v/>
      </c>
      <c r="J102" s="280" t="str">
        <f ca="1">IF(Spielplan!$G106=0,"",Spielplan!$G106)</f>
        <v/>
      </c>
      <c r="K102" s="281" t="str">
        <f t="shared" ca="1" si="19"/>
        <v/>
      </c>
      <c r="L102" s="277"/>
      <c r="N102" s="16" t="str">
        <f t="shared" ca="1" si="11"/>
        <v/>
      </c>
      <c r="O102" s="59">
        <f t="shared" ca="1" si="12"/>
        <v>0</v>
      </c>
      <c r="P102" s="59" t="str">
        <f t="shared" ca="1" si="13"/>
        <v/>
      </c>
      <c r="Q102" s="2" t="str">
        <f t="shared" ca="1" si="14"/>
        <v/>
      </c>
      <c r="R102" s="44" t="str">
        <f t="shared" ca="1" si="15"/>
        <v/>
      </c>
      <c r="U102" s="240" t="str">
        <f t="shared" ca="1" si="16"/>
        <v/>
      </c>
      <c r="V102" s="241" t="str">
        <f t="shared" ca="1" si="17"/>
        <v/>
      </c>
      <c r="W102" s="242">
        <f ca="1">IF($U102="",0,COUNTIF($U$4:$U102,$V102))</f>
        <v>0</v>
      </c>
      <c r="X102" s="266" t="str">
        <f t="shared" ca="1" si="18"/>
        <v/>
      </c>
      <c r="Y102" s="266" t="str">
        <f t="shared" ca="1" si="20"/>
        <v/>
      </c>
    </row>
    <row r="103" spans="2:25" x14ac:dyDescent="0.2">
      <c r="B103" s="5"/>
      <c r="C103" s="5"/>
      <c r="D103" s="5"/>
      <c r="E103" s="263">
        <v>100</v>
      </c>
      <c r="F103" s="91" t="str">
        <f ca="1">IF(Spielplan!$H107="","",Spielplan!$H107)</f>
        <v/>
      </c>
      <c r="G103" s="92" t="str">
        <f ca="1">IF(Spielplan!$I107="","",Spielplan!$I107)</f>
        <v/>
      </c>
      <c r="H103" s="59" t="str">
        <f ca="1">IF(AND(Spielplan!$N107&lt;&gt;"",Spielplan!$P107&lt;&gt;"",Spielplan!$H107&lt;&gt;Spielplan!$I107,$F103&lt;&gt;"",$G103&lt;&gt;""),Spielplan!$N107,"")</f>
        <v/>
      </c>
      <c r="I103" s="17" t="str">
        <f ca="1">IF(AND(Spielplan!$N107&lt;&gt;"",Spielplan!$P107&lt;&gt;"",Spielplan!$H107&lt;&gt;Spielplan!$I107,$F103&lt;&gt;"",$G103&lt;&gt;""),Spielplan!$P107,"")</f>
        <v/>
      </c>
      <c r="J103" s="280" t="str">
        <f ca="1">IF(Spielplan!$G107=0,"",Spielplan!$G107)</f>
        <v/>
      </c>
      <c r="K103" s="281" t="str">
        <f t="shared" ca="1" si="19"/>
        <v/>
      </c>
      <c r="L103" s="277"/>
      <c r="N103" s="16" t="str">
        <f t="shared" ca="1" si="11"/>
        <v/>
      </c>
      <c r="O103" s="59">
        <f t="shared" ca="1" si="12"/>
        <v>0</v>
      </c>
      <c r="P103" s="59" t="str">
        <f t="shared" ca="1" si="13"/>
        <v/>
      </c>
      <c r="Q103" s="2" t="str">
        <f t="shared" ca="1" si="14"/>
        <v/>
      </c>
      <c r="R103" s="44" t="str">
        <f t="shared" ca="1" si="15"/>
        <v/>
      </c>
      <c r="U103" s="240" t="str">
        <f t="shared" ca="1" si="16"/>
        <v/>
      </c>
      <c r="V103" s="241" t="str">
        <f t="shared" ca="1" si="17"/>
        <v/>
      </c>
      <c r="W103" s="242">
        <f ca="1">IF($U103="",0,COUNTIF($U$4:$U103,$V103))</f>
        <v>0</v>
      </c>
      <c r="X103" s="266" t="str">
        <f t="shared" ca="1" si="18"/>
        <v/>
      </c>
      <c r="Y103" s="266" t="str">
        <f t="shared" ca="1" si="20"/>
        <v/>
      </c>
    </row>
    <row r="104" spans="2:25" x14ac:dyDescent="0.2">
      <c r="B104" s="5"/>
      <c r="C104" s="5"/>
      <c r="D104" s="5"/>
      <c r="E104" s="263">
        <v>101</v>
      </c>
      <c r="F104" s="91" t="str">
        <f ca="1">IF(Spielplan!$H108="","",Spielplan!$H108)</f>
        <v/>
      </c>
      <c r="G104" s="92" t="str">
        <f ca="1">IF(Spielplan!$I108="","",Spielplan!$I108)</f>
        <v/>
      </c>
      <c r="H104" s="59" t="str">
        <f ca="1">IF(AND(Spielplan!$N108&lt;&gt;"",Spielplan!$P108&lt;&gt;"",Spielplan!$H108&lt;&gt;Spielplan!$I108,$F104&lt;&gt;"",$G104&lt;&gt;""),Spielplan!$N108,"")</f>
        <v/>
      </c>
      <c r="I104" s="17" t="str">
        <f ca="1">IF(AND(Spielplan!$N108&lt;&gt;"",Spielplan!$P108&lt;&gt;"",Spielplan!$H108&lt;&gt;Spielplan!$I108,$F104&lt;&gt;"",$G104&lt;&gt;""),Spielplan!$P108,"")</f>
        <v/>
      </c>
      <c r="J104" s="280" t="str">
        <f ca="1">IF(Spielplan!$G108=0,"",Spielplan!$G108)</f>
        <v/>
      </c>
      <c r="K104" s="281" t="str">
        <f t="shared" ca="1" si="19"/>
        <v/>
      </c>
      <c r="L104" s="277"/>
      <c r="N104" s="16" t="str">
        <f t="shared" ca="1" si="11"/>
        <v/>
      </c>
      <c r="O104" s="59">
        <f t="shared" ca="1" si="12"/>
        <v>0</v>
      </c>
      <c r="P104" s="59" t="str">
        <f t="shared" ca="1" si="13"/>
        <v/>
      </c>
      <c r="Q104" s="2" t="str">
        <f t="shared" ca="1" si="14"/>
        <v/>
      </c>
      <c r="R104" s="44" t="str">
        <f t="shared" ca="1" si="15"/>
        <v/>
      </c>
      <c r="U104" s="240" t="str">
        <f t="shared" ca="1" si="16"/>
        <v/>
      </c>
      <c r="V104" s="241" t="str">
        <f t="shared" ca="1" si="17"/>
        <v/>
      </c>
      <c r="W104" s="242">
        <f ca="1">IF($U104="",0,COUNTIF($U$4:$U104,$V104))</f>
        <v>0</v>
      </c>
      <c r="X104" s="266" t="str">
        <f t="shared" ca="1" si="18"/>
        <v/>
      </c>
      <c r="Y104" s="266" t="str">
        <f t="shared" ca="1" si="20"/>
        <v/>
      </c>
    </row>
    <row r="105" spans="2:25" x14ac:dyDescent="0.2">
      <c r="B105" s="5"/>
      <c r="C105" s="5"/>
      <c r="D105" s="5"/>
      <c r="E105" s="263">
        <v>102</v>
      </c>
      <c r="F105" s="91" t="str">
        <f ca="1">IF(Spielplan!$H109="","",Spielplan!$H109)</f>
        <v/>
      </c>
      <c r="G105" s="92" t="str">
        <f ca="1">IF(Spielplan!$I109="","",Spielplan!$I109)</f>
        <v/>
      </c>
      <c r="H105" s="59" t="str">
        <f ca="1">IF(AND(Spielplan!$N109&lt;&gt;"",Spielplan!$P109&lt;&gt;"",Spielplan!$H109&lt;&gt;Spielplan!$I109,$F105&lt;&gt;"",$G105&lt;&gt;""),Spielplan!$N109,"")</f>
        <v/>
      </c>
      <c r="I105" s="17" t="str">
        <f ca="1">IF(AND(Spielplan!$N109&lt;&gt;"",Spielplan!$P109&lt;&gt;"",Spielplan!$H109&lt;&gt;Spielplan!$I109,$F105&lt;&gt;"",$G105&lt;&gt;""),Spielplan!$P109,"")</f>
        <v/>
      </c>
      <c r="J105" s="280" t="str">
        <f ca="1">IF(Spielplan!$G109=0,"",Spielplan!$G109)</f>
        <v/>
      </c>
      <c r="K105" s="281" t="str">
        <f t="shared" ca="1" si="19"/>
        <v/>
      </c>
      <c r="L105" s="277"/>
      <c r="N105" s="16" t="str">
        <f t="shared" ca="1" si="11"/>
        <v/>
      </c>
      <c r="O105" s="59">
        <f t="shared" ca="1" si="12"/>
        <v>0</v>
      </c>
      <c r="P105" s="59" t="str">
        <f t="shared" ca="1" si="13"/>
        <v/>
      </c>
      <c r="Q105" s="2" t="str">
        <f t="shared" ca="1" si="14"/>
        <v/>
      </c>
      <c r="R105" s="44" t="str">
        <f t="shared" ca="1" si="15"/>
        <v/>
      </c>
      <c r="U105" s="240" t="str">
        <f t="shared" ca="1" si="16"/>
        <v/>
      </c>
      <c r="V105" s="241" t="str">
        <f t="shared" ca="1" si="17"/>
        <v/>
      </c>
      <c r="W105" s="242">
        <f ca="1">IF($U105="",0,COUNTIF($U$4:$U105,$V105))</f>
        <v>0</v>
      </c>
      <c r="X105" s="266" t="str">
        <f t="shared" ca="1" si="18"/>
        <v/>
      </c>
      <c r="Y105" s="266" t="str">
        <f t="shared" ca="1" si="20"/>
        <v/>
      </c>
    </row>
    <row r="106" spans="2:25" x14ac:dyDescent="0.2">
      <c r="B106" s="5"/>
      <c r="C106" s="5"/>
      <c r="D106" s="5"/>
      <c r="E106" s="263">
        <v>103</v>
      </c>
      <c r="F106" s="91" t="str">
        <f ca="1">IF(Spielplan!$H110="","",Spielplan!$H110)</f>
        <v/>
      </c>
      <c r="G106" s="92" t="str">
        <f ca="1">IF(Spielplan!$I110="","",Spielplan!$I110)</f>
        <v/>
      </c>
      <c r="H106" s="59" t="str">
        <f ca="1">IF(AND(Spielplan!$N110&lt;&gt;"",Spielplan!$P110&lt;&gt;"",Spielplan!$H110&lt;&gt;Spielplan!$I110,$F106&lt;&gt;"",$G106&lt;&gt;""),Spielplan!$N110,"")</f>
        <v/>
      </c>
      <c r="I106" s="17" t="str">
        <f ca="1">IF(AND(Spielplan!$N110&lt;&gt;"",Spielplan!$P110&lt;&gt;"",Spielplan!$H110&lt;&gt;Spielplan!$I110,$F106&lt;&gt;"",$G106&lt;&gt;""),Spielplan!$P110,"")</f>
        <v/>
      </c>
      <c r="J106" s="280" t="str">
        <f ca="1">IF(Spielplan!$G110=0,"",Spielplan!$G110)</f>
        <v/>
      </c>
      <c r="K106" s="281" t="str">
        <f t="shared" ca="1" si="19"/>
        <v/>
      </c>
      <c r="L106" s="277"/>
      <c r="N106" s="16" t="str">
        <f t="shared" ca="1" si="11"/>
        <v/>
      </c>
      <c r="O106" s="59">
        <f t="shared" ca="1" si="12"/>
        <v>0</v>
      </c>
      <c r="P106" s="59" t="str">
        <f t="shared" ca="1" si="13"/>
        <v/>
      </c>
      <c r="Q106" s="2" t="str">
        <f t="shared" ca="1" si="14"/>
        <v/>
      </c>
      <c r="R106" s="44" t="str">
        <f t="shared" ca="1" si="15"/>
        <v/>
      </c>
      <c r="U106" s="240" t="str">
        <f t="shared" ca="1" si="16"/>
        <v/>
      </c>
      <c r="V106" s="241" t="str">
        <f t="shared" ca="1" si="17"/>
        <v/>
      </c>
      <c r="W106" s="242">
        <f ca="1">IF($U106="",0,COUNTIF($U$4:$U106,$V106))</f>
        <v>0</v>
      </c>
      <c r="X106" s="266" t="str">
        <f t="shared" ca="1" si="18"/>
        <v/>
      </c>
      <c r="Y106" s="266" t="str">
        <f t="shared" ca="1" si="20"/>
        <v/>
      </c>
    </row>
    <row r="107" spans="2:25" x14ac:dyDescent="0.2">
      <c r="B107" s="5"/>
      <c r="C107" s="5"/>
      <c r="D107" s="5"/>
      <c r="E107" s="263">
        <v>104</v>
      </c>
      <c r="F107" s="91" t="str">
        <f ca="1">IF(Spielplan!$H111="","",Spielplan!$H111)</f>
        <v/>
      </c>
      <c r="G107" s="92" t="str">
        <f ca="1">IF(Spielplan!$I111="","",Spielplan!$I111)</f>
        <v/>
      </c>
      <c r="H107" s="59" t="str">
        <f ca="1">IF(AND(Spielplan!$N111&lt;&gt;"",Spielplan!$P111&lt;&gt;"",Spielplan!$H111&lt;&gt;Spielplan!$I111,$F107&lt;&gt;"",$G107&lt;&gt;""),Spielplan!$N111,"")</f>
        <v/>
      </c>
      <c r="I107" s="17" t="str">
        <f ca="1">IF(AND(Spielplan!$N111&lt;&gt;"",Spielplan!$P111&lt;&gt;"",Spielplan!$H111&lt;&gt;Spielplan!$I111,$F107&lt;&gt;"",$G107&lt;&gt;""),Spielplan!$P111,"")</f>
        <v/>
      </c>
      <c r="J107" s="280" t="str">
        <f ca="1">IF(Spielplan!$G111=0,"",Spielplan!$G111)</f>
        <v/>
      </c>
      <c r="K107" s="281" t="str">
        <f t="shared" ca="1" si="19"/>
        <v/>
      </c>
      <c r="L107" s="277"/>
      <c r="N107" s="16" t="str">
        <f t="shared" ca="1" si="11"/>
        <v/>
      </c>
      <c r="O107" s="59">
        <f t="shared" ca="1" si="12"/>
        <v>0</v>
      </c>
      <c r="P107" s="59" t="str">
        <f t="shared" ca="1" si="13"/>
        <v/>
      </c>
      <c r="Q107" s="2" t="str">
        <f t="shared" ca="1" si="14"/>
        <v/>
      </c>
      <c r="R107" s="44" t="str">
        <f t="shared" ca="1" si="15"/>
        <v/>
      </c>
      <c r="U107" s="240" t="str">
        <f t="shared" ca="1" si="16"/>
        <v/>
      </c>
      <c r="V107" s="241" t="str">
        <f t="shared" ca="1" si="17"/>
        <v/>
      </c>
      <c r="W107" s="242">
        <f ca="1">IF($U107="",0,COUNTIF($U$4:$U107,$V107))</f>
        <v>0</v>
      </c>
      <c r="X107" s="266" t="str">
        <f t="shared" ca="1" si="18"/>
        <v/>
      </c>
      <c r="Y107" s="266" t="str">
        <f t="shared" ca="1" si="20"/>
        <v/>
      </c>
    </row>
    <row r="108" spans="2:25" x14ac:dyDescent="0.2">
      <c r="B108" s="5"/>
      <c r="C108" s="5"/>
      <c r="D108" s="5"/>
      <c r="E108" s="263">
        <v>105</v>
      </c>
      <c r="F108" s="91" t="str">
        <f ca="1">IF(Spielplan!$H112="","",Spielplan!$H112)</f>
        <v/>
      </c>
      <c r="G108" s="92" t="str">
        <f ca="1">IF(Spielplan!$I112="","",Spielplan!$I112)</f>
        <v/>
      </c>
      <c r="H108" s="59" t="str">
        <f ca="1">IF(AND(Spielplan!$N112&lt;&gt;"",Spielplan!$P112&lt;&gt;"",Spielplan!$H112&lt;&gt;Spielplan!$I112,$F108&lt;&gt;"",$G108&lt;&gt;""),Spielplan!$N112,"")</f>
        <v/>
      </c>
      <c r="I108" s="17" t="str">
        <f ca="1">IF(AND(Spielplan!$N112&lt;&gt;"",Spielplan!$P112&lt;&gt;"",Spielplan!$H112&lt;&gt;Spielplan!$I112,$F108&lt;&gt;"",$G108&lt;&gt;""),Spielplan!$P112,"")</f>
        <v/>
      </c>
      <c r="J108" s="280" t="str">
        <f ca="1">IF(Spielplan!$G112=0,"",Spielplan!$G112)</f>
        <v/>
      </c>
      <c r="K108" s="281" t="str">
        <f t="shared" ca="1" si="19"/>
        <v/>
      </c>
      <c r="L108" s="277"/>
      <c r="N108" s="16" t="str">
        <f t="shared" ca="1" si="11"/>
        <v/>
      </c>
      <c r="O108" s="59">
        <f t="shared" ca="1" si="12"/>
        <v>0</v>
      </c>
      <c r="P108" s="59" t="str">
        <f t="shared" ca="1" si="13"/>
        <v/>
      </c>
      <c r="Q108" s="2" t="str">
        <f t="shared" ca="1" si="14"/>
        <v/>
      </c>
      <c r="R108" s="44" t="str">
        <f t="shared" ca="1" si="15"/>
        <v/>
      </c>
      <c r="U108" s="240" t="str">
        <f t="shared" ca="1" si="16"/>
        <v/>
      </c>
      <c r="V108" s="241" t="str">
        <f t="shared" ca="1" si="17"/>
        <v/>
      </c>
      <c r="W108" s="242">
        <f ca="1">IF($U108="",0,COUNTIF($U$4:$U108,$V108))</f>
        <v>0</v>
      </c>
      <c r="X108" s="266" t="str">
        <f t="shared" ca="1" si="18"/>
        <v/>
      </c>
      <c r="Y108" s="266" t="str">
        <f t="shared" ca="1" si="20"/>
        <v/>
      </c>
    </row>
    <row r="109" spans="2:25" x14ac:dyDescent="0.2">
      <c r="B109" s="5"/>
      <c r="C109" s="5"/>
      <c r="D109" s="5"/>
      <c r="E109" s="263">
        <v>106</v>
      </c>
      <c r="F109" s="91" t="str">
        <f ca="1">IF(Spielplan!$H113="","",Spielplan!$H113)</f>
        <v/>
      </c>
      <c r="G109" s="92" t="str">
        <f ca="1">IF(Spielplan!$I113="","",Spielplan!$I113)</f>
        <v/>
      </c>
      <c r="H109" s="59" t="str">
        <f ca="1">IF(AND(Spielplan!$N113&lt;&gt;"",Spielplan!$P113&lt;&gt;"",Spielplan!$H113&lt;&gt;Spielplan!$I113,$F109&lt;&gt;"",$G109&lt;&gt;""),Spielplan!$N113,"")</f>
        <v/>
      </c>
      <c r="I109" s="17" t="str">
        <f ca="1">IF(AND(Spielplan!$N113&lt;&gt;"",Spielplan!$P113&lt;&gt;"",Spielplan!$H113&lt;&gt;Spielplan!$I113,$F109&lt;&gt;"",$G109&lt;&gt;""),Spielplan!$P113,"")</f>
        <v/>
      </c>
      <c r="J109" s="280" t="str">
        <f ca="1">IF(Spielplan!$G113=0,"",Spielplan!$G113)</f>
        <v/>
      </c>
      <c r="K109" s="281" t="str">
        <f t="shared" ca="1" si="19"/>
        <v/>
      </c>
      <c r="L109" s="277"/>
      <c r="N109" s="16" t="str">
        <f t="shared" ca="1" si="11"/>
        <v/>
      </c>
      <c r="O109" s="59">
        <f t="shared" ca="1" si="12"/>
        <v>0</v>
      </c>
      <c r="P109" s="59" t="str">
        <f t="shared" ca="1" si="13"/>
        <v/>
      </c>
      <c r="Q109" s="2" t="str">
        <f t="shared" ca="1" si="14"/>
        <v/>
      </c>
      <c r="R109" s="44" t="str">
        <f t="shared" ca="1" si="15"/>
        <v/>
      </c>
      <c r="U109" s="240" t="str">
        <f t="shared" ca="1" si="16"/>
        <v/>
      </c>
      <c r="V109" s="241" t="str">
        <f t="shared" ca="1" si="17"/>
        <v/>
      </c>
      <c r="W109" s="242">
        <f ca="1">IF($U109="",0,COUNTIF($U$4:$U109,$V109))</f>
        <v>0</v>
      </c>
      <c r="X109" s="266" t="str">
        <f t="shared" ca="1" si="18"/>
        <v/>
      </c>
      <c r="Y109" s="266" t="str">
        <f t="shared" ca="1" si="20"/>
        <v/>
      </c>
    </row>
    <row r="110" spans="2:25" x14ac:dyDescent="0.2">
      <c r="B110" s="5"/>
      <c r="C110" s="5"/>
      <c r="D110" s="5"/>
      <c r="E110" s="263">
        <v>107</v>
      </c>
      <c r="F110" s="91" t="str">
        <f ca="1">IF(Spielplan!$H114="","",Spielplan!$H114)</f>
        <v/>
      </c>
      <c r="G110" s="92" t="str">
        <f ca="1">IF(Spielplan!$I114="","",Spielplan!$I114)</f>
        <v/>
      </c>
      <c r="H110" s="59" t="str">
        <f ca="1">IF(AND(Spielplan!$N114&lt;&gt;"",Spielplan!$P114&lt;&gt;"",Spielplan!$H114&lt;&gt;Spielplan!$I114,$F110&lt;&gt;"",$G110&lt;&gt;""),Spielplan!$N114,"")</f>
        <v/>
      </c>
      <c r="I110" s="17" t="str">
        <f ca="1">IF(AND(Spielplan!$N114&lt;&gt;"",Spielplan!$P114&lt;&gt;"",Spielplan!$H114&lt;&gt;Spielplan!$I114,$F110&lt;&gt;"",$G110&lt;&gt;""),Spielplan!$P114,"")</f>
        <v/>
      </c>
      <c r="J110" s="280" t="str">
        <f ca="1">IF(Spielplan!$G114=0,"",Spielplan!$G114)</f>
        <v/>
      </c>
      <c r="K110" s="281" t="str">
        <f t="shared" ca="1" si="19"/>
        <v/>
      </c>
      <c r="L110" s="277"/>
      <c r="N110" s="16" t="str">
        <f t="shared" ca="1" si="11"/>
        <v/>
      </c>
      <c r="O110" s="59">
        <f t="shared" ca="1" si="12"/>
        <v>0</v>
      </c>
      <c r="P110" s="59" t="str">
        <f t="shared" ca="1" si="13"/>
        <v/>
      </c>
      <c r="Q110" s="2" t="str">
        <f t="shared" ca="1" si="14"/>
        <v/>
      </c>
      <c r="R110" s="44" t="str">
        <f t="shared" ca="1" si="15"/>
        <v/>
      </c>
      <c r="U110" s="240" t="str">
        <f t="shared" ca="1" si="16"/>
        <v/>
      </c>
      <c r="V110" s="241" t="str">
        <f t="shared" ca="1" si="17"/>
        <v/>
      </c>
      <c r="W110" s="242">
        <f ca="1">IF($U110="",0,COUNTIF($U$4:$U110,$V110))</f>
        <v>0</v>
      </c>
      <c r="X110" s="266" t="str">
        <f t="shared" ca="1" si="18"/>
        <v/>
      </c>
      <c r="Y110" s="266" t="str">
        <f t="shared" ca="1" si="20"/>
        <v/>
      </c>
    </row>
    <row r="111" spans="2:25" x14ac:dyDescent="0.2">
      <c r="B111" s="5"/>
      <c r="C111" s="5"/>
      <c r="D111" s="5"/>
      <c r="E111" s="263">
        <v>108</v>
      </c>
      <c r="F111" s="91" t="str">
        <f ca="1">IF(Spielplan!$H115="","",Spielplan!$H115)</f>
        <v/>
      </c>
      <c r="G111" s="92" t="str">
        <f ca="1">IF(Spielplan!$I115="","",Spielplan!$I115)</f>
        <v/>
      </c>
      <c r="H111" s="59" t="str">
        <f ca="1">IF(AND(Spielplan!$N115&lt;&gt;"",Spielplan!$P115&lt;&gt;"",Spielplan!$H115&lt;&gt;Spielplan!$I115,$F111&lt;&gt;"",$G111&lt;&gt;""),Spielplan!$N115,"")</f>
        <v/>
      </c>
      <c r="I111" s="17" t="str">
        <f ca="1">IF(AND(Spielplan!$N115&lt;&gt;"",Spielplan!$P115&lt;&gt;"",Spielplan!$H115&lt;&gt;Spielplan!$I115,$F111&lt;&gt;"",$G111&lt;&gt;""),Spielplan!$P115,"")</f>
        <v/>
      </c>
      <c r="J111" s="280" t="str">
        <f ca="1">IF(Spielplan!$G115=0,"",Spielplan!$G115)</f>
        <v/>
      </c>
      <c r="K111" s="281" t="str">
        <f t="shared" ca="1" si="19"/>
        <v/>
      </c>
      <c r="L111" s="277"/>
      <c r="N111" s="16" t="str">
        <f t="shared" ca="1" si="11"/>
        <v/>
      </c>
      <c r="O111" s="59">
        <f t="shared" ca="1" si="12"/>
        <v>0</v>
      </c>
      <c r="P111" s="59" t="str">
        <f t="shared" ca="1" si="13"/>
        <v/>
      </c>
      <c r="Q111" s="2" t="str">
        <f t="shared" ca="1" si="14"/>
        <v/>
      </c>
      <c r="R111" s="44" t="str">
        <f t="shared" ca="1" si="15"/>
        <v/>
      </c>
      <c r="U111" s="240" t="str">
        <f t="shared" ca="1" si="16"/>
        <v/>
      </c>
      <c r="V111" s="241" t="str">
        <f t="shared" ca="1" si="17"/>
        <v/>
      </c>
      <c r="W111" s="242">
        <f ca="1">IF($U111="",0,COUNTIF($U$4:$U111,$V111))</f>
        <v>0</v>
      </c>
      <c r="X111" s="266" t="str">
        <f t="shared" ca="1" si="18"/>
        <v/>
      </c>
      <c r="Y111" s="266" t="str">
        <f t="shared" ca="1" si="20"/>
        <v/>
      </c>
    </row>
    <row r="112" spans="2:25" x14ac:dyDescent="0.2">
      <c r="B112" s="5"/>
      <c r="C112" s="5"/>
      <c r="D112" s="5"/>
      <c r="E112" s="263">
        <v>109</v>
      </c>
      <c r="F112" s="91" t="str">
        <f ca="1">IF(Spielplan!$H116="","",Spielplan!$H116)</f>
        <v/>
      </c>
      <c r="G112" s="92" t="str">
        <f ca="1">IF(Spielplan!$I116="","",Spielplan!$I116)</f>
        <v/>
      </c>
      <c r="H112" s="59" t="str">
        <f ca="1">IF(AND(Spielplan!$N116&lt;&gt;"",Spielplan!$P116&lt;&gt;"",Spielplan!$H116&lt;&gt;Spielplan!$I116,$F112&lt;&gt;"",$G112&lt;&gt;""),Spielplan!$N116,"")</f>
        <v/>
      </c>
      <c r="I112" s="17" t="str">
        <f ca="1">IF(AND(Spielplan!$N116&lt;&gt;"",Spielplan!$P116&lt;&gt;"",Spielplan!$H116&lt;&gt;Spielplan!$I116,$F112&lt;&gt;"",$G112&lt;&gt;""),Spielplan!$P116,"")</f>
        <v/>
      </c>
      <c r="J112" s="280" t="str">
        <f ca="1">IF(Spielplan!$G116=0,"",Spielplan!$G116)</f>
        <v/>
      </c>
      <c r="K112" s="281" t="str">
        <f t="shared" ca="1" si="19"/>
        <v/>
      </c>
      <c r="L112" s="277"/>
      <c r="N112" s="16" t="str">
        <f t="shared" ca="1" si="11"/>
        <v/>
      </c>
      <c r="O112" s="59">
        <f t="shared" ca="1" si="12"/>
        <v>0</v>
      </c>
      <c r="P112" s="59" t="str">
        <f t="shared" ca="1" si="13"/>
        <v/>
      </c>
      <c r="Q112" s="2" t="str">
        <f t="shared" ca="1" si="14"/>
        <v/>
      </c>
      <c r="R112" s="44" t="str">
        <f t="shared" ca="1" si="15"/>
        <v/>
      </c>
      <c r="U112" s="240" t="str">
        <f t="shared" ca="1" si="16"/>
        <v/>
      </c>
      <c r="V112" s="241" t="str">
        <f t="shared" ca="1" si="17"/>
        <v/>
      </c>
      <c r="W112" s="242">
        <f ca="1">IF($U112="",0,COUNTIF($U$4:$U112,$V112))</f>
        <v>0</v>
      </c>
      <c r="X112" s="266" t="str">
        <f t="shared" ca="1" si="18"/>
        <v/>
      </c>
      <c r="Y112" s="266" t="str">
        <f t="shared" ca="1" si="20"/>
        <v/>
      </c>
    </row>
    <row r="113" spans="2:25" x14ac:dyDescent="0.2">
      <c r="B113" s="5"/>
      <c r="C113" s="5"/>
      <c r="D113" s="5"/>
      <c r="E113" s="263">
        <v>110</v>
      </c>
      <c r="F113" s="91" t="str">
        <f ca="1">IF(Spielplan!$H117="","",Spielplan!$H117)</f>
        <v/>
      </c>
      <c r="G113" s="92" t="str">
        <f ca="1">IF(Spielplan!$I117="","",Spielplan!$I117)</f>
        <v/>
      </c>
      <c r="H113" s="59" t="str">
        <f ca="1">IF(AND(Spielplan!$N117&lt;&gt;"",Spielplan!$P117&lt;&gt;"",Spielplan!$H117&lt;&gt;Spielplan!$I117,$F113&lt;&gt;"",$G113&lt;&gt;""),Spielplan!$N117,"")</f>
        <v/>
      </c>
      <c r="I113" s="17" t="str">
        <f ca="1">IF(AND(Spielplan!$N117&lt;&gt;"",Spielplan!$P117&lt;&gt;"",Spielplan!$H117&lt;&gt;Spielplan!$I117,$F113&lt;&gt;"",$G113&lt;&gt;""),Spielplan!$P117,"")</f>
        <v/>
      </c>
      <c r="J113" s="280" t="str">
        <f ca="1">IF(Spielplan!$G117=0,"",Spielplan!$G117)</f>
        <v/>
      </c>
      <c r="K113" s="281" t="str">
        <f t="shared" ca="1" si="19"/>
        <v/>
      </c>
      <c r="L113" s="277"/>
      <c r="N113" s="16" t="str">
        <f t="shared" ca="1" si="11"/>
        <v/>
      </c>
      <c r="O113" s="59">
        <f t="shared" ca="1" si="12"/>
        <v>0</v>
      </c>
      <c r="P113" s="59" t="str">
        <f t="shared" ca="1" si="13"/>
        <v/>
      </c>
      <c r="Q113" s="2" t="str">
        <f t="shared" ca="1" si="14"/>
        <v/>
      </c>
      <c r="R113" s="44" t="str">
        <f t="shared" ca="1" si="15"/>
        <v/>
      </c>
      <c r="U113" s="240" t="str">
        <f t="shared" ca="1" si="16"/>
        <v/>
      </c>
      <c r="V113" s="241" t="str">
        <f t="shared" ca="1" si="17"/>
        <v/>
      </c>
      <c r="W113" s="242">
        <f ca="1">IF($U113="",0,COUNTIF($U$4:$U113,$V113))</f>
        <v>0</v>
      </c>
      <c r="X113" s="266" t="str">
        <f t="shared" ca="1" si="18"/>
        <v/>
      </c>
      <c r="Y113" s="266" t="str">
        <f t="shared" ca="1" si="20"/>
        <v/>
      </c>
    </row>
    <row r="114" spans="2:25" x14ac:dyDescent="0.2">
      <c r="B114" s="5"/>
      <c r="C114" s="5"/>
      <c r="D114" s="5"/>
      <c r="E114" s="263">
        <v>111</v>
      </c>
      <c r="F114" s="91" t="str">
        <f ca="1">IF(Spielplan!$H118="","",Spielplan!$H118)</f>
        <v/>
      </c>
      <c r="G114" s="92" t="str">
        <f ca="1">IF(Spielplan!$I118="","",Spielplan!$I118)</f>
        <v/>
      </c>
      <c r="H114" s="59" t="str">
        <f ca="1">IF(AND(Spielplan!$N118&lt;&gt;"",Spielplan!$P118&lt;&gt;"",Spielplan!$H118&lt;&gt;Spielplan!$I118,$F114&lt;&gt;"",$G114&lt;&gt;""),Spielplan!$N118,"")</f>
        <v/>
      </c>
      <c r="I114" s="17" t="str">
        <f ca="1">IF(AND(Spielplan!$N118&lt;&gt;"",Spielplan!$P118&lt;&gt;"",Spielplan!$H118&lt;&gt;Spielplan!$I118,$F114&lt;&gt;"",$G114&lt;&gt;""),Spielplan!$P118,"")</f>
        <v/>
      </c>
      <c r="J114" s="280" t="str">
        <f ca="1">IF(Spielplan!$G118=0,"",Spielplan!$G118)</f>
        <v/>
      </c>
      <c r="K114" s="281" t="str">
        <f t="shared" ca="1" si="19"/>
        <v/>
      </c>
      <c r="L114" s="277"/>
      <c r="N114" s="16" t="str">
        <f t="shared" ca="1" si="11"/>
        <v/>
      </c>
      <c r="O114" s="59">
        <f t="shared" ca="1" si="12"/>
        <v>0</v>
      </c>
      <c r="P114" s="59" t="str">
        <f t="shared" ca="1" si="13"/>
        <v/>
      </c>
      <c r="Q114" s="2" t="str">
        <f t="shared" ca="1" si="14"/>
        <v/>
      </c>
      <c r="R114" s="44" t="str">
        <f t="shared" ca="1" si="15"/>
        <v/>
      </c>
      <c r="U114" s="240" t="str">
        <f t="shared" ca="1" si="16"/>
        <v/>
      </c>
      <c r="V114" s="241" t="str">
        <f t="shared" ca="1" si="17"/>
        <v/>
      </c>
      <c r="W114" s="242">
        <f ca="1">IF($U114="",0,COUNTIF($U$4:$U114,$V114))</f>
        <v>0</v>
      </c>
      <c r="X114" s="266" t="str">
        <f t="shared" ca="1" si="18"/>
        <v/>
      </c>
      <c r="Y114" s="266" t="str">
        <f t="shared" ca="1" si="20"/>
        <v/>
      </c>
    </row>
    <row r="115" spans="2:25" x14ac:dyDescent="0.2">
      <c r="B115" s="5"/>
      <c r="C115" s="5"/>
      <c r="D115" s="5"/>
      <c r="E115" s="263">
        <v>112</v>
      </c>
      <c r="F115" s="91" t="str">
        <f ca="1">IF(Spielplan!$H119="","",Spielplan!$H119)</f>
        <v/>
      </c>
      <c r="G115" s="92" t="str">
        <f ca="1">IF(Spielplan!$I119="","",Spielplan!$I119)</f>
        <v/>
      </c>
      <c r="H115" s="59" t="str">
        <f ca="1">IF(AND(Spielplan!$N119&lt;&gt;"",Spielplan!$P119&lt;&gt;"",Spielplan!$H119&lt;&gt;Spielplan!$I119,$F115&lt;&gt;"",$G115&lt;&gt;""),Spielplan!$N119,"")</f>
        <v/>
      </c>
      <c r="I115" s="17" t="str">
        <f ca="1">IF(AND(Spielplan!$N119&lt;&gt;"",Spielplan!$P119&lt;&gt;"",Spielplan!$H119&lt;&gt;Spielplan!$I119,$F115&lt;&gt;"",$G115&lt;&gt;""),Spielplan!$P119,"")</f>
        <v/>
      </c>
      <c r="J115" s="280" t="str">
        <f ca="1">IF(Spielplan!$G119=0,"",Spielplan!$G119)</f>
        <v/>
      </c>
      <c r="K115" s="281" t="str">
        <f t="shared" ca="1" si="19"/>
        <v/>
      </c>
      <c r="L115" s="277"/>
      <c r="N115" s="16" t="str">
        <f t="shared" ca="1" si="11"/>
        <v/>
      </c>
      <c r="O115" s="59">
        <f t="shared" ca="1" si="12"/>
        <v>0</v>
      </c>
      <c r="P115" s="59" t="str">
        <f t="shared" ca="1" si="13"/>
        <v/>
      </c>
      <c r="Q115" s="2" t="str">
        <f t="shared" ca="1" si="14"/>
        <v/>
      </c>
      <c r="R115" s="44" t="str">
        <f t="shared" ca="1" si="15"/>
        <v/>
      </c>
      <c r="U115" s="240" t="str">
        <f t="shared" ca="1" si="16"/>
        <v/>
      </c>
      <c r="V115" s="241" t="str">
        <f t="shared" ca="1" si="17"/>
        <v/>
      </c>
      <c r="W115" s="242">
        <f ca="1">IF($U115="",0,COUNTIF($U$4:$U115,$V115))</f>
        <v>0</v>
      </c>
      <c r="X115" s="266" t="str">
        <f t="shared" ca="1" si="18"/>
        <v/>
      </c>
      <c r="Y115" s="266" t="str">
        <f t="shared" ca="1" si="20"/>
        <v/>
      </c>
    </row>
    <row r="116" spans="2:25" x14ac:dyDescent="0.2">
      <c r="B116" s="5"/>
      <c r="C116" s="5"/>
      <c r="D116" s="5"/>
      <c r="E116" s="263">
        <v>113</v>
      </c>
      <c r="F116" s="91" t="str">
        <f ca="1">IF(Spielplan!$H120="","",Spielplan!$H120)</f>
        <v/>
      </c>
      <c r="G116" s="92" t="str">
        <f ca="1">IF(Spielplan!$I120="","",Spielplan!$I120)</f>
        <v/>
      </c>
      <c r="H116" s="59" t="str">
        <f ca="1">IF(AND(Spielplan!$N120&lt;&gt;"",Spielplan!$P120&lt;&gt;"",Spielplan!$H120&lt;&gt;Spielplan!$I120,$F116&lt;&gt;"",$G116&lt;&gt;""),Spielplan!$N120,"")</f>
        <v/>
      </c>
      <c r="I116" s="17" t="str">
        <f ca="1">IF(AND(Spielplan!$N120&lt;&gt;"",Spielplan!$P120&lt;&gt;"",Spielplan!$H120&lt;&gt;Spielplan!$I120,$F116&lt;&gt;"",$G116&lt;&gt;""),Spielplan!$P120,"")</f>
        <v/>
      </c>
      <c r="J116" s="280" t="str">
        <f ca="1">IF(Spielplan!$G120=0,"",Spielplan!$G120)</f>
        <v/>
      </c>
      <c r="K116" s="281" t="str">
        <f t="shared" ca="1" si="19"/>
        <v/>
      </c>
      <c r="L116" s="277"/>
      <c r="N116" s="16" t="str">
        <f t="shared" ca="1" si="11"/>
        <v/>
      </c>
      <c r="O116" s="59">
        <f t="shared" ca="1" si="12"/>
        <v>0</v>
      </c>
      <c r="P116" s="59" t="str">
        <f t="shared" ca="1" si="13"/>
        <v/>
      </c>
      <c r="Q116" s="2" t="str">
        <f t="shared" ca="1" si="14"/>
        <v/>
      </c>
      <c r="R116" s="44" t="str">
        <f t="shared" ca="1" si="15"/>
        <v/>
      </c>
      <c r="U116" s="240" t="str">
        <f t="shared" ca="1" si="16"/>
        <v/>
      </c>
      <c r="V116" s="241" t="str">
        <f t="shared" ca="1" si="17"/>
        <v/>
      </c>
      <c r="W116" s="242">
        <f ca="1">IF($U116="",0,COUNTIF($U$4:$U116,$V116))</f>
        <v>0</v>
      </c>
      <c r="X116" s="266" t="str">
        <f t="shared" ca="1" si="18"/>
        <v/>
      </c>
      <c r="Y116" s="266" t="str">
        <f t="shared" ca="1" si="20"/>
        <v/>
      </c>
    </row>
    <row r="117" spans="2:25" x14ac:dyDescent="0.2">
      <c r="B117" s="5"/>
      <c r="C117" s="5"/>
      <c r="D117" s="5"/>
      <c r="E117" s="263">
        <v>114</v>
      </c>
      <c r="F117" s="91" t="str">
        <f ca="1">IF(Spielplan!$H121="","",Spielplan!$H121)</f>
        <v/>
      </c>
      <c r="G117" s="92" t="str">
        <f ca="1">IF(Spielplan!$I121="","",Spielplan!$I121)</f>
        <v/>
      </c>
      <c r="H117" s="59" t="str">
        <f ca="1">IF(AND(Spielplan!$N121&lt;&gt;"",Spielplan!$P121&lt;&gt;"",Spielplan!$H121&lt;&gt;Spielplan!$I121,$F117&lt;&gt;"",$G117&lt;&gt;""),Spielplan!$N121,"")</f>
        <v/>
      </c>
      <c r="I117" s="17" t="str">
        <f ca="1">IF(AND(Spielplan!$N121&lt;&gt;"",Spielplan!$P121&lt;&gt;"",Spielplan!$H121&lt;&gt;Spielplan!$I121,$F117&lt;&gt;"",$G117&lt;&gt;""),Spielplan!$P121,"")</f>
        <v/>
      </c>
      <c r="J117" s="280" t="str">
        <f ca="1">IF(Spielplan!$G121=0,"",Spielplan!$G121)</f>
        <v/>
      </c>
      <c r="K117" s="281" t="str">
        <f t="shared" ca="1" si="19"/>
        <v/>
      </c>
      <c r="L117" s="277"/>
      <c r="N117" s="16" t="str">
        <f t="shared" ca="1" si="11"/>
        <v/>
      </c>
      <c r="O117" s="59">
        <f t="shared" ca="1" si="12"/>
        <v>0</v>
      </c>
      <c r="P117" s="59" t="str">
        <f t="shared" ca="1" si="13"/>
        <v/>
      </c>
      <c r="Q117" s="2" t="str">
        <f t="shared" ca="1" si="14"/>
        <v/>
      </c>
      <c r="R117" s="44" t="str">
        <f t="shared" ca="1" si="15"/>
        <v/>
      </c>
      <c r="U117" s="240" t="str">
        <f t="shared" ca="1" si="16"/>
        <v/>
      </c>
      <c r="V117" s="241" t="str">
        <f t="shared" ca="1" si="17"/>
        <v/>
      </c>
      <c r="W117" s="242">
        <f ca="1">IF($U117="",0,COUNTIF($U$4:$U117,$V117))</f>
        <v>0</v>
      </c>
      <c r="X117" s="266" t="str">
        <f t="shared" ca="1" si="18"/>
        <v/>
      </c>
      <c r="Y117" s="266" t="str">
        <f t="shared" ca="1" si="20"/>
        <v/>
      </c>
    </row>
    <row r="118" spans="2:25" x14ac:dyDescent="0.2">
      <c r="B118" s="5"/>
      <c r="C118" s="5"/>
      <c r="D118" s="5"/>
      <c r="E118" s="263">
        <v>115</v>
      </c>
      <c r="F118" s="91" t="str">
        <f ca="1">IF(Spielplan!$H122="","",Spielplan!$H122)</f>
        <v/>
      </c>
      <c r="G118" s="92" t="str">
        <f ca="1">IF(Spielplan!$I122="","",Spielplan!$I122)</f>
        <v/>
      </c>
      <c r="H118" s="59" t="str">
        <f ca="1">IF(AND(Spielplan!$N122&lt;&gt;"",Spielplan!$P122&lt;&gt;"",Spielplan!$H122&lt;&gt;Spielplan!$I122,$F118&lt;&gt;"",$G118&lt;&gt;""),Spielplan!$N122,"")</f>
        <v/>
      </c>
      <c r="I118" s="17" t="str">
        <f ca="1">IF(AND(Spielplan!$N122&lt;&gt;"",Spielplan!$P122&lt;&gt;"",Spielplan!$H122&lt;&gt;Spielplan!$I122,$F118&lt;&gt;"",$G118&lt;&gt;""),Spielplan!$P122,"")</f>
        <v/>
      </c>
      <c r="J118" s="280" t="str">
        <f ca="1">IF(Spielplan!$G122=0,"",Spielplan!$G122)</f>
        <v/>
      </c>
      <c r="K118" s="281" t="str">
        <f t="shared" ca="1" si="19"/>
        <v/>
      </c>
      <c r="L118" s="277"/>
      <c r="N118" s="16" t="str">
        <f t="shared" ca="1" si="11"/>
        <v/>
      </c>
      <c r="O118" s="59">
        <f t="shared" ca="1" si="12"/>
        <v>0</v>
      </c>
      <c r="P118" s="59" t="str">
        <f t="shared" ca="1" si="13"/>
        <v/>
      </c>
      <c r="Q118" s="2" t="str">
        <f t="shared" ca="1" si="14"/>
        <v/>
      </c>
      <c r="R118" s="44" t="str">
        <f t="shared" ca="1" si="15"/>
        <v/>
      </c>
      <c r="U118" s="240" t="str">
        <f t="shared" ca="1" si="16"/>
        <v/>
      </c>
      <c r="V118" s="241" t="str">
        <f t="shared" ca="1" si="17"/>
        <v/>
      </c>
      <c r="W118" s="242">
        <f ca="1">IF($U118="",0,COUNTIF($U$4:$U118,$V118))</f>
        <v>0</v>
      </c>
      <c r="X118" s="266" t="str">
        <f t="shared" ca="1" si="18"/>
        <v/>
      </c>
      <c r="Y118" s="266" t="str">
        <f t="shared" ca="1" si="20"/>
        <v/>
      </c>
    </row>
    <row r="119" spans="2:25" x14ac:dyDescent="0.2">
      <c r="B119" s="5"/>
      <c r="C119" s="5"/>
      <c r="D119" s="5"/>
      <c r="E119" s="263">
        <v>116</v>
      </c>
      <c r="F119" s="91" t="str">
        <f ca="1">IF(Spielplan!$H123="","",Spielplan!$H123)</f>
        <v/>
      </c>
      <c r="G119" s="92" t="str">
        <f ca="1">IF(Spielplan!$I123="","",Spielplan!$I123)</f>
        <v/>
      </c>
      <c r="H119" s="59" t="str">
        <f ca="1">IF(AND(Spielplan!$N123&lt;&gt;"",Spielplan!$P123&lt;&gt;"",Spielplan!$H123&lt;&gt;Spielplan!$I123,$F119&lt;&gt;"",$G119&lt;&gt;""),Spielplan!$N123,"")</f>
        <v/>
      </c>
      <c r="I119" s="17" t="str">
        <f ca="1">IF(AND(Spielplan!$N123&lt;&gt;"",Spielplan!$P123&lt;&gt;"",Spielplan!$H123&lt;&gt;Spielplan!$I123,$F119&lt;&gt;"",$G119&lt;&gt;""),Spielplan!$P123,"")</f>
        <v/>
      </c>
      <c r="J119" s="280" t="str">
        <f ca="1">IF(Spielplan!$G123=0,"",Spielplan!$G123)</f>
        <v/>
      </c>
      <c r="K119" s="281" t="str">
        <f t="shared" ca="1" si="19"/>
        <v/>
      </c>
      <c r="L119" s="277"/>
      <c r="N119" s="16" t="str">
        <f t="shared" ca="1" si="11"/>
        <v/>
      </c>
      <c r="O119" s="59">
        <f t="shared" ca="1" si="12"/>
        <v>0</v>
      </c>
      <c r="P119" s="59" t="str">
        <f t="shared" ca="1" si="13"/>
        <v/>
      </c>
      <c r="Q119" s="2" t="str">
        <f t="shared" ca="1" si="14"/>
        <v/>
      </c>
      <c r="R119" s="44" t="str">
        <f t="shared" ca="1" si="15"/>
        <v/>
      </c>
      <c r="U119" s="240" t="str">
        <f t="shared" ca="1" si="16"/>
        <v/>
      </c>
      <c r="V119" s="241" t="str">
        <f t="shared" ca="1" si="17"/>
        <v/>
      </c>
      <c r="W119" s="242">
        <f ca="1">IF($U119="",0,COUNTIF($U$4:$U119,$V119))</f>
        <v>0</v>
      </c>
      <c r="X119" s="266" t="str">
        <f t="shared" ca="1" si="18"/>
        <v/>
      </c>
      <c r="Y119" s="266" t="str">
        <f t="shared" ca="1" si="20"/>
        <v/>
      </c>
    </row>
    <row r="120" spans="2:25" x14ac:dyDescent="0.2">
      <c r="B120" s="5"/>
      <c r="C120" s="5"/>
      <c r="D120" s="5"/>
      <c r="E120" s="263">
        <v>117</v>
      </c>
      <c r="F120" s="91" t="str">
        <f ca="1">IF(Spielplan!$H124="","",Spielplan!$H124)</f>
        <v/>
      </c>
      <c r="G120" s="92" t="str">
        <f ca="1">IF(Spielplan!$I124="","",Spielplan!$I124)</f>
        <v/>
      </c>
      <c r="H120" s="59" t="str">
        <f ca="1">IF(AND(Spielplan!$N124&lt;&gt;"",Spielplan!$P124&lt;&gt;"",Spielplan!$H124&lt;&gt;Spielplan!$I124,$F120&lt;&gt;"",$G120&lt;&gt;""),Spielplan!$N124,"")</f>
        <v/>
      </c>
      <c r="I120" s="17" t="str">
        <f ca="1">IF(AND(Spielplan!$N124&lt;&gt;"",Spielplan!$P124&lt;&gt;"",Spielplan!$H124&lt;&gt;Spielplan!$I124,$F120&lt;&gt;"",$G120&lt;&gt;""),Spielplan!$P124,"")</f>
        <v/>
      </c>
      <c r="J120" s="280" t="str">
        <f ca="1">IF(Spielplan!$G124=0,"",Spielplan!$G124)</f>
        <v/>
      </c>
      <c r="K120" s="281" t="str">
        <f t="shared" ca="1" si="19"/>
        <v/>
      </c>
      <c r="L120" s="277"/>
      <c r="N120" s="16" t="str">
        <f t="shared" ca="1" si="11"/>
        <v/>
      </c>
      <c r="O120" s="59">
        <f t="shared" ca="1" si="12"/>
        <v>0</v>
      </c>
      <c r="P120" s="59" t="str">
        <f t="shared" ca="1" si="13"/>
        <v/>
      </c>
      <c r="Q120" s="2" t="str">
        <f t="shared" ca="1" si="14"/>
        <v/>
      </c>
      <c r="R120" s="44" t="str">
        <f t="shared" ca="1" si="15"/>
        <v/>
      </c>
      <c r="U120" s="240" t="str">
        <f t="shared" ca="1" si="16"/>
        <v/>
      </c>
      <c r="V120" s="241" t="str">
        <f t="shared" ca="1" si="17"/>
        <v/>
      </c>
      <c r="W120" s="242">
        <f ca="1">IF($U120="",0,COUNTIF($U$4:$U120,$V120))</f>
        <v>0</v>
      </c>
      <c r="X120" s="266" t="str">
        <f t="shared" ca="1" si="18"/>
        <v/>
      </c>
      <c r="Y120" s="266" t="str">
        <f t="shared" ca="1" si="20"/>
        <v/>
      </c>
    </row>
    <row r="121" spans="2:25" x14ac:dyDescent="0.2">
      <c r="B121" s="5"/>
      <c r="C121" s="5"/>
      <c r="D121" s="5"/>
      <c r="E121" s="263">
        <v>118</v>
      </c>
      <c r="F121" s="91" t="str">
        <f ca="1">IF(Spielplan!$H125="","",Spielplan!$H125)</f>
        <v/>
      </c>
      <c r="G121" s="92" t="str">
        <f ca="1">IF(Spielplan!$I125="","",Spielplan!$I125)</f>
        <v/>
      </c>
      <c r="H121" s="59" t="str">
        <f ca="1">IF(AND(Spielplan!$N125&lt;&gt;"",Spielplan!$P125&lt;&gt;"",Spielplan!$H125&lt;&gt;Spielplan!$I125,$F121&lt;&gt;"",$G121&lt;&gt;""),Spielplan!$N125,"")</f>
        <v/>
      </c>
      <c r="I121" s="17" t="str">
        <f ca="1">IF(AND(Spielplan!$N125&lt;&gt;"",Spielplan!$P125&lt;&gt;"",Spielplan!$H125&lt;&gt;Spielplan!$I125,$F121&lt;&gt;"",$G121&lt;&gt;""),Spielplan!$P125,"")</f>
        <v/>
      </c>
      <c r="J121" s="280" t="str">
        <f ca="1">IF(Spielplan!$G125=0,"",Spielplan!$G125)</f>
        <v/>
      </c>
      <c r="K121" s="281" t="str">
        <f t="shared" ca="1" si="19"/>
        <v/>
      </c>
      <c r="L121" s="277"/>
      <c r="N121" s="16" t="str">
        <f t="shared" ca="1" si="11"/>
        <v/>
      </c>
      <c r="O121" s="59">
        <f t="shared" ca="1" si="12"/>
        <v>0</v>
      </c>
      <c r="P121" s="59" t="str">
        <f t="shared" ca="1" si="13"/>
        <v/>
      </c>
      <c r="Q121" s="2" t="str">
        <f t="shared" ca="1" si="14"/>
        <v/>
      </c>
      <c r="R121" s="44" t="str">
        <f t="shared" ca="1" si="15"/>
        <v/>
      </c>
      <c r="U121" s="240" t="str">
        <f t="shared" ca="1" si="16"/>
        <v/>
      </c>
      <c r="V121" s="241" t="str">
        <f t="shared" ca="1" si="17"/>
        <v/>
      </c>
      <c r="W121" s="242">
        <f ca="1">IF($U121="",0,COUNTIF($U$4:$U121,$V121))</f>
        <v>0</v>
      </c>
      <c r="X121" s="266" t="str">
        <f t="shared" ca="1" si="18"/>
        <v/>
      </c>
      <c r="Y121" s="266" t="str">
        <f t="shared" ca="1" si="20"/>
        <v/>
      </c>
    </row>
    <row r="122" spans="2:25" x14ac:dyDescent="0.2">
      <c r="B122" s="5"/>
      <c r="C122" s="5"/>
      <c r="D122" s="5"/>
      <c r="E122" s="263">
        <v>119</v>
      </c>
      <c r="F122" s="91" t="str">
        <f ca="1">IF(Spielplan!$H126="","",Spielplan!$H126)</f>
        <v/>
      </c>
      <c r="G122" s="92" t="str">
        <f ca="1">IF(Spielplan!$I126="","",Spielplan!$I126)</f>
        <v/>
      </c>
      <c r="H122" s="59" t="str">
        <f ca="1">IF(AND(Spielplan!$N126&lt;&gt;"",Spielplan!$P126&lt;&gt;"",Spielplan!$H126&lt;&gt;Spielplan!$I126,$F122&lt;&gt;"",$G122&lt;&gt;""),Spielplan!$N126,"")</f>
        <v/>
      </c>
      <c r="I122" s="17" t="str">
        <f ca="1">IF(AND(Spielplan!$N126&lt;&gt;"",Spielplan!$P126&lt;&gt;"",Spielplan!$H126&lt;&gt;Spielplan!$I126,$F122&lt;&gt;"",$G122&lt;&gt;""),Spielplan!$P126,"")</f>
        <v/>
      </c>
      <c r="J122" s="280" t="str">
        <f ca="1">IF(Spielplan!$G126=0,"",Spielplan!$G126)</f>
        <v/>
      </c>
      <c r="K122" s="281" t="str">
        <f t="shared" ca="1" si="19"/>
        <v/>
      </c>
      <c r="L122" s="277"/>
      <c r="N122" s="16" t="str">
        <f t="shared" ca="1" si="11"/>
        <v/>
      </c>
      <c r="O122" s="59">
        <f t="shared" ca="1" si="12"/>
        <v>0</v>
      </c>
      <c r="P122" s="59" t="str">
        <f t="shared" ca="1" si="13"/>
        <v/>
      </c>
      <c r="Q122" s="2" t="str">
        <f t="shared" ca="1" si="14"/>
        <v/>
      </c>
      <c r="R122" s="44" t="str">
        <f t="shared" ca="1" si="15"/>
        <v/>
      </c>
      <c r="U122" s="240" t="str">
        <f t="shared" ca="1" si="16"/>
        <v/>
      </c>
      <c r="V122" s="241" t="str">
        <f t="shared" ca="1" si="17"/>
        <v/>
      </c>
      <c r="W122" s="242">
        <f ca="1">IF($U122="",0,COUNTIF($U$4:$U122,$V122))</f>
        <v>0</v>
      </c>
      <c r="X122" s="266" t="str">
        <f t="shared" ca="1" si="18"/>
        <v/>
      </c>
      <c r="Y122" s="266" t="str">
        <f t="shared" ca="1" si="20"/>
        <v/>
      </c>
    </row>
    <row r="123" spans="2:25" x14ac:dyDescent="0.2">
      <c r="B123" s="5"/>
      <c r="C123" s="5"/>
      <c r="D123" s="5"/>
      <c r="E123" s="263">
        <v>120</v>
      </c>
      <c r="F123" s="91" t="str">
        <f ca="1">IF(Spielplan!$H127="","",Spielplan!$H127)</f>
        <v/>
      </c>
      <c r="G123" s="92" t="str">
        <f ca="1">IF(Spielplan!$I127="","",Spielplan!$I127)</f>
        <v/>
      </c>
      <c r="H123" s="59" t="str">
        <f ca="1">IF(AND(Spielplan!$N127&lt;&gt;"",Spielplan!$P127&lt;&gt;"",Spielplan!$H127&lt;&gt;Spielplan!$I127,$F123&lt;&gt;"",$G123&lt;&gt;""),Spielplan!$N127,"")</f>
        <v/>
      </c>
      <c r="I123" s="17" t="str">
        <f ca="1">IF(AND(Spielplan!$N127&lt;&gt;"",Spielplan!$P127&lt;&gt;"",Spielplan!$H127&lt;&gt;Spielplan!$I127,$F123&lt;&gt;"",$G123&lt;&gt;""),Spielplan!$P127,"")</f>
        <v/>
      </c>
      <c r="J123" s="280" t="str">
        <f ca="1">IF(Spielplan!$G127=0,"",Spielplan!$G127)</f>
        <v/>
      </c>
      <c r="K123" s="281" t="str">
        <f t="shared" ca="1" si="19"/>
        <v/>
      </c>
      <c r="L123" s="277"/>
      <c r="N123" s="16" t="str">
        <f t="shared" ca="1" si="11"/>
        <v/>
      </c>
      <c r="O123" s="59">
        <f t="shared" ca="1" si="12"/>
        <v>0</v>
      </c>
      <c r="P123" s="59" t="str">
        <f t="shared" ca="1" si="13"/>
        <v/>
      </c>
      <c r="Q123" s="2" t="str">
        <f t="shared" ca="1" si="14"/>
        <v/>
      </c>
      <c r="R123" s="44" t="str">
        <f t="shared" ca="1" si="15"/>
        <v/>
      </c>
      <c r="U123" s="240" t="str">
        <f t="shared" ca="1" si="16"/>
        <v/>
      </c>
      <c r="V123" s="241" t="str">
        <f t="shared" ca="1" si="17"/>
        <v/>
      </c>
      <c r="W123" s="242">
        <f ca="1">IF($U123="",0,COUNTIF($U$4:$U123,$V123))</f>
        <v>0</v>
      </c>
      <c r="X123" s="266" t="str">
        <f t="shared" ca="1" si="18"/>
        <v/>
      </c>
      <c r="Y123" s="266" t="str">
        <f t="shared" ca="1" si="20"/>
        <v/>
      </c>
    </row>
    <row r="124" spans="2:25" x14ac:dyDescent="0.2">
      <c r="B124" s="5"/>
      <c r="C124" s="5"/>
      <c r="D124" s="5"/>
      <c r="E124" s="263">
        <v>121</v>
      </c>
      <c r="F124" s="91" t="str">
        <f ca="1">IF(Spielplan!$H128="","",Spielplan!$H128)</f>
        <v/>
      </c>
      <c r="G124" s="92" t="str">
        <f ca="1">IF(Spielplan!$I128="","",Spielplan!$I128)</f>
        <v/>
      </c>
      <c r="H124" s="59" t="str">
        <f ca="1">IF(AND(Spielplan!$N128&lt;&gt;"",Spielplan!$P128&lt;&gt;"",Spielplan!$H128&lt;&gt;Spielplan!$I128,$F124&lt;&gt;"",$G124&lt;&gt;""),Spielplan!$N128,"")</f>
        <v/>
      </c>
      <c r="I124" s="17" t="str">
        <f ca="1">IF(AND(Spielplan!$N128&lt;&gt;"",Spielplan!$P128&lt;&gt;"",Spielplan!$H128&lt;&gt;Spielplan!$I128,$F124&lt;&gt;"",$G124&lt;&gt;""),Spielplan!$P128,"")</f>
        <v/>
      </c>
      <c r="J124" s="280" t="str">
        <f ca="1">IF(Spielplan!$G128=0,"",Spielplan!$G128)</f>
        <v/>
      </c>
      <c r="K124" s="281" t="str">
        <f t="shared" ca="1" si="19"/>
        <v/>
      </c>
      <c r="L124" s="277"/>
      <c r="N124" s="16" t="str">
        <f t="shared" ca="1" si="11"/>
        <v/>
      </c>
      <c r="O124" s="59">
        <f t="shared" ca="1" si="12"/>
        <v>0</v>
      </c>
      <c r="P124" s="59" t="str">
        <f t="shared" ca="1" si="13"/>
        <v/>
      </c>
      <c r="Q124" s="2" t="str">
        <f t="shared" ca="1" si="14"/>
        <v/>
      </c>
      <c r="R124" s="44" t="str">
        <f t="shared" ca="1" si="15"/>
        <v/>
      </c>
      <c r="U124" s="240" t="str">
        <f t="shared" ca="1" si="16"/>
        <v/>
      </c>
      <c r="V124" s="241" t="str">
        <f t="shared" ca="1" si="17"/>
        <v/>
      </c>
      <c r="W124" s="242">
        <f ca="1">IF($U124="",0,COUNTIF($U$4:$U124,$V124))</f>
        <v>0</v>
      </c>
      <c r="X124" s="266" t="str">
        <f t="shared" ca="1" si="18"/>
        <v/>
      </c>
      <c r="Y124" s="266" t="str">
        <f t="shared" ca="1" si="20"/>
        <v/>
      </c>
    </row>
    <row r="125" spans="2:25" x14ac:dyDescent="0.2">
      <c r="B125" s="5"/>
      <c r="C125" s="5"/>
      <c r="D125" s="5"/>
      <c r="E125" s="263">
        <v>122</v>
      </c>
      <c r="F125" s="91" t="str">
        <f ca="1">IF(Spielplan!$H129="","",Spielplan!$H129)</f>
        <v/>
      </c>
      <c r="G125" s="92" t="str">
        <f ca="1">IF(Spielplan!$I129="","",Spielplan!$I129)</f>
        <v/>
      </c>
      <c r="H125" s="59" t="str">
        <f ca="1">IF(AND(Spielplan!$N129&lt;&gt;"",Spielplan!$P129&lt;&gt;"",Spielplan!$H129&lt;&gt;Spielplan!$I129,$F125&lt;&gt;"",$G125&lt;&gt;""),Spielplan!$N129,"")</f>
        <v/>
      </c>
      <c r="I125" s="17" t="str">
        <f ca="1">IF(AND(Spielplan!$N129&lt;&gt;"",Spielplan!$P129&lt;&gt;"",Spielplan!$H129&lt;&gt;Spielplan!$I129,$F125&lt;&gt;"",$G125&lt;&gt;""),Spielplan!$P129,"")</f>
        <v/>
      </c>
      <c r="J125" s="280" t="str">
        <f ca="1">IF(Spielplan!$G129=0,"",Spielplan!$G129)</f>
        <v/>
      </c>
      <c r="K125" s="281" t="str">
        <f t="shared" ca="1" si="19"/>
        <v/>
      </c>
      <c r="L125" s="277"/>
      <c r="N125" s="16" t="str">
        <f t="shared" ca="1" si="11"/>
        <v/>
      </c>
      <c r="O125" s="59">
        <f t="shared" ca="1" si="12"/>
        <v>0</v>
      </c>
      <c r="P125" s="59" t="str">
        <f t="shared" ca="1" si="13"/>
        <v/>
      </c>
      <c r="Q125" s="2" t="str">
        <f t="shared" ca="1" si="14"/>
        <v/>
      </c>
      <c r="R125" s="44" t="str">
        <f t="shared" ca="1" si="15"/>
        <v/>
      </c>
      <c r="U125" s="240" t="str">
        <f t="shared" ca="1" si="16"/>
        <v/>
      </c>
      <c r="V125" s="241" t="str">
        <f t="shared" ca="1" si="17"/>
        <v/>
      </c>
      <c r="W125" s="242">
        <f ca="1">IF($U125="",0,COUNTIF($U$4:$U125,$V125))</f>
        <v>0</v>
      </c>
      <c r="X125" s="266" t="str">
        <f t="shared" ca="1" si="18"/>
        <v/>
      </c>
      <c r="Y125" s="266" t="str">
        <f t="shared" ca="1" si="20"/>
        <v/>
      </c>
    </row>
    <row r="126" spans="2:25" x14ac:dyDescent="0.2">
      <c r="B126" s="5"/>
      <c r="C126" s="5"/>
      <c r="D126" s="5"/>
      <c r="E126" s="263">
        <v>123</v>
      </c>
      <c r="F126" s="91" t="str">
        <f ca="1">IF(Spielplan!$H130="","",Spielplan!$H130)</f>
        <v/>
      </c>
      <c r="G126" s="92" t="str">
        <f ca="1">IF(Spielplan!$I130="","",Spielplan!$I130)</f>
        <v/>
      </c>
      <c r="H126" s="59" t="str">
        <f ca="1">IF(AND(Spielplan!$N130&lt;&gt;"",Spielplan!$P130&lt;&gt;"",Spielplan!$H130&lt;&gt;Spielplan!$I130,$F126&lt;&gt;"",$G126&lt;&gt;""),Spielplan!$N130,"")</f>
        <v/>
      </c>
      <c r="I126" s="17" t="str">
        <f ca="1">IF(AND(Spielplan!$N130&lt;&gt;"",Spielplan!$P130&lt;&gt;"",Spielplan!$H130&lt;&gt;Spielplan!$I130,$F126&lt;&gt;"",$G126&lt;&gt;""),Spielplan!$P130,"")</f>
        <v/>
      </c>
      <c r="J126" s="280" t="str">
        <f ca="1">IF(Spielplan!$G130=0,"",Spielplan!$G130)</f>
        <v/>
      </c>
      <c r="K126" s="281" t="str">
        <f t="shared" ca="1" si="19"/>
        <v/>
      </c>
      <c r="L126" s="277"/>
      <c r="N126" s="16" t="str">
        <f t="shared" ca="1" si="11"/>
        <v/>
      </c>
      <c r="O126" s="59">
        <f t="shared" ca="1" si="12"/>
        <v>0</v>
      </c>
      <c r="P126" s="59" t="str">
        <f t="shared" ca="1" si="13"/>
        <v/>
      </c>
      <c r="Q126" s="2" t="str">
        <f t="shared" ca="1" si="14"/>
        <v/>
      </c>
      <c r="R126" s="44" t="str">
        <f t="shared" ca="1" si="15"/>
        <v/>
      </c>
      <c r="U126" s="240" t="str">
        <f t="shared" ca="1" si="16"/>
        <v/>
      </c>
      <c r="V126" s="241" t="str">
        <f t="shared" ca="1" si="17"/>
        <v/>
      </c>
      <c r="W126" s="242">
        <f ca="1">IF($U126="",0,COUNTIF($U$4:$U126,$V126))</f>
        <v>0</v>
      </c>
      <c r="X126" s="266" t="str">
        <f t="shared" ca="1" si="18"/>
        <v/>
      </c>
      <c r="Y126" s="266" t="str">
        <f t="shared" ca="1" si="20"/>
        <v/>
      </c>
    </row>
    <row r="127" spans="2:25" x14ac:dyDescent="0.2">
      <c r="B127" s="5"/>
      <c r="C127" s="5"/>
      <c r="D127" s="5"/>
      <c r="E127" s="263">
        <v>124</v>
      </c>
      <c r="F127" s="91" t="str">
        <f ca="1">IF(Spielplan!$H131="","",Spielplan!$H131)</f>
        <v/>
      </c>
      <c r="G127" s="92" t="str">
        <f ca="1">IF(Spielplan!$I131="","",Spielplan!$I131)</f>
        <v/>
      </c>
      <c r="H127" s="59" t="str">
        <f ca="1">IF(AND(Spielplan!$N131&lt;&gt;"",Spielplan!$P131&lt;&gt;"",Spielplan!$H131&lt;&gt;Spielplan!$I131,$F127&lt;&gt;"",$G127&lt;&gt;""),Spielplan!$N131,"")</f>
        <v/>
      </c>
      <c r="I127" s="17" t="str">
        <f ca="1">IF(AND(Spielplan!$N131&lt;&gt;"",Spielplan!$P131&lt;&gt;"",Spielplan!$H131&lt;&gt;Spielplan!$I131,$F127&lt;&gt;"",$G127&lt;&gt;""),Spielplan!$P131,"")</f>
        <v/>
      </c>
      <c r="J127" s="280" t="str">
        <f ca="1">IF(Spielplan!$G131=0,"",Spielplan!$G131)</f>
        <v/>
      </c>
      <c r="K127" s="281" t="str">
        <f t="shared" ca="1" si="19"/>
        <v/>
      </c>
      <c r="L127" s="277"/>
      <c r="N127" s="16" t="str">
        <f t="shared" ca="1" si="11"/>
        <v/>
      </c>
      <c r="O127" s="59">
        <f t="shared" ca="1" si="12"/>
        <v>0</v>
      </c>
      <c r="P127" s="59" t="str">
        <f t="shared" ca="1" si="13"/>
        <v/>
      </c>
      <c r="Q127" s="2" t="str">
        <f t="shared" ca="1" si="14"/>
        <v/>
      </c>
      <c r="R127" s="44" t="str">
        <f t="shared" ca="1" si="15"/>
        <v/>
      </c>
      <c r="U127" s="240" t="str">
        <f t="shared" ca="1" si="16"/>
        <v/>
      </c>
      <c r="V127" s="241" t="str">
        <f t="shared" ca="1" si="17"/>
        <v/>
      </c>
      <c r="W127" s="242">
        <f ca="1">IF($U127="",0,COUNTIF($U$4:$U127,$V127))</f>
        <v>0</v>
      </c>
      <c r="X127" s="266" t="str">
        <f t="shared" ca="1" si="18"/>
        <v/>
      </c>
      <c r="Y127" s="266" t="str">
        <f t="shared" ca="1" si="20"/>
        <v/>
      </c>
    </row>
    <row r="128" spans="2:25" x14ac:dyDescent="0.2">
      <c r="B128" s="5"/>
      <c r="C128" s="5"/>
      <c r="D128" s="5"/>
      <c r="E128" s="263">
        <v>125</v>
      </c>
      <c r="F128" s="91" t="str">
        <f ca="1">IF(Spielplan!$H132="","",Spielplan!$H132)</f>
        <v/>
      </c>
      <c r="G128" s="92" t="str">
        <f ca="1">IF(Spielplan!$I132="","",Spielplan!$I132)</f>
        <v/>
      </c>
      <c r="H128" s="59" t="str">
        <f ca="1">IF(AND(Spielplan!$N132&lt;&gt;"",Spielplan!$P132&lt;&gt;"",Spielplan!$H132&lt;&gt;Spielplan!$I132,$F128&lt;&gt;"",$G128&lt;&gt;""),Spielplan!$N132,"")</f>
        <v/>
      </c>
      <c r="I128" s="17" t="str">
        <f ca="1">IF(AND(Spielplan!$N132&lt;&gt;"",Spielplan!$P132&lt;&gt;"",Spielplan!$H132&lt;&gt;Spielplan!$I132,$F128&lt;&gt;"",$G128&lt;&gt;""),Spielplan!$P132,"")</f>
        <v/>
      </c>
      <c r="J128" s="280" t="str">
        <f ca="1">IF(Spielplan!$G132=0,"",Spielplan!$G132)</f>
        <v/>
      </c>
      <c r="K128" s="281" t="str">
        <f t="shared" ca="1" si="19"/>
        <v/>
      </c>
      <c r="L128" s="277"/>
      <c r="N128" s="16" t="str">
        <f t="shared" ca="1" si="11"/>
        <v/>
      </c>
      <c r="O128" s="59">
        <f t="shared" ca="1" si="12"/>
        <v>0</v>
      </c>
      <c r="P128" s="59" t="str">
        <f t="shared" ca="1" si="13"/>
        <v/>
      </c>
      <c r="Q128" s="2" t="str">
        <f t="shared" ca="1" si="14"/>
        <v/>
      </c>
      <c r="R128" s="44" t="str">
        <f t="shared" ca="1" si="15"/>
        <v/>
      </c>
      <c r="U128" s="240" t="str">
        <f t="shared" ca="1" si="16"/>
        <v/>
      </c>
      <c r="V128" s="241" t="str">
        <f t="shared" ca="1" si="17"/>
        <v/>
      </c>
      <c r="W128" s="242">
        <f ca="1">IF($U128="",0,COUNTIF($U$4:$U128,$V128))</f>
        <v>0</v>
      </c>
      <c r="X128" s="266" t="str">
        <f t="shared" ca="1" si="18"/>
        <v/>
      </c>
      <c r="Y128" s="266" t="str">
        <f t="shared" ca="1" si="20"/>
        <v/>
      </c>
    </row>
    <row r="129" spans="2:25" x14ac:dyDescent="0.2">
      <c r="B129" s="5"/>
      <c r="C129" s="5"/>
      <c r="D129" s="5"/>
      <c r="E129" s="263">
        <v>126</v>
      </c>
      <c r="F129" s="91" t="str">
        <f ca="1">IF(Spielplan!$H133="","",Spielplan!$H133)</f>
        <v/>
      </c>
      <c r="G129" s="92" t="str">
        <f ca="1">IF(Spielplan!$I133="","",Spielplan!$I133)</f>
        <v/>
      </c>
      <c r="H129" s="59" t="str">
        <f ca="1">IF(AND(Spielplan!$N133&lt;&gt;"",Spielplan!$P133&lt;&gt;"",Spielplan!$H133&lt;&gt;Spielplan!$I133,$F129&lt;&gt;"",$G129&lt;&gt;""),Spielplan!$N133,"")</f>
        <v/>
      </c>
      <c r="I129" s="17" t="str">
        <f ca="1">IF(AND(Spielplan!$N133&lt;&gt;"",Spielplan!$P133&lt;&gt;"",Spielplan!$H133&lt;&gt;Spielplan!$I133,$F129&lt;&gt;"",$G129&lt;&gt;""),Spielplan!$P133,"")</f>
        <v/>
      </c>
      <c r="J129" s="280" t="str">
        <f ca="1">IF(Spielplan!$G133=0,"",Spielplan!$G133)</f>
        <v/>
      </c>
      <c r="K129" s="281" t="str">
        <f t="shared" ca="1" si="19"/>
        <v/>
      </c>
      <c r="L129" s="277"/>
      <c r="N129" s="16" t="str">
        <f t="shared" ca="1" si="11"/>
        <v/>
      </c>
      <c r="O129" s="59">
        <f t="shared" ca="1" si="12"/>
        <v>0</v>
      </c>
      <c r="P129" s="59" t="str">
        <f t="shared" ca="1" si="13"/>
        <v/>
      </c>
      <c r="Q129" s="2" t="str">
        <f t="shared" ca="1" si="14"/>
        <v/>
      </c>
      <c r="R129" s="44" t="str">
        <f t="shared" ca="1" si="15"/>
        <v/>
      </c>
      <c r="U129" s="240" t="str">
        <f t="shared" ca="1" si="16"/>
        <v/>
      </c>
      <c r="V129" s="241" t="str">
        <f t="shared" ca="1" si="17"/>
        <v/>
      </c>
      <c r="W129" s="242">
        <f ca="1">IF($U129="",0,COUNTIF($U$4:$U129,$V129))</f>
        <v>0</v>
      </c>
      <c r="X129" s="266" t="str">
        <f t="shared" ca="1" si="18"/>
        <v/>
      </c>
      <c r="Y129" s="266" t="str">
        <f t="shared" ca="1" si="20"/>
        <v/>
      </c>
    </row>
    <row r="130" spans="2:25" x14ac:dyDescent="0.2">
      <c r="B130" s="5"/>
      <c r="C130" s="5"/>
      <c r="D130" s="5"/>
      <c r="E130" s="263">
        <v>127</v>
      </c>
      <c r="F130" s="91" t="str">
        <f ca="1">IF(Spielplan!$H134="","",Spielplan!$H134)</f>
        <v/>
      </c>
      <c r="G130" s="92" t="str">
        <f ca="1">IF(Spielplan!$I134="","",Spielplan!$I134)</f>
        <v/>
      </c>
      <c r="H130" s="59" t="str">
        <f ca="1">IF(AND(Spielplan!$N134&lt;&gt;"",Spielplan!$P134&lt;&gt;"",Spielplan!$H134&lt;&gt;Spielplan!$I134,$F130&lt;&gt;"",$G130&lt;&gt;""),Spielplan!$N134,"")</f>
        <v/>
      </c>
      <c r="I130" s="17" t="str">
        <f ca="1">IF(AND(Spielplan!$N134&lt;&gt;"",Spielplan!$P134&lt;&gt;"",Spielplan!$H134&lt;&gt;Spielplan!$I134,$F130&lt;&gt;"",$G130&lt;&gt;""),Spielplan!$P134,"")</f>
        <v/>
      </c>
      <c r="J130" s="280" t="str">
        <f ca="1">IF(Spielplan!$G134=0,"",Spielplan!$G134)</f>
        <v/>
      </c>
      <c r="K130" s="281" t="str">
        <f t="shared" ca="1" si="19"/>
        <v/>
      </c>
      <c r="L130" s="277"/>
      <c r="N130" s="16" t="str">
        <f t="shared" ca="1" si="11"/>
        <v/>
      </c>
      <c r="O130" s="59">
        <f t="shared" ca="1" si="12"/>
        <v>0</v>
      </c>
      <c r="P130" s="59" t="str">
        <f t="shared" ca="1" si="13"/>
        <v/>
      </c>
      <c r="Q130" s="2" t="str">
        <f t="shared" ca="1" si="14"/>
        <v/>
      </c>
      <c r="R130" s="44" t="str">
        <f t="shared" ca="1" si="15"/>
        <v/>
      </c>
      <c r="U130" s="240" t="str">
        <f t="shared" ca="1" si="16"/>
        <v/>
      </c>
      <c r="V130" s="241" t="str">
        <f t="shared" ca="1" si="17"/>
        <v/>
      </c>
      <c r="W130" s="242">
        <f ca="1">IF($U130="",0,COUNTIF($U$4:$U130,$V130))</f>
        <v>0</v>
      </c>
      <c r="X130" s="266" t="str">
        <f t="shared" ca="1" si="18"/>
        <v/>
      </c>
      <c r="Y130" s="266" t="str">
        <f t="shared" ca="1" si="20"/>
        <v/>
      </c>
    </row>
    <row r="131" spans="2:25" x14ac:dyDescent="0.2">
      <c r="B131" s="5"/>
      <c r="C131" s="5"/>
      <c r="D131" s="5"/>
      <c r="E131" s="263">
        <v>128</v>
      </c>
      <c r="F131" s="91" t="str">
        <f ca="1">IF(Spielplan!$H135="","",Spielplan!$H135)</f>
        <v/>
      </c>
      <c r="G131" s="92" t="str">
        <f ca="1">IF(Spielplan!$I135="","",Spielplan!$I135)</f>
        <v/>
      </c>
      <c r="H131" s="59" t="str">
        <f ca="1">IF(AND(Spielplan!$N135&lt;&gt;"",Spielplan!$P135&lt;&gt;"",Spielplan!$H135&lt;&gt;Spielplan!$I135,$F131&lt;&gt;"",$G131&lt;&gt;""),Spielplan!$N135,"")</f>
        <v/>
      </c>
      <c r="I131" s="17" t="str">
        <f ca="1">IF(AND(Spielplan!$N135&lt;&gt;"",Spielplan!$P135&lt;&gt;"",Spielplan!$H135&lt;&gt;Spielplan!$I135,$F131&lt;&gt;"",$G131&lt;&gt;""),Spielplan!$P135,"")</f>
        <v/>
      </c>
      <c r="J131" s="280" t="str">
        <f ca="1">IF(Spielplan!$G135=0,"",Spielplan!$G135)</f>
        <v/>
      </c>
      <c r="K131" s="281" t="str">
        <f t="shared" ca="1" si="19"/>
        <v/>
      </c>
      <c r="L131" s="277"/>
      <c r="N131" s="16" t="str">
        <f t="shared" ca="1" si="11"/>
        <v/>
      </c>
      <c r="O131" s="59">
        <f t="shared" ca="1" si="12"/>
        <v>0</v>
      </c>
      <c r="P131" s="59" t="str">
        <f t="shared" ca="1" si="13"/>
        <v/>
      </c>
      <c r="Q131" s="2" t="str">
        <f t="shared" ca="1" si="14"/>
        <v/>
      </c>
      <c r="R131" s="44" t="str">
        <f t="shared" ca="1" si="15"/>
        <v/>
      </c>
      <c r="U131" s="240" t="str">
        <f t="shared" ca="1" si="16"/>
        <v/>
      </c>
      <c r="V131" s="241" t="str">
        <f t="shared" ca="1" si="17"/>
        <v/>
      </c>
      <c r="W131" s="242">
        <f ca="1">IF($U131="",0,COUNTIF($U$4:$U131,$V131))</f>
        <v>0</v>
      </c>
      <c r="X131" s="266" t="str">
        <f t="shared" ca="1" si="18"/>
        <v/>
      </c>
      <c r="Y131" s="266" t="str">
        <f t="shared" ca="1" si="20"/>
        <v/>
      </c>
    </row>
    <row r="132" spans="2:25" x14ac:dyDescent="0.2">
      <c r="B132" s="5"/>
      <c r="C132" s="5"/>
      <c r="D132" s="5"/>
      <c r="E132" s="263">
        <v>129</v>
      </c>
      <c r="F132" s="91" t="str">
        <f ca="1">IF(Spielplan!$H136="","",Spielplan!$H136)</f>
        <v/>
      </c>
      <c r="G132" s="92" t="str">
        <f ca="1">IF(Spielplan!$I136="","",Spielplan!$I136)</f>
        <v/>
      </c>
      <c r="H132" s="59" t="str">
        <f ca="1">IF(AND(Spielplan!$N136&lt;&gt;"",Spielplan!$P136&lt;&gt;"",Spielplan!$H136&lt;&gt;Spielplan!$I136,$F132&lt;&gt;"",$G132&lt;&gt;""),Spielplan!$N136,"")</f>
        <v/>
      </c>
      <c r="I132" s="17" t="str">
        <f ca="1">IF(AND(Spielplan!$N136&lt;&gt;"",Spielplan!$P136&lt;&gt;"",Spielplan!$H136&lt;&gt;Spielplan!$I136,$F132&lt;&gt;"",$G132&lt;&gt;""),Spielplan!$P136,"")</f>
        <v/>
      </c>
      <c r="J132" s="280" t="str">
        <f ca="1">IF(Spielplan!$G136=0,"",Spielplan!$G136)</f>
        <v/>
      </c>
      <c r="K132" s="281" t="str">
        <f t="shared" ca="1" si="19"/>
        <v/>
      </c>
      <c r="L132" s="277"/>
      <c r="N132" s="16" t="str">
        <f t="shared" ref="N132:N195" ca="1" si="22">IF($W132=0,F132&amp;G132,"")</f>
        <v/>
      </c>
      <c r="O132" s="59">
        <f t="shared" ref="O132:O195" ca="1" si="23">IF(AND(F132&lt;&gt;"",G132&lt;&gt;"",F132&lt;&gt;G132,H132&lt;&gt;"",I132&lt;&gt;""),1,0)</f>
        <v>0</v>
      </c>
      <c r="P132" s="59" t="str">
        <f t="shared" ref="P132:P195" ca="1" si="24">IF(AND(O132&gt;0,$W132=0),H132&amp;" : "&amp;I132,"")</f>
        <v/>
      </c>
      <c r="Q132" s="2" t="str">
        <f t="shared" ref="Q132:Q195" ca="1" si="25">IF($W132=1,F132&amp;G132,"")</f>
        <v/>
      </c>
      <c r="R132" s="44" t="str">
        <f t="shared" ref="R132:R195" ca="1" si="26">IF(AND(O132&gt;0,$W132=1),H132&amp;" : "&amp;I132,"")</f>
        <v/>
      </c>
      <c r="U132" s="240" t="str">
        <f t="shared" ref="U132:U195" ca="1" si="27">$F132&amp;$G132</f>
        <v/>
      </c>
      <c r="V132" s="241" t="str">
        <f t="shared" ref="V132:V195" ca="1" si="28">$G132&amp;$F132</f>
        <v/>
      </c>
      <c r="W132" s="242">
        <f ca="1">IF($U132="",0,COUNTIF($U$4:$U132,$V132))</f>
        <v>0</v>
      </c>
      <c r="X132" s="266" t="str">
        <f t="shared" ref="X132:X195" ca="1" si="29">IF(O132&gt;0,H132&amp;" : "&amp;I132,"")</f>
        <v/>
      </c>
      <c r="Y132" s="266" t="str">
        <f t="shared" ca="1" si="20"/>
        <v/>
      </c>
    </row>
    <row r="133" spans="2:25" x14ac:dyDescent="0.2">
      <c r="B133" s="5"/>
      <c r="C133" s="5"/>
      <c r="D133" s="5"/>
      <c r="E133" s="263">
        <v>130</v>
      </c>
      <c r="F133" s="91" t="str">
        <f ca="1">IF(Spielplan!$H137="","",Spielplan!$H137)</f>
        <v/>
      </c>
      <c r="G133" s="92" t="str">
        <f ca="1">IF(Spielplan!$I137="","",Spielplan!$I137)</f>
        <v/>
      </c>
      <c r="H133" s="59" t="str">
        <f ca="1">IF(AND(Spielplan!$N137&lt;&gt;"",Spielplan!$P137&lt;&gt;"",Spielplan!$H137&lt;&gt;Spielplan!$I137,$F133&lt;&gt;"",$G133&lt;&gt;""),Spielplan!$N137,"")</f>
        <v/>
      </c>
      <c r="I133" s="17" t="str">
        <f ca="1">IF(AND(Spielplan!$N137&lt;&gt;"",Spielplan!$P137&lt;&gt;"",Spielplan!$H137&lt;&gt;Spielplan!$I137,$F133&lt;&gt;"",$G133&lt;&gt;""),Spielplan!$P137,"")</f>
        <v/>
      </c>
      <c r="J133" s="280" t="str">
        <f ca="1">IF(Spielplan!$G137=0,"",Spielplan!$G137)</f>
        <v/>
      </c>
      <c r="K133" s="281" t="str">
        <f t="shared" ref="K133:K196" ca="1" si="30">IF(OR($J133="ja",INDEX($J$4:$J$383,$L133)&lt;&gt;""),"ja","")</f>
        <v/>
      </c>
      <c r="L133" s="277"/>
      <c r="N133" s="16" t="str">
        <f t="shared" ca="1" si="22"/>
        <v/>
      </c>
      <c r="O133" s="59">
        <f t="shared" ca="1" si="23"/>
        <v>0</v>
      </c>
      <c r="P133" s="59" t="str">
        <f t="shared" ca="1" si="24"/>
        <v/>
      </c>
      <c r="Q133" s="2" t="str">
        <f t="shared" ca="1" si="25"/>
        <v/>
      </c>
      <c r="R133" s="44" t="str">
        <f t="shared" ca="1" si="26"/>
        <v/>
      </c>
      <c r="U133" s="240" t="str">
        <f t="shared" ca="1" si="27"/>
        <v/>
      </c>
      <c r="V133" s="241" t="str">
        <f t="shared" ca="1" si="28"/>
        <v/>
      </c>
      <c r="W133" s="242">
        <f ca="1">IF($U133="",0,COUNTIF($U$4:$U133,$V133))</f>
        <v>0</v>
      </c>
      <c r="X133" s="266" t="str">
        <f t="shared" ca="1" si="29"/>
        <v/>
      </c>
      <c r="Y133" s="266" t="str">
        <f t="shared" ref="Y133:Y196" ca="1" si="31">IF($W133&lt;&gt;1,"",VLOOKUP($U133,$N$384:$P$763,3,0))</f>
        <v/>
      </c>
    </row>
    <row r="134" spans="2:25" x14ac:dyDescent="0.2">
      <c r="B134" s="5"/>
      <c r="C134" s="5"/>
      <c r="D134" s="5"/>
      <c r="E134" s="263">
        <v>131</v>
      </c>
      <c r="F134" s="91" t="str">
        <f ca="1">IF(Spielplan!$H138="","",Spielplan!$H138)</f>
        <v/>
      </c>
      <c r="G134" s="92" t="str">
        <f ca="1">IF(Spielplan!$I138="","",Spielplan!$I138)</f>
        <v/>
      </c>
      <c r="H134" s="59" t="str">
        <f ca="1">IF(AND(Spielplan!$N138&lt;&gt;"",Spielplan!$P138&lt;&gt;"",Spielplan!$H138&lt;&gt;Spielplan!$I138,$F134&lt;&gt;"",$G134&lt;&gt;""),Spielplan!$N138,"")</f>
        <v/>
      </c>
      <c r="I134" s="17" t="str">
        <f ca="1">IF(AND(Spielplan!$N138&lt;&gt;"",Spielplan!$P138&lt;&gt;"",Spielplan!$H138&lt;&gt;Spielplan!$I138,$F134&lt;&gt;"",$G134&lt;&gt;""),Spielplan!$P138,"")</f>
        <v/>
      </c>
      <c r="J134" s="280" t="str">
        <f ca="1">IF(Spielplan!$G138=0,"",Spielplan!$G138)</f>
        <v/>
      </c>
      <c r="K134" s="281" t="str">
        <f t="shared" ca="1" si="30"/>
        <v/>
      </c>
      <c r="L134" s="277"/>
      <c r="N134" s="16" t="str">
        <f t="shared" ca="1" si="22"/>
        <v/>
      </c>
      <c r="O134" s="59">
        <f t="shared" ca="1" si="23"/>
        <v>0</v>
      </c>
      <c r="P134" s="59" t="str">
        <f t="shared" ca="1" si="24"/>
        <v/>
      </c>
      <c r="Q134" s="2" t="str">
        <f t="shared" ca="1" si="25"/>
        <v/>
      </c>
      <c r="R134" s="44" t="str">
        <f t="shared" ca="1" si="26"/>
        <v/>
      </c>
      <c r="U134" s="240" t="str">
        <f t="shared" ca="1" si="27"/>
        <v/>
      </c>
      <c r="V134" s="241" t="str">
        <f t="shared" ca="1" si="28"/>
        <v/>
      </c>
      <c r="W134" s="242">
        <f ca="1">IF($U134="",0,COUNTIF($U$4:$U134,$V134))</f>
        <v>0</v>
      </c>
      <c r="X134" s="266" t="str">
        <f t="shared" ca="1" si="29"/>
        <v/>
      </c>
      <c r="Y134" s="266" t="str">
        <f t="shared" ca="1" si="31"/>
        <v/>
      </c>
    </row>
    <row r="135" spans="2:25" x14ac:dyDescent="0.2">
      <c r="B135" s="5"/>
      <c r="C135" s="5"/>
      <c r="D135" s="5"/>
      <c r="E135" s="263">
        <v>132</v>
      </c>
      <c r="F135" s="91" t="str">
        <f ca="1">IF(Spielplan!$H139="","",Spielplan!$H139)</f>
        <v/>
      </c>
      <c r="G135" s="92" t="str">
        <f ca="1">IF(Spielplan!$I139="","",Spielplan!$I139)</f>
        <v/>
      </c>
      <c r="H135" s="59" t="str">
        <f ca="1">IF(AND(Spielplan!$N139&lt;&gt;"",Spielplan!$P139&lt;&gt;"",Spielplan!$H139&lt;&gt;Spielplan!$I139,$F135&lt;&gt;"",$G135&lt;&gt;""),Spielplan!$N139,"")</f>
        <v/>
      </c>
      <c r="I135" s="17" t="str">
        <f ca="1">IF(AND(Spielplan!$N139&lt;&gt;"",Spielplan!$P139&lt;&gt;"",Spielplan!$H139&lt;&gt;Spielplan!$I139,$F135&lt;&gt;"",$G135&lt;&gt;""),Spielplan!$P139,"")</f>
        <v/>
      </c>
      <c r="J135" s="280" t="str">
        <f ca="1">IF(Spielplan!$G139=0,"",Spielplan!$G139)</f>
        <v/>
      </c>
      <c r="K135" s="281" t="str">
        <f t="shared" ca="1" si="30"/>
        <v/>
      </c>
      <c r="L135" s="277"/>
      <c r="N135" s="16" t="str">
        <f t="shared" ca="1" si="22"/>
        <v/>
      </c>
      <c r="O135" s="59">
        <f t="shared" ca="1" si="23"/>
        <v>0</v>
      </c>
      <c r="P135" s="59" t="str">
        <f t="shared" ca="1" si="24"/>
        <v/>
      </c>
      <c r="Q135" s="2" t="str">
        <f t="shared" ca="1" si="25"/>
        <v/>
      </c>
      <c r="R135" s="44" t="str">
        <f t="shared" ca="1" si="26"/>
        <v/>
      </c>
      <c r="U135" s="240" t="str">
        <f t="shared" ca="1" si="27"/>
        <v/>
      </c>
      <c r="V135" s="241" t="str">
        <f t="shared" ca="1" si="28"/>
        <v/>
      </c>
      <c r="W135" s="242">
        <f ca="1">IF($U135="",0,COUNTIF($U$4:$U135,$V135))</f>
        <v>0</v>
      </c>
      <c r="X135" s="266" t="str">
        <f t="shared" ca="1" si="29"/>
        <v/>
      </c>
      <c r="Y135" s="266" t="str">
        <f t="shared" ca="1" si="31"/>
        <v/>
      </c>
    </row>
    <row r="136" spans="2:25" x14ac:dyDescent="0.2">
      <c r="B136" s="5"/>
      <c r="C136" s="5"/>
      <c r="D136" s="5"/>
      <c r="E136" s="263">
        <v>133</v>
      </c>
      <c r="F136" s="91" t="str">
        <f ca="1">IF(Spielplan!$H140="","",Spielplan!$H140)</f>
        <v/>
      </c>
      <c r="G136" s="92" t="str">
        <f ca="1">IF(Spielplan!$I140="","",Spielplan!$I140)</f>
        <v/>
      </c>
      <c r="H136" s="59" t="str">
        <f ca="1">IF(AND(Spielplan!$N140&lt;&gt;"",Spielplan!$P140&lt;&gt;"",Spielplan!$H140&lt;&gt;Spielplan!$I140,$F136&lt;&gt;"",$G136&lt;&gt;""),Spielplan!$N140,"")</f>
        <v/>
      </c>
      <c r="I136" s="17" t="str">
        <f ca="1">IF(AND(Spielplan!$N140&lt;&gt;"",Spielplan!$P140&lt;&gt;"",Spielplan!$H140&lt;&gt;Spielplan!$I140,$F136&lt;&gt;"",$G136&lt;&gt;""),Spielplan!$P140,"")</f>
        <v/>
      </c>
      <c r="J136" s="280" t="str">
        <f ca="1">IF(Spielplan!$G140=0,"",Spielplan!$G140)</f>
        <v/>
      </c>
      <c r="K136" s="281" t="str">
        <f t="shared" ca="1" si="30"/>
        <v/>
      </c>
      <c r="L136" s="277"/>
      <c r="N136" s="16" t="str">
        <f t="shared" ca="1" si="22"/>
        <v/>
      </c>
      <c r="O136" s="59">
        <f t="shared" ca="1" si="23"/>
        <v>0</v>
      </c>
      <c r="P136" s="59" t="str">
        <f t="shared" ca="1" si="24"/>
        <v/>
      </c>
      <c r="Q136" s="2" t="str">
        <f t="shared" ca="1" si="25"/>
        <v/>
      </c>
      <c r="R136" s="44" t="str">
        <f t="shared" ca="1" si="26"/>
        <v/>
      </c>
      <c r="U136" s="240" t="str">
        <f t="shared" ca="1" si="27"/>
        <v/>
      </c>
      <c r="V136" s="241" t="str">
        <f t="shared" ca="1" si="28"/>
        <v/>
      </c>
      <c r="W136" s="242">
        <f ca="1">IF($U136="",0,COUNTIF($U$4:$U136,$V136))</f>
        <v>0</v>
      </c>
      <c r="X136" s="266" t="str">
        <f t="shared" ca="1" si="29"/>
        <v/>
      </c>
      <c r="Y136" s="266" t="str">
        <f t="shared" ca="1" si="31"/>
        <v/>
      </c>
    </row>
    <row r="137" spans="2:25" x14ac:dyDescent="0.2">
      <c r="B137" s="5"/>
      <c r="C137" s="5"/>
      <c r="D137" s="5"/>
      <c r="E137" s="263">
        <v>134</v>
      </c>
      <c r="F137" s="91" t="str">
        <f ca="1">IF(Spielplan!$H141="","",Spielplan!$H141)</f>
        <v/>
      </c>
      <c r="G137" s="92" t="str">
        <f ca="1">IF(Spielplan!$I141="","",Spielplan!$I141)</f>
        <v/>
      </c>
      <c r="H137" s="59" t="str">
        <f ca="1">IF(AND(Spielplan!$N141&lt;&gt;"",Spielplan!$P141&lt;&gt;"",Spielplan!$H141&lt;&gt;Spielplan!$I141,$F137&lt;&gt;"",$G137&lt;&gt;""),Spielplan!$N141,"")</f>
        <v/>
      </c>
      <c r="I137" s="17" t="str">
        <f ca="1">IF(AND(Spielplan!$N141&lt;&gt;"",Spielplan!$P141&lt;&gt;"",Spielplan!$H141&lt;&gt;Spielplan!$I141,$F137&lt;&gt;"",$G137&lt;&gt;""),Spielplan!$P141,"")</f>
        <v/>
      </c>
      <c r="J137" s="280" t="str">
        <f ca="1">IF(Spielplan!$G141=0,"",Spielplan!$G141)</f>
        <v/>
      </c>
      <c r="K137" s="281" t="str">
        <f t="shared" ca="1" si="30"/>
        <v/>
      </c>
      <c r="L137" s="277"/>
      <c r="N137" s="16" t="str">
        <f t="shared" ca="1" si="22"/>
        <v/>
      </c>
      <c r="O137" s="59">
        <f t="shared" ca="1" si="23"/>
        <v>0</v>
      </c>
      <c r="P137" s="59" t="str">
        <f t="shared" ca="1" si="24"/>
        <v/>
      </c>
      <c r="Q137" s="2" t="str">
        <f t="shared" ca="1" si="25"/>
        <v/>
      </c>
      <c r="R137" s="44" t="str">
        <f t="shared" ca="1" si="26"/>
        <v/>
      </c>
      <c r="U137" s="240" t="str">
        <f t="shared" ca="1" si="27"/>
        <v/>
      </c>
      <c r="V137" s="241" t="str">
        <f t="shared" ca="1" si="28"/>
        <v/>
      </c>
      <c r="W137" s="242">
        <f ca="1">IF($U137="",0,COUNTIF($U$4:$U137,$V137))</f>
        <v>0</v>
      </c>
      <c r="X137" s="266" t="str">
        <f t="shared" ca="1" si="29"/>
        <v/>
      </c>
      <c r="Y137" s="266" t="str">
        <f t="shared" ca="1" si="31"/>
        <v/>
      </c>
    </row>
    <row r="138" spans="2:25" x14ac:dyDescent="0.2">
      <c r="B138" s="5"/>
      <c r="C138" s="5"/>
      <c r="D138" s="5"/>
      <c r="E138" s="263">
        <v>135</v>
      </c>
      <c r="F138" s="91" t="str">
        <f ca="1">IF(Spielplan!$H142="","",Spielplan!$H142)</f>
        <v/>
      </c>
      <c r="G138" s="92" t="str">
        <f ca="1">IF(Spielplan!$I142="","",Spielplan!$I142)</f>
        <v/>
      </c>
      <c r="H138" s="59" t="str">
        <f ca="1">IF(AND(Spielplan!$N142&lt;&gt;"",Spielplan!$P142&lt;&gt;"",Spielplan!$H142&lt;&gt;Spielplan!$I142,$F138&lt;&gt;"",$G138&lt;&gt;""),Spielplan!$N142,"")</f>
        <v/>
      </c>
      <c r="I138" s="17" t="str">
        <f ca="1">IF(AND(Spielplan!$N142&lt;&gt;"",Spielplan!$P142&lt;&gt;"",Spielplan!$H142&lt;&gt;Spielplan!$I142,$F138&lt;&gt;"",$G138&lt;&gt;""),Spielplan!$P142,"")</f>
        <v/>
      </c>
      <c r="J138" s="280" t="str">
        <f ca="1">IF(Spielplan!$G142=0,"",Spielplan!$G142)</f>
        <v/>
      </c>
      <c r="K138" s="281" t="str">
        <f t="shared" ca="1" si="30"/>
        <v/>
      </c>
      <c r="L138" s="277"/>
      <c r="N138" s="16" t="str">
        <f t="shared" ca="1" si="22"/>
        <v/>
      </c>
      <c r="O138" s="59">
        <f t="shared" ca="1" si="23"/>
        <v>0</v>
      </c>
      <c r="P138" s="59" t="str">
        <f t="shared" ca="1" si="24"/>
        <v/>
      </c>
      <c r="Q138" s="2" t="str">
        <f t="shared" ca="1" si="25"/>
        <v/>
      </c>
      <c r="R138" s="44" t="str">
        <f t="shared" ca="1" si="26"/>
        <v/>
      </c>
      <c r="U138" s="240" t="str">
        <f t="shared" ca="1" si="27"/>
        <v/>
      </c>
      <c r="V138" s="241" t="str">
        <f t="shared" ca="1" si="28"/>
        <v/>
      </c>
      <c r="W138" s="242">
        <f ca="1">IF($U138="",0,COUNTIF($U$4:$U138,$V138))</f>
        <v>0</v>
      </c>
      <c r="X138" s="266" t="str">
        <f t="shared" ca="1" si="29"/>
        <v/>
      </c>
      <c r="Y138" s="266" t="str">
        <f t="shared" ca="1" si="31"/>
        <v/>
      </c>
    </row>
    <row r="139" spans="2:25" x14ac:dyDescent="0.2">
      <c r="B139" s="5"/>
      <c r="C139" s="5"/>
      <c r="D139" s="5"/>
      <c r="E139" s="263">
        <v>136</v>
      </c>
      <c r="F139" s="91" t="str">
        <f ca="1">IF(Spielplan!$H143="","",Spielplan!$H143)</f>
        <v/>
      </c>
      <c r="G139" s="92" t="str">
        <f ca="1">IF(Spielplan!$I143="","",Spielplan!$I143)</f>
        <v/>
      </c>
      <c r="H139" s="59" t="str">
        <f ca="1">IF(AND(Spielplan!$N143&lt;&gt;"",Spielplan!$P143&lt;&gt;"",Spielplan!$H143&lt;&gt;Spielplan!$I143,$F139&lt;&gt;"",$G139&lt;&gt;""),Spielplan!$N143,"")</f>
        <v/>
      </c>
      <c r="I139" s="17" t="str">
        <f ca="1">IF(AND(Spielplan!$N143&lt;&gt;"",Spielplan!$P143&lt;&gt;"",Spielplan!$H143&lt;&gt;Spielplan!$I143,$F139&lt;&gt;"",$G139&lt;&gt;""),Spielplan!$P143,"")</f>
        <v/>
      </c>
      <c r="J139" s="280" t="str">
        <f ca="1">IF(Spielplan!$G143=0,"",Spielplan!$G143)</f>
        <v/>
      </c>
      <c r="K139" s="281" t="str">
        <f t="shared" ca="1" si="30"/>
        <v/>
      </c>
      <c r="L139" s="277"/>
      <c r="N139" s="16" t="str">
        <f t="shared" ca="1" si="22"/>
        <v/>
      </c>
      <c r="O139" s="59">
        <f t="shared" ca="1" si="23"/>
        <v>0</v>
      </c>
      <c r="P139" s="59" t="str">
        <f t="shared" ca="1" si="24"/>
        <v/>
      </c>
      <c r="Q139" s="2" t="str">
        <f t="shared" ca="1" si="25"/>
        <v/>
      </c>
      <c r="R139" s="44" t="str">
        <f t="shared" ca="1" si="26"/>
        <v/>
      </c>
      <c r="U139" s="240" t="str">
        <f t="shared" ca="1" si="27"/>
        <v/>
      </c>
      <c r="V139" s="241" t="str">
        <f t="shared" ca="1" si="28"/>
        <v/>
      </c>
      <c r="W139" s="242">
        <f ca="1">IF($U139="",0,COUNTIF($U$4:$U139,$V139))</f>
        <v>0</v>
      </c>
      <c r="X139" s="266" t="str">
        <f t="shared" ca="1" si="29"/>
        <v/>
      </c>
      <c r="Y139" s="266" t="str">
        <f t="shared" ca="1" si="31"/>
        <v/>
      </c>
    </row>
    <row r="140" spans="2:25" x14ac:dyDescent="0.2">
      <c r="B140" s="5"/>
      <c r="C140" s="5"/>
      <c r="D140" s="5"/>
      <c r="E140" s="263">
        <v>137</v>
      </c>
      <c r="F140" s="91" t="str">
        <f ca="1">IF(Spielplan!$H144="","",Spielplan!$H144)</f>
        <v/>
      </c>
      <c r="G140" s="92" t="str">
        <f ca="1">IF(Spielplan!$I144="","",Spielplan!$I144)</f>
        <v/>
      </c>
      <c r="H140" s="59" t="str">
        <f ca="1">IF(AND(Spielplan!$N144&lt;&gt;"",Spielplan!$P144&lt;&gt;"",Spielplan!$H144&lt;&gt;Spielplan!$I144,$F140&lt;&gt;"",$G140&lt;&gt;""),Spielplan!$N144,"")</f>
        <v/>
      </c>
      <c r="I140" s="17" t="str">
        <f ca="1">IF(AND(Spielplan!$N144&lt;&gt;"",Spielplan!$P144&lt;&gt;"",Spielplan!$H144&lt;&gt;Spielplan!$I144,$F140&lt;&gt;"",$G140&lt;&gt;""),Spielplan!$P144,"")</f>
        <v/>
      </c>
      <c r="J140" s="280" t="str">
        <f ca="1">IF(Spielplan!$G144=0,"",Spielplan!$G144)</f>
        <v/>
      </c>
      <c r="K140" s="281" t="str">
        <f t="shared" ca="1" si="30"/>
        <v/>
      </c>
      <c r="L140" s="277"/>
      <c r="N140" s="16" t="str">
        <f t="shared" ca="1" si="22"/>
        <v/>
      </c>
      <c r="O140" s="59">
        <f t="shared" ca="1" si="23"/>
        <v>0</v>
      </c>
      <c r="P140" s="59" t="str">
        <f t="shared" ca="1" si="24"/>
        <v/>
      </c>
      <c r="Q140" s="2" t="str">
        <f t="shared" ca="1" si="25"/>
        <v/>
      </c>
      <c r="R140" s="44" t="str">
        <f t="shared" ca="1" si="26"/>
        <v/>
      </c>
      <c r="U140" s="240" t="str">
        <f t="shared" ca="1" si="27"/>
        <v/>
      </c>
      <c r="V140" s="241" t="str">
        <f t="shared" ca="1" si="28"/>
        <v/>
      </c>
      <c r="W140" s="242">
        <f ca="1">IF($U140="",0,COUNTIF($U$4:$U140,$V140))</f>
        <v>0</v>
      </c>
      <c r="X140" s="266" t="str">
        <f t="shared" ca="1" si="29"/>
        <v/>
      </c>
      <c r="Y140" s="266" t="str">
        <f t="shared" ca="1" si="31"/>
        <v/>
      </c>
    </row>
    <row r="141" spans="2:25" x14ac:dyDescent="0.2">
      <c r="B141" s="5"/>
      <c r="C141" s="5"/>
      <c r="D141" s="5"/>
      <c r="E141" s="263">
        <v>138</v>
      </c>
      <c r="F141" s="91" t="str">
        <f ca="1">IF(Spielplan!$H145="","",Spielplan!$H145)</f>
        <v/>
      </c>
      <c r="G141" s="92" t="str">
        <f ca="1">IF(Spielplan!$I145="","",Spielplan!$I145)</f>
        <v/>
      </c>
      <c r="H141" s="59" t="str">
        <f ca="1">IF(AND(Spielplan!$N145&lt;&gt;"",Spielplan!$P145&lt;&gt;"",Spielplan!$H145&lt;&gt;Spielplan!$I145,$F141&lt;&gt;"",$G141&lt;&gt;""),Spielplan!$N145,"")</f>
        <v/>
      </c>
      <c r="I141" s="17" t="str">
        <f ca="1">IF(AND(Spielplan!$N145&lt;&gt;"",Spielplan!$P145&lt;&gt;"",Spielplan!$H145&lt;&gt;Spielplan!$I145,$F141&lt;&gt;"",$G141&lt;&gt;""),Spielplan!$P145,"")</f>
        <v/>
      </c>
      <c r="J141" s="280" t="str">
        <f ca="1">IF(Spielplan!$G145=0,"",Spielplan!$G145)</f>
        <v/>
      </c>
      <c r="K141" s="281" t="str">
        <f t="shared" ca="1" si="30"/>
        <v/>
      </c>
      <c r="L141" s="277"/>
      <c r="N141" s="16" t="str">
        <f t="shared" ca="1" si="22"/>
        <v/>
      </c>
      <c r="O141" s="59">
        <f t="shared" ca="1" si="23"/>
        <v>0</v>
      </c>
      <c r="P141" s="59" t="str">
        <f t="shared" ca="1" si="24"/>
        <v/>
      </c>
      <c r="Q141" s="2" t="str">
        <f t="shared" ca="1" si="25"/>
        <v/>
      </c>
      <c r="R141" s="44" t="str">
        <f t="shared" ca="1" si="26"/>
        <v/>
      </c>
      <c r="U141" s="240" t="str">
        <f t="shared" ca="1" si="27"/>
        <v/>
      </c>
      <c r="V141" s="241" t="str">
        <f t="shared" ca="1" si="28"/>
        <v/>
      </c>
      <c r="W141" s="242">
        <f ca="1">IF($U141="",0,COUNTIF($U$4:$U141,$V141))</f>
        <v>0</v>
      </c>
      <c r="X141" s="266" t="str">
        <f t="shared" ca="1" si="29"/>
        <v/>
      </c>
      <c r="Y141" s="266" t="str">
        <f t="shared" ca="1" si="31"/>
        <v/>
      </c>
    </row>
    <row r="142" spans="2:25" x14ac:dyDescent="0.2">
      <c r="B142" s="5"/>
      <c r="C142" s="5"/>
      <c r="D142" s="5"/>
      <c r="E142" s="263">
        <v>139</v>
      </c>
      <c r="F142" s="91" t="str">
        <f ca="1">IF(Spielplan!$H146="","",Spielplan!$H146)</f>
        <v/>
      </c>
      <c r="G142" s="92" t="str">
        <f ca="1">IF(Spielplan!$I146="","",Spielplan!$I146)</f>
        <v/>
      </c>
      <c r="H142" s="59" t="str">
        <f ca="1">IF(AND(Spielplan!$N146&lt;&gt;"",Spielplan!$P146&lt;&gt;"",Spielplan!$H146&lt;&gt;Spielplan!$I146,$F142&lt;&gt;"",$G142&lt;&gt;""),Spielplan!$N146,"")</f>
        <v/>
      </c>
      <c r="I142" s="17" t="str">
        <f ca="1">IF(AND(Spielplan!$N146&lt;&gt;"",Spielplan!$P146&lt;&gt;"",Spielplan!$H146&lt;&gt;Spielplan!$I146,$F142&lt;&gt;"",$G142&lt;&gt;""),Spielplan!$P146,"")</f>
        <v/>
      </c>
      <c r="J142" s="280" t="str">
        <f ca="1">IF(Spielplan!$G146=0,"",Spielplan!$G146)</f>
        <v/>
      </c>
      <c r="K142" s="281" t="str">
        <f t="shared" ca="1" si="30"/>
        <v/>
      </c>
      <c r="L142" s="277"/>
      <c r="N142" s="16" t="str">
        <f t="shared" ca="1" si="22"/>
        <v/>
      </c>
      <c r="O142" s="59">
        <f t="shared" ca="1" si="23"/>
        <v>0</v>
      </c>
      <c r="P142" s="59" t="str">
        <f t="shared" ca="1" si="24"/>
        <v/>
      </c>
      <c r="Q142" s="2" t="str">
        <f t="shared" ca="1" si="25"/>
        <v/>
      </c>
      <c r="R142" s="44" t="str">
        <f t="shared" ca="1" si="26"/>
        <v/>
      </c>
      <c r="U142" s="240" t="str">
        <f t="shared" ca="1" si="27"/>
        <v/>
      </c>
      <c r="V142" s="241" t="str">
        <f t="shared" ca="1" si="28"/>
        <v/>
      </c>
      <c r="W142" s="242">
        <f ca="1">IF($U142="",0,COUNTIF($U$4:$U142,$V142))</f>
        <v>0</v>
      </c>
      <c r="X142" s="266" t="str">
        <f t="shared" ca="1" si="29"/>
        <v/>
      </c>
      <c r="Y142" s="266" t="str">
        <f t="shared" ca="1" si="31"/>
        <v/>
      </c>
    </row>
    <row r="143" spans="2:25" x14ac:dyDescent="0.2">
      <c r="B143" s="5"/>
      <c r="C143" s="5"/>
      <c r="D143" s="5"/>
      <c r="E143" s="263">
        <v>140</v>
      </c>
      <c r="F143" s="91" t="str">
        <f ca="1">IF(Spielplan!$H147="","",Spielplan!$H147)</f>
        <v/>
      </c>
      <c r="G143" s="92" t="str">
        <f ca="1">IF(Spielplan!$I147="","",Spielplan!$I147)</f>
        <v/>
      </c>
      <c r="H143" s="59" t="str">
        <f ca="1">IF(AND(Spielplan!$N147&lt;&gt;"",Spielplan!$P147&lt;&gt;"",Spielplan!$H147&lt;&gt;Spielplan!$I147,$F143&lt;&gt;"",$G143&lt;&gt;""),Spielplan!$N147,"")</f>
        <v/>
      </c>
      <c r="I143" s="17" t="str">
        <f ca="1">IF(AND(Spielplan!$N147&lt;&gt;"",Spielplan!$P147&lt;&gt;"",Spielplan!$H147&lt;&gt;Spielplan!$I147,$F143&lt;&gt;"",$G143&lt;&gt;""),Spielplan!$P147,"")</f>
        <v/>
      </c>
      <c r="J143" s="280" t="str">
        <f ca="1">IF(Spielplan!$G147=0,"",Spielplan!$G147)</f>
        <v/>
      </c>
      <c r="K143" s="281" t="str">
        <f t="shared" ca="1" si="30"/>
        <v/>
      </c>
      <c r="L143" s="277"/>
      <c r="N143" s="16" t="str">
        <f t="shared" ca="1" si="22"/>
        <v/>
      </c>
      <c r="O143" s="59">
        <f t="shared" ca="1" si="23"/>
        <v>0</v>
      </c>
      <c r="P143" s="59" t="str">
        <f t="shared" ca="1" si="24"/>
        <v/>
      </c>
      <c r="Q143" s="2" t="str">
        <f t="shared" ca="1" si="25"/>
        <v/>
      </c>
      <c r="R143" s="44" t="str">
        <f t="shared" ca="1" si="26"/>
        <v/>
      </c>
      <c r="U143" s="240" t="str">
        <f t="shared" ca="1" si="27"/>
        <v/>
      </c>
      <c r="V143" s="241" t="str">
        <f t="shared" ca="1" si="28"/>
        <v/>
      </c>
      <c r="W143" s="242">
        <f ca="1">IF($U143="",0,COUNTIF($U$4:$U143,$V143))</f>
        <v>0</v>
      </c>
      <c r="X143" s="266" t="str">
        <f t="shared" ca="1" si="29"/>
        <v/>
      </c>
      <c r="Y143" s="266" t="str">
        <f t="shared" ca="1" si="31"/>
        <v/>
      </c>
    </row>
    <row r="144" spans="2:25" x14ac:dyDescent="0.2">
      <c r="B144" s="5"/>
      <c r="C144" s="5"/>
      <c r="D144" s="5"/>
      <c r="E144" s="263">
        <v>141</v>
      </c>
      <c r="F144" s="91" t="str">
        <f ca="1">IF(Spielplan!$H148="","",Spielplan!$H148)</f>
        <v/>
      </c>
      <c r="G144" s="92" t="str">
        <f ca="1">IF(Spielplan!$I148="","",Spielplan!$I148)</f>
        <v/>
      </c>
      <c r="H144" s="59" t="str">
        <f ca="1">IF(AND(Spielplan!$N148&lt;&gt;"",Spielplan!$P148&lt;&gt;"",Spielplan!$H148&lt;&gt;Spielplan!$I148,$F144&lt;&gt;"",$G144&lt;&gt;""),Spielplan!$N148,"")</f>
        <v/>
      </c>
      <c r="I144" s="17" t="str">
        <f ca="1">IF(AND(Spielplan!$N148&lt;&gt;"",Spielplan!$P148&lt;&gt;"",Spielplan!$H148&lt;&gt;Spielplan!$I148,$F144&lt;&gt;"",$G144&lt;&gt;""),Spielplan!$P148,"")</f>
        <v/>
      </c>
      <c r="J144" s="280" t="str">
        <f ca="1">IF(Spielplan!$G148=0,"",Spielplan!$G148)</f>
        <v/>
      </c>
      <c r="K144" s="281" t="str">
        <f t="shared" ca="1" si="30"/>
        <v/>
      </c>
      <c r="L144" s="277"/>
      <c r="N144" s="16" t="str">
        <f t="shared" ca="1" si="22"/>
        <v/>
      </c>
      <c r="O144" s="59">
        <f t="shared" ca="1" si="23"/>
        <v>0</v>
      </c>
      <c r="P144" s="59" t="str">
        <f t="shared" ca="1" si="24"/>
        <v/>
      </c>
      <c r="Q144" s="2" t="str">
        <f t="shared" ca="1" si="25"/>
        <v/>
      </c>
      <c r="R144" s="44" t="str">
        <f t="shared" ca="1" si="26"/>
        <v/>
      </c>
      <c r="U144" s="240" t="str">
        <f t="shared" ca="1" si="27"/>
        <v/>
      </c>
      <c r="V144" s="241" t="str">
        <f t="shared" ca="1" si="28"/>
        <v/>
      </c>
      <c r="W144" s="242">
        <f ca="1">IF($U144="",0,COUNTIF($U$4:$U144,$V144))</f>
        <v>0</v>
      </c>
      <c r="X144" s="266" t="str">
        <f t="shared" ca="1" si="29"/>
        <v/>
      </c>
      <c r="Y144" s="266" t="str">
        <f t="shared" ca="1" si="31"/>
        <v/>
      </c>
    </row>
    <row r="145" spans="2:25" x14ac:dyDescent="0.2">
      <c r="B145" s="5"/>
      <c r="C145" s="5"/>
      <c r="D145" s="5"/>
      <c r="E145" s="263">
        <v>142</v>
      </c>
      <c r="F145" s="91" t="str">
        <f ca="1">IF(Spielplan!$H149="","",Spielplan!$H149)</f>
        <v/>
      </c>
      <c r="G145" s="92" t="str">
        <f ca="1">IF(Spielplan!$I149="","",Spielplan!$I149)</f>
        <v/>
      </c>
      <c r="H145" s="59" t="str">
        <f ca="1">IF(AND(Spielplan!$N149&lt;&gt;"",Spielplan!$P149&lt;&gt;"",Spielplan!$H149&lt;&gt;Spielplan!$I149,$F145&lt;&gt;"",$G145&lt;&gt;""),Spielplan!$N149,"")</f>
        <v/>
      </c>
      <c r="I145" s="17" t="str">
        <f ca="1">IF(AND(Spielplan!$N149&lt;&gt;"",Spielplan!$P149&lt;&gt;"",Spielplan!$H149&lt;&gt;Spielplan!$I149,$F145&lt;&gt;"",$G145&lt;&gt;""),Spielplan!$P149,"")</f>
        <v/>
      </c>
      <c r="J145" s="280" t="str">
        <f ca="1">IF(Spielplan!$G149=0,"",Spielplan!$G149)</f>
        <v/>
      </c>
      <c r="K145" s="281" t="str">
        <f t="shared" ca="1" si="30"/>
        <v/>
      </c>
      <c r="L145" s="277"/>
      <c r="N145" s="16" t="str">
        <f t="shared" ca="1" si="22"/>
        <v/>
      </c>
      <c r="O145" s="59">
        <f t="shared" ca="1" si="23"/>
        <v>0</v>
      </c>
      <c r="P145" s="59" t="str">
        <f t="shared" ca="1" si="24"/>
        <v/>
      </c>
      <c r="Q145" s="2" t="str">
        <f t="shared" ca="1" si="25"/>
        <v/>
      </c>
      <c r="R145" s="44" t="str">
        <f t="shared" ca="1" si="26"/>
        <v/>
      </c>
      <c r="U145" s="240" t="str">
        <f t="shared" ca="1" si="27"/>
        <v/>
      </c>
      <c r="V145" s="241" t="str">
        <f t="shared" ca="1" si="28"/>
        <v/>
      </c>
      <c r="W145" s="242">
        <f ca="1">IF($U145="",0,COUNTIF($U$4:$U145,$V145))</f>
        <v>0</v>
      </c>
      <c r="X145" s="266" t="str">
        <f t="shared" ca="1" si="29"/>
        <v/>
      </c>
      <c r="Y145" s="266" t="str">
        <f t="shared" ca="1" si="31"/>
        <v/>
      </c>
    </row>
    <row r="146" spans="2:25" x14ac:dyDescent="0.2">
      <c r="B146" s="5"/>
      <c r="C146" s="5"/>
      <c r="D146" s="5"/>
      <c r="E146" s="263">
        <v>143</v>
      </c>
      <c r="F146" s="91" t="str">
        <f ca="1">IF(Spielplan!$H150="","",Spielplan!$H150)</f>
        <v/>
      </c>
      <c r="G146" s="92" t="str">
        <f ca="1">IF(Spielplan!$I150="","",Spielplan!$I150)</f>
        <v/>
      </c>
      <c r="H146" s="59" t="str">
        <f ca="1">IF(AND(Spielplan!$N150&lt;&gt;"",Spielplan!$P150&lt;&gt;"",Spielplan!$H150&lt;&gt;Spielplan!$I150,$F146&lt;&gt;"",$G146&lt;&gt;""),Spielplan!$N150,"")</f>
        <v/>
      </c>
      <c r="I146" s="17" t="str">
        <f ca="1">IF(AND(Spielplan!$N150&lt;&gt;"",Spielplan!$P150&lt;&gt;"",Spielplan!$H150&lt;&gt;Spielplan!$I150,$F146&lt;&gt;"",$G146&lt;&gt;""),Spielplan!$P150,"")</f>
        <v/>
      </c>
      <c r="J146" s="280" t="str">
        <f ca="1">IF(Spielplan!$G150=0,"",Spielplan!$G150)</f>
        <v/>
      </c>
      <c r="K146" s="281" t="str">
        <f t="shared" ca="1" si="30"/>
        <v/>
      </c>
      <c r="L146" s="277"/>
      <c r="N146" s="16" t="str">
        <f t="shared" ca="1" si="22"/>
        <v/>
      </c>
      <c r="O146" s="59">
        <f t="shared" ca="1" si="23"/>
        <v>0</v>
      </c>
      <c r="P146" s="59" t="str">
        <f t="shared" ca="1" si="24"/>
        <v/>
      </c>
      <c r="Q146" s="2" t="str">
        <f t="shared" ca="1" si="25"/>
        <v/>
      </c>
      <c r="R146" s="44" t="str">
        <f t="shared" ca="1" si="26"/>
        <v/>
      </c>
      <c r="U146" s="240" t="str">
        <f t="shared" ca="1" si="27"/>
        <v/>
      </c>
      <c r="V146" s="241" t="str">
        <f t="shared" ca="1" si="28"/>
        <v/>
      </c>
      <c r="W146" s="242">
        <f ca="1">IF($U146="",0,COUNTIF($U$4:$U146,$V146))</f>
        <v>0</v>
      </c>
      <c r="X146" s="266" t="str">
        <f t="shared" ca="1" si="29"/>
        <v/>
      </c>
      <c r="Y146" s="266" t="str">
        <f t="shared" ca="1" si="31"/>
        <v/>
      </c>
    </row>
    <row r="147" spans="2:25" x14ac:dyDescent="0.2">
      <c r="B147" s="5"/>
      <c r="C147" s="5"/>
      <c r="D147" s="5"/>
      <c r="E147" s="263">
        <v>144</v>
      </c>
      <c r="F147" s="91" t="str">
        <f ca="1">IF(Spielplan!$H151="","",Spielplan!$H151)</f>
        <v/>
      </c>
      <c r="G147" s="92" t="str">
        <f ca="1">IF(Spielplan!$I151="","",Spielplan!$I151)</f>
        <v/>
      </c>
      <c r="H147" s="59" t="str">
        <f ca="1">IF(AND(Spielplan!$N151&lt;&gt;"",Spielplan!$P151&lt;&gt;"",Spielplan!$H151&lt;&gt;Spielplan!$I151,$F147&lt;&gt;"",$G147&lt;&gt;""),Spielplan!$N151,"")</f>
        <v/>
      </c>
      <c r="I147" s="17" t="str">
        <f ca="1">IF(AND(Spielplan!$N151&lt;&gt;"",Spielplan!$P151&lt;&gt;"",Spielplan!$H151&lt;&gt;Spielplan!$I151,$F147&lt;&gt;"",$G147&lt;&gt;""),Spielplan!$P151,"")</f>
        <v/>
      </c>
      <c r="J147" s="280" t="str">
        <f ca="1">IF(Spielplan!$G151=0,"",Spielplan!$G151)</f>
        <v/>
      </c>
      <c r="K147" s="281" t="str">
        <f t="shared" ca="1" si="30"/>
        <v/>
      </c>
      <c r="L147" s="277"/>
      <c r="N147" s="16" t="str">
        <f t="shared" ca="1" si="22"/>
        <v/>
      </c>
      <c r="O147" s="59">
        <f t="shared" ca="1" si="23"/>
        <v>0</v>
      </c>
      <c r="P147" s="59" t="str">
        <f t="shared" ca="1" si="24"/>
        <v/>
      </c>
      <c r="Q147" s="2" t="str">
        <f t="shared" ca="1" si="25"/>
        <v/>
      </c>
      <c r="R147" s="44" t="str">
        <f t="shared" ca="1" si="26"/>
        <v/>
      </c>
      <c r="U147" s="240" t="str">
        <f t="shared" ca="1" si="27"/>
        <v/>
      </c>
      <c r="V147" s="241" t="str">
        <f t="shared" ca="1" si="28"/>
        <v/>
      </c>
      <c r="W147" s="242">
        <f ca="1">IF($U147="",0,COUNTIF($U$4:$U147,$V147))</f>
        <v>0</v>
      </c>
      <c r="X147" s="266" t="str">
        <f t="shared" ca="1" si="29"/>
        <v/>
      </c>
      <c r="Y147" s="266" t="str">
        <f t="shared" ca="1" si="31"/>
        <v/>
      </c>
    </row>
    <row r="148" spans="2:25" x14ac:dyDescent="0.2">
      <c r="B148" s="5"/>
      <c r="C148" s="5"/>
      <c r="D148" s="5"/>
      <c r="E148" s="263">
        <v>145</v>
      </c>
      <c r="F148" s="91" t="str">
        <f ca="1">IF(Spielplan!$H152="","",Spielplan!$H152)</f>
        <v/>
      </c>
      <c r="G148" s="92" t="str">
        <f ca="1">IF(Spielplan!$I152="","",Spielplan!$I152)</f>
        <v/>
      </c>
      <c r="H148" s="59" t="str">
        <f ca="1">IF(AND(Spielplan!$N152&lt;&gt;"",Spielplan!$P152&lt;&gt;"",Spielplan!$H152&lt;&gt;Spielplan!$I152,$F148&lt;&gt;"",$G148&lt;&gt;""),Spielplan!$N152,"")</f>
        <v/>
      </c>
      <c r="I148" s="17" t="str">
        <f ca="1">IF(AND(Spielplan!$N152&lt;&gt;"",Spielplan!$P152&lt;&gt;"",Spielplan!$H152&lt;&gt;Spielplan!$I152,$F148&lt;&gt;"",$G148&lt;&gt;""),Spielplan!$P152,"")</f>
        <v/>
      </c>
      <c r="J148" s="280" t="str">
        <f ca="1">IF(Spielplan!$G152=0,"",Spielplan!$G152)</f>
        <v/>
      </c>
      <c r="K148" s="281" t="str">
        <f t="shared" ca="1" si="30"/>
        <v/>
      </c>
      <c r="L148" s="277"/>
      <c r="N148" s="16" t="str">
        <f t="shared" ca="1" si="22"/>
        <v/>
      </c>
      <c r="O148" s="59">
        <f t="shared" ca="1" si="23"/>
        <v>0</v>
      </c>
      <c r="P148" s="59" t="str">
        <f t="shared" ca="1" si="24"/>
        <v/>
      </c>
      <c r="Q148" s="2" t="str">
        <f t="shared" ca="1" si="25"/>
        <v/>
      </c>
      <c r="R148" s="44" t="str">
        <f t="shared" ca="1" si="26"/>
        <v/>
      </c>
      <c r="U148" s="240" t="str">
        <f t="shared" ca="1" si="27"/>
        <v/>
      </c>
      <c r="V148" s="241" t="str">
        <f t="shared" ca="1" si="28"/>
        <v/>
      </c>
      <c r="W148" s="242">
        <f ca="1">IF($U148="",0,COUNTIF($U$4:$U148,$V148))</f>
        <v>0</v>
      </c>
      <c r="X148" s="266" t="str">
        <f t="shared" ca="1" si="29"/>
        <v/>
      </c>
      <c r="Y148" s="266" t="str">
        <f t="shared" ca="1" si="31"/>
        <v/>
      </c>
    </row>
    <row r="149" spans="2:25" x14ac:dyDescent="0.2">
      <c r="E149" s="263">
        <v>146</v>
      </c>
      <c r="F149" s="91" t="str">
        <f ca="1">IF(Spielplan!$H153="","",Spielplan!$H153)</f>
        <v/>
      </c>
      <c r="G149" s="92" t="str">
        <f ca="1">IF(Spielplan!$I153="","",Spielplan!$I153)</f>
        <v/>
      </c>
      <c r="H149" s="59" t="str">
        <f ca="1">IF(AND(Spielplan!$N153&lt;&gt;"",Spielplan!$P153&lt;&gt;"",Spielplan!$H153&lt;&gt;Spielplan!$I153,$F149&lt;&gt;"",$G149&lt;&gt;""),Spielplan!$N153,"")</f>
        <v/>
      </c>
      <c r="I149" s="17" t="str">
        <f ca="1">IF(AND(Spielplan!$N153&lt;&gt;"",Spielplan!$P153&lt;&gt;"",Spielplan!$H153&lt;&gt;Spielplan!$I153,$F149&lt;&gt;"",$G149&lt;&gt;""),Spielplan!$P153,"")</f>
        <v/>
      </c>
      <c r="J149" s="280" t="str">
        <f ca="1">IF(Spielplan!$G153=0,"",Spielplan!$G153)</f>
        <v/>
      </c>
      <c r="K149" s="281" t="str">
        <f t="shared" ca="1" si="30"/>
        <v/>
      </c>
      <c r="L149" s="277"/>
      <c r="N149" s="16" t="str">
        <f t="shared" ca="1" si="22"/>
        <v/>
      </c>
      <c r="O149" s="59">
        <f t="shared" ca="1" si="23"/>
        <v>0</v>
      </c>
      <c r="P149" s="59" t="str">
        <f t="shared" ca="1" si="24"/>
        <v/>
      </c>
      <c r="Q149" s="2" t="str">
        <f t="shared" ca="1" si="25"/>
        <v/>
      </c>
      <c r="R149" s="44" t="str">
        <f t="shared" ca="1" si="26"/>
        <v/>
      </c>
      <c r="U149" s="240" t="str">
        <f t="shared" ca="1" si="27"/>
        <v/>
      </c>
      <c r="V149" s="241" t="str">
        <f t="shared" ca="1" si="28"/>
        <v/>
      </c>
      <c r="W149" s="242">
        <f ca="1">IF($U149="",0,COUNTIF($U$4:$U149,$V149))</f>
        <v>0</v>
      </c>
      <c r="X149" s="266" t="str">
        <f t="shared" ca="1" si="29"/>
        <v/>
      </c>
      <c r="Y149" s="266" t="str">
        <f t="shared" ca="1" si="31"/>
        <v/>
      </c>
    </row>
    <row r="150" spans="2:25" x14ac:dyDescent="0.2">
      <c r="E150" s="263">
        <v>147</v>
      </c>
      <c r="F150" s="91" t="str">
        <f ca="1">IF(Spielplan!$H154="","",Spielplan!$H154)</f>
        <v/>
      </c>
      <c r="G150" s="92" t="str">
        <f ca="1">IF(Spielplan!$I154="","",Spielplan!$I154)</f>
        <v/>
      </c>
      <c r="H150" s="59" t="str">
        <f ca="1">IF(AND(Spielplan!$N154&lt;&gt;"",Spielplan!$P154&lt;&gt;"",Spielplan!$H154&lt;&gt;Spielplan!$I154,$F150&lt;&gt;"",$G150&lt;&gt;""),Spielplan!$N154,"")</f>
        <v/>
      </c>
      <c r="I150" s="17" t="str">
        <f ca="1">IF(AND(Spielplan!$N154&lt;&gt;"",Spielplan!$P154&lt;&gt;"",Spielplan!$H154&lt;&gt;Spielplan!$I154,$F150&lt;&gt;"",$G150&lt;&gt;""),Spielplan!$P154,"")</f>
        <v/>
      </c>
      <c r="J150" s="280" t="str">
        <f ca="1">IF(Spielplan!$G154=0,"",Spielplan!$G154)</f>
        <v/>
      </c>
      <c r="K150" s="281" t="str">
        <f t="shared" ca="1" si="30"/>
        <v/>
      </c>
      <c r="L150" s="277"/>
      <c r="N150" s="16" t="str">
        <f t="shared" ca="1" si="22"/>
        <v/>
      </c>
      <c r="O150" s="59">
        <f t="shared" ca="1" si="23"/>
        <v>0</v>
      </c>
      <c r="P150" s="59" t="str">
        <f t="shared" ca="1" si="24"/>
        <v/>
      </c>
      <c r="Q150" s="2" t="str">
        <f t="shared" ca="1" si="25"/>
        <v/>
      </c>
      <c r="R150" s="44" t="str">
        <f t="shared" ca="1" si="26"/>
        <v/>
      </c>
      <c r="U150" s="240" t="str">
        <f t="shared" ca="1" si="27"/>
        <v/>
      </c>
      <c r="V150" s="241" t="str">
        <f t="shared" ca="1" si="28"/>
        <v/>
      </c>
      <c r="W150" s="242">
        <f ca="1">IF($U150="",0,COUNTIF($U$4:$U150,$V150))</f>
        <v>0</v>
      </c>
      <c r="X150" s="266" t="str">
        <f t="shared" ca="1" si="29"/>
        <v/>
      </c>
      <c r="Y150" s="266" t="str">
        <f t="shared" ca="1" si="31"/>
        <v/>
      </c>
    </row>
    <row r="151" spans="2:25" x14ac:dyDescent="0.2">
      <c r="E151" s="263">
        <v>148</v>
      </c>
      <c r="F151" s="91" t="str">
        <f ca="1">IF(Spielplan!$H155="","",Spielplan!$H155)</f>
        <v/>
      </c>
      <c r="G151" s="92" t="str">
        <f ca="1">IF(Spielplan!$I155="","",Spielplan!$I155)</f>
        <v/>
      </c>
      <c r="H151" s="59" t="str">
        <f ca="1">IF(AND(Spielplan!$N155&lt;&gt;"",Spielplan!$P155&lt;&gt;"",Spielplan!$H155&lt;&gt;Spielplan!$I155,$F151&lt;&gt;"",$G151&lt;&gt;""),Spielplan!$N155,"")</f>
        <v/>
      </c>
      <c r="I151" s="17" t="str">
        <f ca="1">IF(AND(Spielplan!$N155&lt;&gt;"",Spielplan!$P155&lt;&gt;"",Spielplan!$H155&lt;&gt;Spielplan!$I155,$F151&lt;&gt;"",$G151&lt;&gt;""),Spielplan!$P155,"")</f>
        <v/>
      </c>
      <c r="J151" s="280" t="str">
        <f ca="1">IF(Spielplan!$G155=0,"",Spielplan!$G155)</f>
        <v/>
      </c>
      <c r="K151" s="281" t="str">
        <f t="shared" ca="1" si="30"/>
        <v/>
      </c>
      <c r="L151" s="277"/>
      <c r="N151" s="16" t="str">
        <f t="shared" ca="1" si="22"/>
        <v/>
      </c>
      <c r="O151" s="59">
        <f t="shared" ca="1" si="23"/>
        <v>0</v>
      </c>
      <c r="P151" s="59" t="str">
        <f t="shared" ca="1" si="24"/>
        <v/>
      </c>
      <c r="Q151" s="2" t="str">
        <f t="shared" ca="1" si="25"/>
        <v/>
      </c>
      <c r="R151" s="44" t="str">
        <f t="shared" ca="1" si="26"/>
        <v/>
      </c>
      <c r="U151" s="240" t="str">
        <f t="shared" ca="1" si="27"/>
        <v/>
      </c>
      <c r="V151" s="241" t="str">
        <f t="shared" ca="1" si="28"/>
        <v/>
      </c>
      <c r="W151" s="242">
        <f ca="1">IF($U151="",0,COUNTIF($U$4:$U151,$V151))</f>
        <v>0</v>
      </c>
      <c r="X151" s="266" t="str">
        <f t="shared" ca="1" si="29"/>
        <v/>
      </c>
      <c r="Y151" s="266" t="str">
        <f t="shared" ca="1" si="31"/>
        <v/>
      </c>
    </row>
    <row r="152" spans="2:25" x14ac:dyDescent="0.2">
      <c r="E152" s="263">
        <v>149</v>
      </c>
      <c r="F152" s="91" t="str">
        <f ca="1">IF(Spielplan!$H156="","",Spielplan!$H156)</f>
        <v/>
      </c>
      <c r="G152" s="92" t="str">
        <f ca="1">IF(Spielplan!$I156="","",Spielplan!$I156)</f>
        <v/>
      </c>
      <c r="H152" s="59" t="str">
        <f ca="1">IF(AND(Spielplan!$N156&lt;&gt;"",Spielplan!$P156&lt;&gt;"",Spielplan!$H156&lt;&gt;Spielplan!$I156,$F152&lt;&gt;"",$G152&lt;&gt;""),Spielplan!$N156,"")</f>
        <v/>
      </c>
      <c r="I152" s="17" t="str">
        <f ca="1">IF(AND(Spielplan!$N156&lt;&gt;"",Spielplan!$P156&lt;&gt;"",Spielplan!$H156&lt;&gt;Spielplan!$I156,$F152&lt;&gt;"",$G152&lt;&gt;""),Spielplan!$P156,"")</f>
        <v/>
      </c>
      <c r="J152" s="280" t="str">
        <f ca="1">IF(Spielplan!$G156=0,"",Spielplan!$G156)</f>
        <v/>
      </c>
      <c r="K152" s="281" t="str">
        <f t="shared" ca="1" si="30"/>
        <v/>
      </c>
      <c r="L152" s="277"/>
      <c r="N152" s="16" t="str">
        <f t="shared" ca="1" si="22"/>
        <v/>
      </c>
      <c r="O152" s="59">
        <f t="shared" ca="1" si="23"/>
        <v>0</v>
      </c>
      <c r="P152" s="59" t="str">
        <f t="shared" ca="1" si="24"/>
        <v/>
      </c>
      <c r="Q152" s="2" t="str">
        <f t="shared" ca="1" si="25"/>
        <v/>
      </c>
      <c r="R152" s="44" t="str">
        <f t="shared" ca="1" si="26"/>
        <v/>
      </c>
      <c r="U152" s="240" t="str">
        <f t="shared" ca="1" si="27"/>
        <v/>
      </c>
      <c r="V152" s="241" t="str">
        <f t="shared" ca="1" si="28"/>
        <v/>
      </c>
      <c r="W152" s="242">
        <f ca="1">IF($U152="",0,COUNTIF($U$4:$U152,$V152))</f>
        <v>0</v>
      </c>
      <c r="X152" s="266" t="str">
        <f t="shared" ca="1" si="29"/>
        <v/>
      </c>
      <c r="Y152" s="266" t="str">
        <f t="shared" ca="1" si="31"/>
        <v/>
      </c>
    </row>
    <row r="153" spans="2:25" x14ac:dyDescent="0.2">
      <c r="E153" s="263">
        <v>150</v>
      </c>
      <c r="F153" s="91" t="str">
        <f ca="1">IF(Spielplan!$H157="","",Spielplan!$H157)</f>
        <v/>
      </c>
      <c r="G153" s="92" t="str">
        <f ca="1">IF(Spielplan!$I157="","",Spielplan!$I157)</f>
        <v/>
      </c>
      <c r="H153" s="59" t="str">
        <f ca="1">IF(AND(Spielplan!$N157&lt;&gt;"",Spielplan!$P157&lt;&gt;"",Spielplan!$H157&lt;&gt;Spielplan!$I157,$F153&lt;&gt;"",$G153&lt;&gt;""),Spielplan!$N157,"")</f>
        <v/>
      </c>
      <c r="I153" s="17" t="str">
        <f ca="1">IF(AND(Spielplan!$N157&lt;&gt;"",Spielplan!$P157&lt;&gt;"",Spielplan!$H157&lt;&gt;Spielplan!$I157,$F153&lt;&gt;"",$G153&lt;&gt;""),Spielplan!$P157,"")</f>
        <v/>
      </c>
      <c r="J153" s="280" t="str">
        <f ca="1">IF(Spielplan!$G157=0,"",Spielplan!$G157)</f>
        <v/>
      </c>
      <c r="K153" s="281" t="str">
        <f t="shared" ca="1" si="30"/>
        <v/>
      </c>
      <c r="L153" s="277"/>
      <c r="N153" s="16" t="str">
        <f t="shared" ca="1" si="22"/>
        <v/>
      </c>
      <c r="O153" s="59">
        <f t="shared" ca="1" si="23"/>
        <v>0</v>
      </c>
      <c r="P153" s="59" t="str">
        <f t="shared" ca="1" si="24"/>
        <v/>
      </c>
      <c r="Q153" s="2" t="str">
        <f t="shared" ca="1" si="25"/>
        <v/>
      </c>
      <c r="R153" s="44" t="str">
        <f t="shared" ca="1" si="26"/>
        <v/>
      </c>
      <c r="U153" s="240" t="str">
        <f t="shared" ca="1" si="27"/>
        <v/>
      </c>
      <c r="V153" s="241" t="str">
        <f t="shared" ca="1" si="28"/>
        <v/>
      </c>
      <c r="W153" s="242">
        <f ca="1">IF($U153="",0,COUNTIF($U$4:$U153,$V153))</f>
        <v>0</v>
      </c>
      <c r="X153" s="266" t="str">
        <f t="shared" ca="1" si="29"/>
        <v/>
      </c>
      <c r="Y153" s="266" t="str">
        <f t="shared" ca="1" si="31"/>
        <v/>
      </c>
    </row>
    <row r="154" spans="2:25" x14ac:dyDescent="0.2">
      <c r="E154" s="263">
        <v>151</v>
      </c>
      <c r="F154" s="91" t="str">
        <f ca="1">IF(Spielplan!$H158="","",Spielplan!$H158)</f>
        <v/>
      </c>
      <c r="G154" s="92" t="str">
        <f ca="1">IF(Spielplan!$I158="","",Spielplan!$I158)</f>
        <v/>
      </c>
      <c r="H154" s="59" t="str">
        <f ca="1">IF(AND(Spielplan!$N158&lt;&gt;"",Spielplan!$P158&lt;&gt;"",Spielplan!$H158&lt;&gt;Spielplan!$I158,$F154&lt;&gt;"",$G154&lt;&gt;""),Spielplan!$N158,"")</f>
        <v/>
      </c>
      <c r="I154" s="17" t="str">
        <f ca="1">IF(AND(Spielplan!$N158&lt;&gt;"",Spielplan!$P158&lt;&gt;"",Spielplan!$H158&lt;&gt;Spielplan!$I158,$F154&lt;&gt;"",$G154&lt;&gt;""),Spielplan!$P158,"")</f>
        <v/>
      </c>
      <c r="J154" s="280" t="str">
        <f ca="1">IF(Spielplan!$G158=0,"",Spielplan!$G158)</f>
        <v/>
      </c>
      <c r="K154" s="281" t="str">
        <f t="shared" ca="1" si="30"/>
        <v/>
      </c>
      <c r="L154" s="277"/>
      <c r="N154" s="16" t="str">
        <f t="shared" ca="1" si="22"/>
        <v/>
      </c>
      <c r="O154" s="59">
        <f t="shared" ca="1" si="23"/>
        <v>0</v>
      </c>
      <c r="P154" s="59" t="str">
        <f t="shared" ca="1" si="24"/>
        <v/>
      </c>
      <c r="Q154" s="2" t="str">
        <f t="shared" ca="1" si="25"/>
        <v/>
      </c>
      <c r="R154" s="44" t="str">
        <f t="shared" ca="1" si="26"/>
        <v/>
      </c>
      <c r="U154" s="240" t="str">
        <f t="shared" ca="1" si="27"/>
        <v/>
      </c>
      <c r="V154" s="241" t="str">
        <f t="shared" ca="1" si="28"/>
        <v/>
      </c>
      <c r="W154" s="242">
        <f ca="1">IF($U154="",0,COUNTIF($U$4:$U154,$V154))</f>
        <v>0</v>
      </c>
      <c r="X154" s="266" t="str">
        <f t="shared" ca="1" si="29"/>
        <v/>
      </c>
      <c r="Y154" s="266" t="str">
        <f t="shared" ca="1" si="31"/>
        <v/>
      </c>
    </row>
    <row r="155" spans="2:25" x14ac:dyDescent="0.2">
      <c r="E155" s="263">
        <v>152</v>
      </c>
      <c r="F155" s="91" t="str">
        <f ca="1">IF(Spielplan!$H159="","",Spielplan!$H159)</f>
        <v/>
      </c>
      <c r="G155" s="92" t="str">
        <f ca="1">IF(Spielplan!$I159="","",Spielplan!$I159)</f>
        <v/>
      </c>
      <c r="H155" s="59" t="str">
        <f ca="1">IF(AND(Spielplan!$N159&lt;&gt;"",Spielplan!$P159&lt;&gt;"",Spielplan!$H159&lt;&gt;Spielplan!$I159,$F155&lt;&gt;"",$G155&lt;&gt;""),Spielplan!$N159,"")</f>
        <v/>
      </c>
      <c r="I155" s="17" t="str">
        <f ca="1">IF(AND(Spielplan!$N159&lt;&gt;"",Spielplan!$P159&lt;&gt;"",Spielplan!$H159&lt;&gt;Spielplan!$I159,$F155&lt;&gt;"",$G155&lt;&gt;""),Spielplan!$P159,"")</f>
        <v/>
      </c>
      <c r="J155" s="280" t="str">
        <f ca="1">IF(Spielplan!$G159=0,"",Spielplan!$G159)</f>
        <v/>
      </c>
      <c r="K155" s="281" t="str">
        <f t="shared" ca="1" si="30"/>
        <v/>
      </c>
      <c r="L155" s="277"/>
      <c r="N155" s="16" t="str">
        <f t="shared" ca="1" si="22"/>
        <v/>
      </c>
      <c r="O155" s="59">
        <f t="shared" ca="1" si="23"/>
        <v>0</v>
      </c>
      <c r="P155" s="59" t="str">
        <f t="shared" ca="1" si="24"/>
        <v/>
      </c>
      <c r="Q155" s="2" t="str">
        <f t="shared" ca="1" si="25"/>
        <v/>
      </c>
      <c r="R155" s="44" t="str">
        <f t="shared" ca="1" si="26"/>
        <v/>
      </c>
      <c r="U155" s="240" t="str">
        <f t="shared" ca="1" si="27"/>
        <v/>
      </c>
      <c r="V155" s="241" t="str">
        <f t="shared" ca="1" si="28"/>
        <v/>
      </c>
      <c r="W155" s="242">
        <f ca="1">IF($U155="",0,COUNTIF($U$4:$U155,$V155))</f>
        <v>0</v>
      </c>
      <c r="X155" s="266" t="str">
        <f t="shared" ca="1" si="29"/>
        <v/>
      </c>
      <c r="Y155" s="266" t="str">
        <f t="shared" ca="1" si="31"/>
        <v/>
      </c>
    </row>
    <row r="156" spans="2:25" x14ac:dyDescent="0.2">
      <c r="E156" s="263">
        <v>153</v>
      </c>
      <c r="F156" s="91" t="str">
        <f ca="1">IF(Spielplan!$H160="","",Spielplan!$H160)</f>
        <v/>
      </c>
      <c r="G156" s="92" t="str">
        <f ca="1">IF(Spielplan!$I160="","",Spielplan!$I160)</f>
        <v/>
      </c>
      <c r="H156" s="59" t="str">
        <f ca="1">IF(AND(Spielplan!$N160&lt;&gt;"",Spielplan!$P160&lt;&gt;"",Spielplan!$H160&lt;&gt;Spielplan!$I160,$F156&lt;&gt;"",$G156&lt;&gt;""),Spielplan!$N160,"")</f>
        <v/>
      </c>
      <c r="I156" s="17" t="str">
        <f ca="1">IF(AND(Spielplan!$N160&lt;&gt;"",Spielplan!$P160&lt;&gt;"",Spielplan!$H160&lt;&gt;Spielplan!$I160,$F156&lt;&gt;"",$G156&lt;&gt;""),Spielplan!$P160,"")</f>
        <v/>
      </c>
      <c r="J156" s="280" t="str">
        <f ca="1">IF(Spielplan!$G160=0,"",Spielplan!$G160)</f>
        <v/>
      </c>
      <c r="K156" s="281" t="str">
        <f t="shared" ca="1" si="30"/>
        <v/>
      </c>
      <c r="L156" s="277"/>
      <c r="N156" s="16" t="str">
        <f t="shared" ca="1" si="22"/>
        <v/>
      </c>
      <c r="O156" s="59">
        <f t="shared" ca="1" si="23"/>
        <v>0</v>
      </c>
      <c r="P156" s="59" t="str">
        <f t="shared" ca="1" si="24"/>
        <v/>
      </c>
      <c r="Q156" s="2" t="str">
        <f t="shared" ca="1" si="25"/>
        <v/>
      </c>
      <c r="R156" s="44" t="str">
        <f t="shared" ca="1" si="26"/>
        <v/>
      </c>
      <c r="U156" s="240" t="str">
        <f t="shared" ca="1" si="27"/>
        <v/>
      </c>
      <c r="V156" s="241" t="str">
        <f t="shared" ca="1" si="28"/>
        <v/>
      </c>
      <c r="W156" s="242">
        <f ca="1">IF($U156="",0,COUNTIF($U$4:$U156,$V156))</f>
        <v>0</v>
      </c>
      <c r="X156" s="266" t="str">
        <f t="shared" ca="1" si="29"/>
        <v/>
      </c>
      <c r="Y156" s="266" t="str">
        <f t="shared" ca="1" si="31"/>
        <v/>
      </c>
    </row>
    <row r="157" spans="2:25" x14ac:dyDescent="0.2">
      <c r="E157" s="263">
        <v>154</v>
      </c>
      <c r="F157" s="91" t="str">
        <f ca="1">IF(Spielplan!$H161="","",Spielplan!$H161)</f>
        <v/>
      </c>
      <c r="G157" s="92" t="str">
        <f ca="1">IF(Spielplan!$I161="","",Spielplan!$I161)</f>
        <v/>
      </c>
      <c r="H157" s="59" t="str">
        <f ca="1">IF(AND(Spielplan!$N161&lt;&gt;"",Spielplan!$P161&lt;&gt;"",Spielplan!$H161&lt;&gt;Spielplan!$I161,$F157&lt;&gt;"",$G157&lt;&gt;""),Spielplan!$N161,"")</f>
        <v/>
      </c>
      <c r="I157" s="17" t="str">
        <f ca="1">IF(AND(Spielplan!$N161&lt;&gt;"",Spielplan!$P161&lt;&gt;"",Spielplan!$H161&lt;&gt;Spielplan!$I161,$F157&lt;&gt;"",$G157&lt;&gt;""),Spielplan!$P161,"")</f>
        <v/>
      </c>
      <c r="J157" s="280" t="str">
        <f ca="1">IF(Spielplan!$G161=0,"",Spielplan!$G161)</f>
        <v/>
      </c>
      <c r="K157" s="281" t="str">
        <f t="shared" ca="1" si="30"/>
        <v/>
      </c>
      <c r="L157" s="277"/>
      <c r="N157" s="16" t="str">
        <f t="shared" ca="1" si="22"/>
        <v/>
      </c>
      <c r="O157" s="59">
        <f t="shared" ca="1" si="23"/>
        <v>0</v>
      </c>
      <c r="P157" s="59" t="str">
        <f t="shared" ca="1" si="24"/>
        <v/>
      </c>
      <c r="Q157" s="2" t="str">
        <f t="shared" ca="1" si="25"/>
        <v/>
      </c>
      <c r="R157" s="44" t="str">
        <f t="shared" ca="1" si="26"/>
        <v/>
      </c>
      <c r="U157" s="240" t="str">
        <f t="shared" ca="1" si="27"/>
        <v/>
      </c>
      <c r="V157" s="241" t="str">
        <f t="shared" ca="1" si="28"/>
        <v/>
      </c>
      <c r="W157" s="242">
        <f ca="1">IF($U157="",0,COUNTIF($U$4:$U157,$V157))</f>
        <v>0</v>
      </c>
      <c r="X157" s="266" t="str">
        <f t="shared" ca="1" si="29"/>
        <v/>
      </c>
      <c r="Y157" s="266" t="str">
        <f t="shared" ca="1" si="31"/>
        <v/>
      </c>
    </row>
    <row r="158" spans="2:25" x14ac:dyDescent="0.2">
      <c r="E158" s="263">
        <v>155</v>
      </c>
      <c r="F158" s="91" t="str">
        <f ca="1">IF(Spielplan!$H162="","",Spielplan!$H162)</f>
        <v/>
      </c>
      <c r="G158" s="92" t="str">
        <f ca="1">IF(Spielplan!$I162="","",Spielplan!$I162)</f>
        <v/>
      </c>
      <c r="H158" s="59" t="str">
        <f ca="1">IF(AND(Spielplan!$N162&lt;&gt;"",Spielplan!$P162&lt;&gt;"",Spielplan!$H162&lt;&gt;Spielplan!$I162,$F158&lt;&gt;"",$G158&lt;&gt;""),Spielplan!$N162,"")</f>
        <v/>
      </c>
      <c r="I158" s="17" t="str">
        <f ca="1">IF(AND(Spielplan!$N162&lt;&gt;"",Spielplan!$P162&lt;&gt;"",Spielplan!$H162&lt;&gt;Spielplan!$I162,$F158&lt;&gt;"",$G158&lt;&gt;""),Spielplan!$P162,"")</f>
        <v/>
      </c>
      <c r="J158" s="280" t="str">
        <f ca="1">IF(Spielplan!$G162=0,"",Spielplan!$G162)</f>
        <v/>
      </c>
      <c r="K158" s="281" t="str">
        <f t="shared" ca="1" si="30"/>
        <v/>
      </c>
      <c r="L158" s="277"/>
      <c r="N158" s="16" t="str">
        <f t="shared" ca="1" si="22"/>
        <v/>
      </c>
      <c r="O158" s="59">
        <f t="shared" ca="1" si="23"/>
        <v>0</v>
      </c>
      <c r="P158" s="59" t="str">
        <f t="shared" ca="1" si="24"/>
        <v/>
      </c>
      <c r="Q158" s="2" t="str">
        <f t="shared" ca="1" si="25"/>
        <v/>
      </c>
      <c r="R158" s="44" t="str">
        <f t="shared" ca="1" si="26"/>
        <v/>
      </c>
      <c r="U158" s="240" t="str">
        <f t="shared" ca="1" si="27"/>
        <v/>
      </c>
      <c r="V158" s="241" t="str">
        <f t="shared" ca="1" si="28"/>
        <v/>
      </c>
      <c r="W158" s="242">
        <f ca="1">IF($U158="",0,COUNTIF($U$4:$U158,$V158))</f>
        <v>0</v>
      </c>
      <c r="X158" s="266" t="str">
        <f t="shared" ca="1" si="29"/>
        <v/>
      </c>
      <c r="Y158" s="266" t="str">
        <f t="shared" ca="1" si="31"/>
        <v/>
      </c>
    </row>
    <row r="159" spans="2:25" x14ac:dyDescent="0.2">
      <c r="E159" s="263">
        <v>156</v>
      </c>
      <c r="F159" s="91" t="str">
        <f ca="1">IF(Spielplan!$H163="","",Spielplan!$H163)</f>
        <v/>
      </c>
      <c r="G159" s="92" t="str">
        <f ca="1">IF(Spielplan!$I163="","",Spielplan!$I163)</f>
        <v/>
      </c>
      <c r="H159" s="59" t="str">
        <f ca="1">IF(AND(Spielplan!$N163&lt;&gt;"",Spielplan!$P163&lt;&gt;"",Spielplan!$H163&lt;&gt;Spielplan!$I163,$F159&lt;&gt;"",$G159&lt;&gt;""),Spielplan!$N163,"")</f>
        <v/>
      </c>
      <c r="I159" s="17" t="str">
        <f ca="1">IF(AND(Spielplan!$N163&lt;&gt;"",Spielplan!$P163&lt;&gt;"",Spielplan!$H163&lt;&gt;Spielplan!$I163,$F159&lt;&gt;"",$G159&lt;&gt;""),Spielplan!$P163,"")</f>
        <v/>
      </c>
      <c r="J159" s="280" t="str">
        <f ca="1">IF(Spielplan!$G163=0,"",Spielplan!$G163)</f>
        <v/>
      </c>
      <c r="K159" s="281" t="str">
        <f t="shared" ca="1" si="30"/>
        <v/>
      </c>
      <c r="L159" s="277"/>
      <c r="N159" s="16" t="str">
        <f t="shared" ca="1" si="22"/>
        <v/>
      </c>
      <c r="O159" s="59">
        <f t="shared" ca="1" si="23"/>
        <v>0</v>
      </c>
      <c r="P159" s="59" t="str">
        <f t="shared" ca="1" si="24"/>
        <v/>
      </c>
      <c r="Q159" s="2" t="str">
        <f t="shared" ca="1" si="25"/>
        <v/>
      </c>
      <c r="R159" s="44" t="str">
        <f t="shared" ca="1" si="26"/>
        <v/>
      </c>
      <c r="U159" s="240" t="str">
        <f t="shared" ca="1" si="27"/>
        <v/>
      </c>
      <c r="V159" s="241" t="str">
        <f t="shared" ca="1" si="28"/>
        <v/>
      </c>
      <c r="W159" s="242">
        <f ca="1">IF($U159="",0,COUNTIF($U$4:$U159,$V159))</f>
        <v>0</v>
      </c>
      <c r="X159" s="266" t="str">
        <f t="shared" ca="1" si="29"/>
        <v/>
      </c>
      <c r="Y159" s="266" t="str">
        <f t="shared" ca="1" si="31"/>
        <v/>
      </c>
    </row>
    <row r="160" spans="2:25" x14ac:dyDescent="0.2">
      <c r="E160" s="263">
        <v>157</v>
      </c>
      <c r="F160" s="91" t="str">
        <f ca="1">IF(Spielplan!$H164="","",Spielplan!$H164)</f>
        <v/>
      </c>
      <c r="G160" s="92" t="str">
        <f ca="1">IF(Spielplan!$I164="","",Spielplan!$I164)</f>
        <v/>
      </c>
      <c r="H160" s="59" t="str">
        <f ca="1">IF(AND(Spielplan!$N164&lt;&gt;"",Spielplan!$P164&lt;&gt;"",Spielplan!$H164&lt;&gt;Spielplan!$I164,$F160&lt;&gt;"",$G160&lt;&gt;""),Spielplan!$N164,"")</f>
        <v/>
      </c>
      <c r="I160" s="17" t="str">
        <f ca="1">IF(AND(Spielplan!$N164&lt;&gt;"",Spielplan!$P164&lt;&gt;"",Spielplan!$H164&lt;&gt;Spielplan!$I164,$F160&lt;&gt;"",$G160&lt;&gt;""),Spielplan!$P164,"")</f>
        <v/>
      </c>
      <c r="J160" s="280" t="str">
        <f ca="1">IF(Spielplan!$G164=0,"",Spielplan!$G164)</f>
        <v/>
      </c>
      <c r="K160" s="281" t="str">
        <f t="shared" ca="1" si="30"/>
        <v/>
      </c>
      <c r="L160" s="277"/>
      <c r="N160" s="16" t="str">
        <f t="shared" ca="1" si="22"/>
        <v/>
      </c>
      <c r="O160" s="59">
        <f t="shared" ca="1" si="23"/>
        <v>0</v>
      </c>
      <c r="P160" s="59" t="str">
        <f t="shared" ca="1" si="24"/>
        <v/>
      </c>
      <c r="Q160" s="2" t="str">
        <f t="shared" ca="1" si="25"/>
        <v/>
      </c>
      <c r="R160" s="44" t="str">
        <f t="shared" ca="1" si="26"/>
        <v/>
      </c>
      <c r="U160" s="240" t="str">
        <f t="shared" ca="1" si="27"/>
        <v/>
      </c>
      <c r="V160" s="241" t="str">
        <f t="shared" ca="1" si="28"/>
        <v/>
      </c>
      <c r="W160" s="242">
        <f ca="1">IF($U160="",0,COUNTIF($U$4:$U160,$V160))</f>
        <v>0</v>
      </c>
      <c r="X160" s="266" t="str">
        <f t="shared" ca="1" si="29"/>
        <v/>
      </c>
      <c r="Y160" s="266" t="str">
        <f t="shared" ca="1" si="31"/>
        <v/>
      </c>
    </row>
    <row r="161" spans="5:25" x14ac:dyDescent="0.2">
      <c r="E161" s="263">
        <v>158</v>
      </c>
      <c r="F161" s="91" t="str">
        <f ca="1">IF(Spielplan!$H165="","",Spielplan!$H165)</f>
        <v/>
      </c>
      <c r="G161" s="92" t="str">
        <f ca="1">IF(Spielplan!$I165="","",Spielplan!$I165)</f>
        <v/>
      </c>
      <c r="H161" s="59" t="str">
        <f ca="1">IF(AND(Spielplan!$N165&lt;&gt;"",Spielplan!$P165&lt;&gt;"",Spielplan!$H165&lt;&gt;Spielplan!$I165,$F161&lt;&gt;"",$G161&lt;&gt;""),Spielplan!$N165,"")</f>
        <v/>
      </c>
      <c r="I161" s="17" t="str">
        <f ca="1">IF(AND(Spielplan!$N165&lt;&gt;"",Spielplan!$P165&lt;&gt;"",Spielplan!$H165&lt;&gt;Spielplan!$I165,$F161&lt;&gt;"",$G161&lt;&gt;""),Spielplan!$P165,"")</f>
        <v/>
      </c>
      <c r="J161" s="280" t="str">
        <f ca="1">IF(Spielplan!$G165=0,"",Spielplan!$G165)</f>
        <v/>
      </c>
      <c r="K161" s="281" t="str">
        <f t="shared" ca="1" si="30"/>
        <v/>
      </c>
      <c r="L161" s="277"/>
      <c r="N161" s="16" t="str">
        <f t="shared" ca="1" si="22"/>
        <v/>
      </c>
      <c r="O161" s="59">
        <f t="shared" ca="1" si="23"/>
        <v>0</v>
      </c>
      <c r="P161" s="59" t="str">
        <f t="shared" ca="1" si="24"/>
        <v/>
      </c>
      <c r="Q161" s="2" t="str">
        <f t="shared" ca="1" si="25"/>
        <v/>
      </c>
      <c r="R161" s="44" t="str">
        <f t="shared" ca="1" si="26"/>
        <v/>
      </c>
      <c r="U161" s="240" t="str">
        <f t="shared" ca="1" si="27"/>
        <v/>
      </c>
      <c r="V161" s="241" t="str">
        <f t="shared" ca="1" si="28"/>
        <v/>
      </c>
      <c r="W161" s="242">
        <f ca="1">IF($U161="",0,COUNTIF($U$4:$U161,$V161))</f>
        <v>0</v>
      </c>
      <c r="X161" s="266" t="str">
        <f t="shared" ca="1" si="29"/>
        <v/>
      </c>
      <c r="Y161" s="266" t="str">
        <f t="shared" ca="1" si="31"/>
        <v/>
      </c>
    </row>
    <row r="162" spans="5:25" x14ac:dyDescent="0.2">
      <c r="E162" s="263">
        <v>159</v>
      </c>
      <c r="F162" s="91" t="str">
        <f ca="1">IF(Spielplan!$H166="","",Spielplan!$H166)</f>
        <v/>
      </c>
      <c r="G162" s="92" t="str">
        <f ca="1">IF(Spielplan!$I166="","",Spielplan!$I166)</f>
        <v/>
      </c>
      <c r="H162" s="59" t="str">
        <f ca="1">IF(AND(Spielplan!$N166&lt;&gt;"",Spielplan!$P166&lt;&gt;"",Spielplan!$H166&lt;&gt;Spielplan!$I166,$F162&lt;&gt;"",$G162&lt;&gt;""),Spielplan!$N166,"")</f>
        <v/>
      </c>
      <c r="I162" s="17" t="str">
        <f ca="1">IF(AND(Spielplan!$N166&lt;&gt;"",Spielplan!$P166&lt;&gt;"",Spielplan!$H166&lt;&gt;Spielplan!$I166,$F162&lt;&gt;"",$G162&lt;&gt;""),Spielplan!$P166,"")</f>
        <v/>
      </c>
      <c r="J162" s="280" t="str">
        <f ca="1">IF(Spielplan!$G166=0,"",Spielplan!$G166)</f>
        <v/>
      </c>
      <c r="K162" s="281" t="str">
        <f t="shared" ca="1" si="30"/>
        <v/>
      </c>
      <c r="L162" s="277"/>
      <c r="N162" s="16" t="str">
        <f t="shared" ca="1" si="22"/>
        <v/>
      </c>
      <c r="O162" s="59">
        <f t="shared" ca="1" si="23"/>
        <v>0</v>
      </c>
      <c r="P162" s="59" t="str">
        <f t="shared" ca="1" si="24"/>
        <v/>
      </c>
      <c r="Q162" s="2" t="str">
        <f t="shared" ca="1" si="25"/>
        <v/>
      </c>
      <c r="R162" s="44" t="str">
        <f t="shared" ca="1" si="26"/>
        <v/>
      </c>
      <c r="U162" s="240" t="str">
        <f t="shared" ca="1" si="27"/>
        <v/>
      </c>
      <c r="V162" s="241" t="str">
        <f t="shared" ca="1" si="28"/>
        <v/>
      </c>
      <c r="W162" s="242">
        <f ca="1">IF($U162="",0,COUNTIF($U$4:$U162,$V162))</f>
        <v>0</v>
      </c>
      <c r="X162" s="266" t="str">
        <f t="shared" ca="1" si="29"/>
        <v/>
      </c>
      <c r="Y162" s="266" t="str">
        <f t="shared" ca="1" si="31"/>
        <v/>
      </c>
    </row>
    <row r="163" spans="5:25" x14ac:dyDescent="0.2">
      <c r="E163" s="263">
        <v>160</v>
      </c>
      <c r="F163" s="91" t="str">
        <f ca="1">IF(Spielplan!$H167="","",Spielplan!$H167)</f>
        <v/>
      </c>
      <c r="G163" s="92" t="str">
        <f ca="1">IF(Spielplan!$I167="","",Spielplan!$I167)</f>
        <v/>
      </c>
      <c r="H163" s="59" t="str">
        <f ca="1">IF(AND(Spielplan!$N167&lt;&gt;"",Spielplan!$P167&lt;&gt;"",Spielplan!$H167&lt;&gt;Spielplan!$I167,$F163&lt;&gt;"",$G163&lt;&gt;""),Spielplan!$N167,"")</f>
        <v/>
      </c>
      <c r="I163" s="17" t="str">
        <f ca="1">IF(AND(Spielplan!$N167&lt;&gt;"",Spielplan!$P167&lt;&gt;"",Spielplan!$H167&lt;&gt;Spielplan!$I167,$F163&lt;&gt;"",$G163&lt;&gt;""),Spielplan!$P167,"")</f>
        <v/>
      </c>
      <c r="J163" s="280" t="str">
        <f ca="1">IF(Spielplan!$G167=0,"",Spielplan!$G167)</f>
        <v/>
      </c>
      <c r="K163" s="281" t="str">
        <f t="shared" ca="1" si="30"/>
        <v/>
      </c>
      <c r="L163" s="277"/>
      <c r="N163" s="16" t="str">
        <f t="shared" ca="1" si="22"/>
        <v/>
      </c>
      <c r="O163" s="59">
        <f t="shared" ca="1" si="23"/>
        <v>0</v>
      </c>
      <c r="P163" s="59" t="str">
        <f t="shared" ca="1" si="24"/>
        <v/>
      </c>
      <c r="Q163" s="2" t="str">
        <f t="shared" ca="1" si="25"/>
        <v/>
      </c>
      <c r="R163" s="44" t="str">
        <f t="shared" ca="1" si="26"/>
        <v/>
      </c>
      <c r="U163" s="240" t="str">
        <f t="shared" ca="1" si="27"/>
        <v/>
      </c>
      <c r="V163" s="241" t="str">
        <f t="shared" ca="1" si="28"/>
        <v/>
      </c>
      <c r="W163" s="242">
        <f ca="1">IF($U163="",0,COUNTIF($U$4:$U163,$V163))</f>
        <v>0</v>
      </c>
      <c r="X163" s="266" t="str">
        <f t="shared" ca="1" si="29"/>
        <v/>
      </c>
      <c r="Y163" s="266" t="str">
        <f t="shared" ca="1" si="31"/>
        <v/>
      </c>
    </row>
    <row r="164" spans="5:25" x14ac:dyDescent="0.2">
      <c r="E164" s="263">
        <v>161</v>
      </c>
      <c r="F164" s="91" t="str">
        <f ca="1">IF(Spielplan!$H168="","",Spielplan!$H168)</f>
        <v/>
      </c>
      <c r="G164" s="92" t="str">
        <f ca="1">IF(Spielplan!$I168="","",Spielplan!$I168)</f>
        <v/>
      </c>
      <c r="H164" s="59" t="str">
        <f ca="1">IF(AND(Spielplan!$N168&lt;&gt;"",Spielplan!$P168&lt;&gt;"",Spielplan!$H168&lt;&gt;Spielplan!$I168,$F164&lt;&gt;"",$G164&lt;&gt;""),Spielplan!$N168,"")</f>
        <v/>
      </c>
      <c r="I164" s="17" t="str">
        <f ca="1">IF(AND(Spielplan!$N168&lt;&gt;"",Spielplan!$P168&lt;&gt;"",Spielplan!$H168&lt;&gt;Spielplan!$I168,$F164&lt;&gt;"",$G164&lt;&gt;""),Spielplan!$P168,"")</f>
        <v/>
      </c>
      <c r="J164" s="280" t="str">
        <f ca="1">IF(Spielplan!$G168=0,"",Spielplan!$G168)</f>
        <v/>
      </c>
      <c r="K164" s="281" t="str">
        <f t="shared" ca="1" si="30"/>
        <v/>
      </c>
      <c r="L164" s="277"/>
      <c r="N164" s="16" t="str">
        <f t="shared" ca="1" si="22"/>
        <v/>
      </c>
      <c r="O164" s="59">
        <f t="shared" ca="1" si="23"/>
        <v>0</v>
      </c>
      <c r="P164" s="59" t="str">
        <f t="shared" ca="1" si="24"/>
        <v/>
      </c>
      <c r="Q164" s="2" t="str">
        <f t="shared" ca="1" si="25"/>
        <v/>
      </c>
      <c r="R164" s="44" t="str">
        <f t="shared" ca="1" si="26"/>
        <v/>
      </c>
      <c r="U164" s="240" t="str">
        <f t="shared" ca="1" si="27"/>
        <v/>
      </c>
      <c r="V164" s="241" t="str">
        <f t="shared" ca="1" si="28"/>
        <v/>
      </c>
      <c r="W164" s="242">
        <f ca="1">IF($U164="",0,COUNTIF($U$4:$U164,$V164))</f>
        <v>0</v>
      </c>
      <c r="X164" s="266" t="str">
        <f t="shared" ca="1" si="29"/>
        <v/>
      </c>
      <c r="Y164" s="266" t="str">
        <f t="shared" ca="1" si="31"/>
        <v/>
      </c>
    </row>
    <row r="165" spans="5:25" x14ac:dyDescent="0.2">
      <c r="E165" s="263">
        <v>162</v>
      </c>
      <c r="F165" s="91" t="str">
        <f ca="1">IF(Spielplan!$H169="","",Spielplan!$H169)</f>
        <v/>
      </c>
      <c r="G165" s="92" t="str">
        <f ca="1">IF(Spielplan!$I169="","",Spielplan!$I169)</f>
        <v/>
      </c>
      <c r="H165" s="59" t="str">
        <f ca="1">IF(AND(Spielplan!$N169&lt;&gt;"",Spielplan!$P169&lt;&gt;"",Spielplan!$H169&lt;&gt;Spielplan!$I169,$F165&lt;&gt;"",$G165&lt;&gt;""),Spielplan!$N169,"")</f>
        <v/>
      </c>
      <c r="I165" s="17" t="str">
        <f ca="1">IF(AND(Spielplan!$N169&lt;&gt;"",Spielplan!$P169&lt;&gt;"",Spielplan!$H169&lt;&gt;Spielplan!$I169,$F165&lt;&gt;"",$G165&lt;&gt;""),Spielplan!$P169,"")</f>
        <v/>
      </c>
      <c r="J165" s="280" t="str">
        <f ca="1">IF(Spielplan!$G169=0,"",Spielplan!$G169)</f>
        <v/>
      </c>
      <c r="K165" s="281" t="str">
        <f t="shared" ca="1" si="30"/>
        <v/>
      </c>
      <c r="L165" s="277"/>
      <c r="N165" s="16" t="str">
        <f t="shared" ca="1" si="22"/>
        <v/>
      </c>
      <c r="O165" s="59">
        <f t="shared" ca="1" si="23"/>
        <v>0</v>
      </c>
      <c r="P165" s="59" t="str">
        <f t="shared" ca="1" si="24"/>
        <v/>
      </c>
      <c r="Q165" s="2" t="str">
        <f t="shared" ca="1" si="25"/>
        <v/>
      </c>
      <c r="R165" s="44" t="str">
        <f t="shared" ca="1" si="26"/>
        <v/>
      </c>
      <c r="U165" s="240" t="str">
        <f t="shared" ca="1" si="27"/>
        <v/>
      </c>
      <c r="V165" s="241" t="str">
        <f t="shared" ca="1" si="28"/>
        <v/>
      </c>
      <c r="W165" s="242">
        <f ca="1">IF($U165="",0,COUNTIF($U$4:$U165,$V165))</f>
        <v>0</v>
      </c>
      <c r="X165" s="266" t="str">
        <f t="shared" ca="1" si="29"/>
        <v/>
      </c>
      <c r="Y165" s="266" t="str">
        <f t="shared" ca="1" si="31"/>
        <v/>
      </c>
    </row>
    <row r="166" spans="5:25" x14ac:dyDescent="0.2">
      <c r="E166" s="263">
        <v>163</v>
      </c>
      <c r="F166" s="91" t="str">
        <f ca="1">IF(Spielplan!$H170="","",Spielplan!$H170)</f>
        <v/>
      </c>
      <c r="G166" s="92" t="str">
        <f ca="1">IF(Spielplan!$I170="","",Spielplan!$I170)</f>
        <v/>
      </c>
      <c r="H166" s="59" t="str">
        <f ca="1">IF(AND(Spielplan!$N170&lt;&gt;"",Spielplan!$P170&lt;&gt;"",Spielplan!$H170&lt;&gt;Spielplan!$I170,$F166&lt;&gt;"",$G166&lt;&gt;""),Spielplan!$N170,"")</f>
        <v/>
      </c>
      <c r="I166" s="17" t="str">
        <f ca="1">IF(AND(Spielplan!$N170&lt;&gt;"",Spielplan!$P170&lt;&gt;"",Spielplan!$H170&lt;&gt;Spielplan!$I170,$F166&lt;&gt;"",$G166&lt;&gt;""),Spielplan!$P170,"")</f>
        <v/>
      </c>
      <c r="J166" s="280" t="str">
        <f ca="1">IF(Spielplan!$G170=0,"",Spielplan!$G170)</f>
        <v/>
      </c>
      <c r="K166" s="281" t="str">
        <f t="shared" ca="1" si="30"/>
        <v/>
      </c>
      <c r="L166" s="277"/>
      <c r="N166" s="16" t="str">
        <f t="shared" ca="1" si="22"/>
        <v/>
      </c>
      <c r="O166" s="59">
        <f t="shared" ca="1" si="23"/>
        <v>0</v>
      </c>
      <c r="P166" s="59" t="str">
        <f t="shared" ca="1" si="24"/>
        <v/>
      </c>
      <c r="Q166" s="2" t="str">
        <f t="shared" ca="1" si="25"/>
        <v/>
      </c>
      <c r="R166" s="44" t="str">
        <f t="shared" ca="1" si="26"/>
        <v/>
      </c>
      <c r="U166" s="240" t="str">
        <f t="shared" ca="1" si="27"/>
        <v/>
      </c>
      <c r="V166" s="241" t="str">
        <f t="shared" ca="1" si="28"/>
        <v/>
      </c>
      <c r="W166" s="242">
        <f ca="1">IF($U166="",0,COUNTIF($U$4:$U166,$V166))</f>
        <v>0</v>
      </c>
      <c r="X166" s="266" t="str">
        <f t="shared" ca="1" si="29"/>
        <v/>
      </c>
      <c r="Y166" s="266" t="str">
        <f t="shared" ca="1" si="31"/>
        <v/>
      </c>
    </row>
    <row r="167" spans="5:25" x14ac:dyDescent="0.2">
      <c r="E167" s="263">
        <v>164</v>
      </c>
      <c r="F167" s="91" t="str">
        <f ca="1">IF(Spielplan!$H171="","",Spielplan!$H171)</f>
        <v/>
      </c>
      <c r="G167" s="92" t="str">
        <f ca="1">IF(Spielplan!$I171="","",Spielplan!$I171)</f>
        <v/>
      </c>
      <c r="H167" s="59" t="str">
        <f ca="1">IF(AND(Spielplan!$N171&lt;&gt;"",Spielplan!$P171&lt;&gt;"",Spielplan!$H171&lt;&gt;Spielplan!$I171,$F167&lt;&gt;"",$G167&lt;&gt;""),Spielplan!$N171,"")</f>
        <v/>
      </c>
      <c r="I167" s="17" t="str">
        <f ca="1">IF(AND(Spielplan!$N171&lt;&gt;"",Spielplan!$P171&lt;&gt;"",Spielplan!$H171&lt;&gt;Spielplan!$I171,$F167&lt;&gt;"",$G167&lt;&gt;""),Spielplan!$P171,"")</f>
        <v/>
      </c>
      <c r="J167" s="280" t="str">
        <f ca="1">IF(Spielplan!$G171=0,"",Spielplan!$G171)</f>
        <v/>
      </c>
      <c r="K167" s="281" t="str">
        <f t="shared" ca="1" si="30"/>
        <v/>
      </c>
      <c r="L167" s="277"/>
      <c r="N167" s="16" t="str">
        <f t="shared" ca="1" si="22"/>
        <v/>
      </c>
      <c r="O167" s="59">
        <f t="shared" ca="1" si="23"/>
        <v>0</v>
      </c>
      <c r="P167" s="59" t="str">
        <f t="shared" ca="1" si="24"/>
        <v/>
      </c>
      <c r="Q167" s="2" t="str">
        <f t="shared" ca="1" si="25"/>
        <v/>
      </c>
      <c r="R167" s="44" t="str">
        <f t="shared" ca="1" si="26"/>
        <v/>
      </c>
      <c r="U167" s="240" t="str">
        <f t="shared" ca="1" si="27"/>
        <v/>
      </c>
      <c r="V167" s="241" t="str">
        <f t="shared" ca="1" si="28"/>
        <v/>
      </c>
      <c r="W167" s="242">
        <f ca="1">IF($U167="",0,COUNTIF($U$4:$U167,$V167))</f>
        <v>0</v>
      </c>
      <c r="X167" s="266" t="str">
        <f t="shared" ca="1" si="29"/>
        <v/>
      </c>
      <c r="Y167" s="266" t="str">
        <f t="shared" ca="1" si="31"/>
        <v/>
      </c>
    </row>
    <row r="168" spans="5:25" x14ac:dyDescent="0.2">
      <c r="E168" s="263">
        <v>165</v>
      </c>
      <c r="F168" s="91" t="str">
        <f ca="1">IF(Spielplan!$H172="","",Spielplan!$H172)</f>
        <v/>
      </c>
      <c r="G168" s="92" t="str">
        <f ca="1">IF(Spielplan!$I172="","",Spielplan!$I172)</f>
        <v/>
      </c>
      <c r="H168" s="59" t="str">
        <f ca="1">IF(AND(Spielplan!$N172&lt;&gt;"",Spielplan!$P172&lt;&gt;"",Spielplan!$H172&lt;&gt;Spielplan!$I172,$F168&lt;&gt;"",$G168&lt;&gt;""),Spielplan!$N172,"")</f>
        <v/>
      </c>
      <c r="I168" s="17" t="str">
        <f ca="1">IF(AND(Spielplan!$N172&lt;&gt;"",Spielplan!$P172&lt;&gt;"",Spielplan!$H172&lt;&gt;Spielplan!$I172,$F168&lt;&gt;"",$G168&lt;&gt;""),Spielplan!$P172,"")</f>
        <v/>
      </c>
      <c r="J168" s="280" t="str">
        <f ca="1">IF(Spielplan!$G172=0,"",Spielplan!$G172)</f>
        <v/>
      </c>
      <c r="K168" s="281" t="str">
        <f t="shared" ca="1" si="30"/>
        <v/>
      </c>
      <c r="L168" s="277"/>
      <c r="N168" s="16" t="str">
        <f t="shared" ca="1" si="22"/>
        <v/>
      </c>
      <c r="O168" s="59">
        <f t="shared" ca="1" si="23"/>
        <v>0</v>
      </c>
      <c r="P168" s="59" t="str">
        <f t="shared" ca="1" si="24"/>
        <v/>
      </c>
      <c r="Q168" s="2" t="str">
        <f t="shared" ca="1" si="25"/>
        <v/>
      </c>
      <c r="R168" s="44" t="str">
        <f t="shared" ca="1" si="26"/>
        <v/>
      </c>
      <c r="U168" s="240" t="str">
        <f t="shared" ca="1" si="27"/>
        <v/>
      </c>
      <c r="V168" s="241" t="str">
        <f t="shared" ca="1" si="28"/>
        <v/>
      </c>
      <c r="W168" s="242">
        <f ca="1">IF($U168="",0,COUNTIF($U$4:$U168,$V168))</f>
        <v>0</v>
      </c>
      <c r="X168" s="266" t="str">
        <f t="shared" ca="1" si="29"/>
        <v/>
      </c>
      <c r="Y168" s="266" t="str">
        <f t="shared" ca="1" si="31"/>
        <v/>
      </c>
    </row>
    <row r="169" spans="5:25" x14ac:dyDescent="0.2">
      <c r="E169" s="263">
        <v>166</v>
      </c>
      <c r="F169" s="91" t="str">
        <f ca="1">IF(Spielplan!$H173="","",Spielplan!$H173)</f>
        <v/>
      </c>
      <c r="G169" s="92" t="str">
        <f ca="1">IF(Spielplan!$I173="","",Spielplan!$I173)</f>
        <v/>
      </c>
      <c r="H169" s="59" t="str">
        <f ca="1">IF(AND(Spielplan!$N173&lt;&gt;"",Spielplan!$P173&lt;&gt;"",Spielplan!$H173&lt;&gt;Spielplan!$I173,$F169&lt;&gt;"",$G169&lt;&gt;""),Spielplan!$N173,"")</f>
        <v/>
      </c>
      <c r="I169" s="17" t="str">
        <f ca="1">IF(AND(Spielplan!$N173&lt;&gt;"",Spielplan!$P173&lt;&gt;"",Spielplan!$H173&lt;&gt;Spielplan!$I173,$F169&lt;&gt;"",$G169&lt;&gt;""),Spielplan!$P173,"")</f>
        <v/>
      </c>
      <c r="J169" s="280" t="str">
        <f ca="1">IF(Spielplan!$G173=0,"",Spielplan!$G173)</f>
        <v/>
      </c>
      <c r="K169" s="281" t="str">
        <f t="shared" ca="1" si="30"/>
        <v/>
      </c>
      <c r="L169" s="277"/>
      <c r="N169" s="16" t="str">
        <f t="shared" ca="1" si="22"/>
        <v/>
      </c>
      <c r="O169" s="59">
        <f t="shared" ca="1" si="23"/>
        <v>0</v>
      </c>
      <c r="P169" s="59" t="str">
        <f t="shared" ca="1" si="24"/>
        <v/>
      </c>
      <c r="Q169" s="2" t="str">
        <f t="shared" ca="1" si="25"/>
        <v/>
      </c>
      <c r="R169" s="44" t="str">
        <f t="shared" ca="1" si="26"/>
        <v/>
      </c>
      <c r="U169" s="240" t="str">
        <f t="shared" ca="1" si="27"/>
        <v/>
      </c>
      <c r="V169" s="241" t="str">
        <f t="shared" ca="1" si="28"/>
        <v/>
      </c>
      <c r="W169" s="242">
        <f ca="1">IF($U169="",0,COUNTIF($U$4:$U169,$V169))</f>
        <v>0</v>
      </c>
      <c r="X169" s="266" t="str">
        <f t="shared" ca="1" si="29"/>
        <v/>
      </c>
      <c r="Y169" s="266" t="str">
        <f t="shared" ca="1" si="31"/>
        <v/>
      </c>
    </row>
    <row r="170" spans="5:25" x14ac:dyDescent="0.2">
      <c r="E170" s="263">
        <v>167</v>
      </c>
      <c r="F170" s="91" t="str">
        <f ca="1">IF(Spielplan!$H174="","",Spielplan!$H174)</f>
        <v/>
      </c>
      <c r="G170" s="92" t="str">
        <f ca="1">IF(Spielplan!$I174="","",Spielplan!$I174)</f>
        <v/>
      </c>
      <c r="H170" s="59" t="str">
        <f ca="1">IF(AND(Spielplan!$N174&lt;&gt;"",Spielplan!$P174&lt;&gt;"",Spielplan!$H174&lt;&gt;Spielplan!$I174,$F170&lt;&gt;"",$G170&lt;&gt;""),Spielplan!$N174,"")</f>
        <v/>
      </c>
      <c r="I170" s="17" t="str">
        <f ca="1">IF(AND(Spielplan!$N174&lt;&gt;"",Spielplan!$P174&lt;&gt;"",Spielplan!$H174&lt;&gt;Spielplan!$I174,$F170&lt;&gt;"",$G170&lt;&gt;""),Spielplan!$P174,"")</f>
        <v/>
      </c>
      <c r="J170" s="280" t="str">
        <f ca="1">IF(Spielplan!$G174=0,"",Spielplan!$G174)</f>
        <v/>
      </c>
      <c r="K170" s="281" t="str">
        <f t="shared" ca="1" si="30"/>
        <v/>
      </c>
      <c r="L170" s="277"/>
      <c r="N170" s="16" t="str">
        <f t="shared" ca="1" si="22"/>
        <v/>
      </c>
      <c r="O170" s="59">
        <f t="shared" ca="1" si="23"/>
        <v>0</v>
      </c>
      <c r="P170" s="59" t="str">
        <f t="shared" ca="1" si="24"/>
        <v/>
      </c>
      <c r="Q170" s="2" t="str">
        <f t="shared" ca="1" si="25"/>
        <v/>
      </c>
      <c r="R170" s="44" t="str">
        <f t="shared" ca="1" si="26"/>
        <v/>
      </c>
      <c r="U170" s="240" t="str">
        <f t="shared" ca="1" si="27"/>
        <v/>
      </c>
      <c r="V170" s="241" t="str">
        <f t="shared" ca="1" si="28"/>
        <v/>
      </c>
      <c r="W170" s="242">
        <f ca="1">IF($U170="",0,COUNTIF($U$4:$U170,$V170))</f>
        <v>0</v>
      </c>
      <c r="X170" s="266" t="str">
        <f t="shared" ca="1" si="29"/>
        <v/>
      </c>
      <c r="Y170" s="266" t="str">
        <f t="shared" ca="1" si="31"/>
        <v/>
      </c>
    </row>
    <row r="171" spans="5:25" x14ac:dyDescent="0.2">
      <c r="E171" s="263">
        <v>168</v>
      </c>
      <c r="F171" s="91" t="str">
        <f ca="1">IF(Spielplan!$H175="","",Spielplan!$H175)</f>
        <v/>
      </c>
      <c r="G171" s="92" t="str">
        <f ca="1">IF(Spielplan!$I175="","",Spielplan!$I175)</f>
        <v/>
      </c>
      <c r="H171" s="59" t="str">
        <f ca="1">IF(AND(Spielplan!$N175&lt;&gt;"",Spielplan!$P175&lt;&gt;"",Spielplan!$H175&lt;&gt;Spielplan!$I175,$F171&lt;&gt;"",$G171&lt;&gt;""),Spielplan!$N175,"")</f>
        <v/>
      </c>
      <c r="I171" s="17" t="str">
        <f ca="1">IF(AND(Spielplan!$N175&lt;&gt;"",Spielplan!$P175&lt;&gt;"",Spielplan!$H175&lt;&gt;Spielplan!$I175,$F171&lt;&gt;"",$G171&lt;&gt;""),Spielplan!$P175,"")</f>
        <v/>
      </c>
      <c r="J171" s="280" t="str">
        <f ca="1">IF(Spielplan!$G175=0,"",Spielplan!$G175)</f>
        <v/>
      </c>
      <c r="K171" s="281" t="str">
        <f t="shared" ca="1" si="30"/>
        <v/>
      </c>
      <c r="L171" s="277"/>
      <c r="N171" s="16" t="str">
        <f t="shared" ca="1" si="22"/>
        <v/>
      </c>
      <c r="O171" s="59">
        <f t="shared" ca="1" si="23"/>
        <v>0</v>
      </c>
      <c r="P171" s="59" t="str">
        <f t="shared" ca="1" si="24"/>
        <v/>
      </c>
      <c r="Q171" s="2" t="str">
        <f t="shared" ca="1" si="25"/>
        <v/>
      </c>
      <c r="R171" s="44" t="str">
        <f t="shared" ca="1" si="26"/>
        <v/>
      </c>
      <c r="U171" s="240" t="str">
        <f t="shared" ca="1" si="27"/>
        <v/>
      </c>
      <c r="V171" s="241" t="str">
        <f t="shared" ca="1" si="28"/>
        <v/>
      </c>
      <c r="W171" s="242">
        <f ca="1">IF($U171="",0,COUNTIF($U$4:$U171,$V171))</f>
        <v>0</v>
      </c>
      <c r="X171" s="266" t="str">
        <f t="shared" ca="1" si="29"/>
        <v/>
      </c>
      <c r="Y171" s="266" t="str">
        <f t="shared" ca="1" si="31"/>
        <v/>
      </c>
    </row>
    <row r="172" spans="5:25" x14ac:dyDescent="0.2">
      <c r="E172" s="263">
        <v>169</v>
      </c>
      <c r="F172" s="91" t="str">
        <f ca="1">IF(Spielplan!$H176="","",Spielplan!$H176)</f>
        <v/>
      </c>
      <c r="G172" s="92" t="str">
        <f ca="1">IF(Spielplan!$I176="","",Spielplan!$I176)</f>
        <v/>
      </c>
      <c r="H172" s="59" t="str">
        <f ca="1">IF(AND(Spielplan!$N176&lt;&gt;"",Spielplan!$P176&lt;&gt;"",Spielplan!$H176&lt;&gt;Spielplan!$I176,$F172&lt;&gt;"",$G172&lt;&gt;""),Spielplan!$N176,"")</f>
        <v/>
      </c>
      <c r="I172" s="17" t="str">
        <f ca="1">IF(AND(Spielplan!$N176&lt;&gt;"",Spielplan!$P176&lt;&gt;"",Spielplan!$H176&lt;&gt;Spielplan!$I176,$F172&lt;&gt;"",$G172&lt;&gt;""),Spielplan!$P176,"")</f>
        <v/>
      </c>
      <c r="J172" s="280" t="str">
        <f ca="1">IF(Spielplan!$G176=0,"",Spielplan!$G176)</f>
        <v/>
      </c>
      <c r="K172" s="281" t="str">
        <f t="shared" ca="1" si="30"/>
        <v/>
      </c>
      <c r="L172" s="277"/>
      <c r="N172" s="16" t="str">
        <f t="shared" ca="1" si="22"/>
        <v/>
      </c>
      <c r="O172" s="59">
        <f t="shared" ca="1" si="23"/>
        <v>0</v>
      </c>
      <c r="P172" s="59" t="str">
        <f t="shared" ca="1" si="24"/>
        <v/>
      </c>
      <c r="Q172" s="2" t="str">
        <f t="shared" ca="1" si="25"/>
        <v/>
      </c>
      <c r="R172" s="44" t="str">
        <f t="shared" ca="1" si="26"/>
        <v/>
      </c>
      <c r="U172" s="240" t="str">
        <f t="shared" ca="1" si="27"/>
        <v/>
      </c>
      <c r="V172" s="241" t="str">
        <f t="shared" ca="1" si="28"/>
        <v/>
      </c>
      <c r="W172" s="242">
        <f ca="1">IF($U172="",0,COUNTIF($U$4:$U172,$V172))</f>
        <v>0</v>
      </c>
      <c r="X172" s="266" t="str">
        <f t="shared" ca="1" si="29"/>
        <v/>
      </c>
      <c r="Y172" s="266" t="str">
        <f t="shared" ca="1" si="31"/>
        <v/>
      </c>
    </row>
    <row r="173" spans="5:25" x14ac:dyDescent="0.2">
      <c r="E173" s="263">
        <v>170</v>
      </c>
      <c r="F173" s="91" t="str">
        <f ca="1">IF(Spielplan!$H177="","",Spielplan!$H177)</f>
        <v/>
      </c>
      <c r="G173" s="92" t="str">
        <f ca="1">IF(Spielplan!$I177="","",Spielplan!$I177)</f>
        <v/>
      </c>
      <c r="H173" s="59" t="str">
        <f ca="1">IF(AND(Spielplan!$N177&lt;&gt;"",Spielplan!$P177&lt;&gt;"",Spielplan!$H177&lt;&gt;Spielplan!$I177,$F173&lt;&gt;"",$G173&lt;&gt;""),Spielplan!$N177,"")</f>
        <v/>
      </c>
      <c r="I173" s="17" t="str">
        <f ca="1">IF(AND(Spielplan!$N177&lt;&gt;"",Spielplan!$P177&lt;&gt;"",Spielplan!$H177&lt;&gt;Spielplan!$I177,$F173&lt;&gt;"",$G173&lt;&gt;""),Spielplan!$P177,"")</f>
        <v/>
      </c>
      <c r="J173" s="280" t="str">
        <f ca="1">IF(Spielplan!$G177=0,"",Spielplan!$G177)</f>
        <v/>
      </c>
      <c r="K173" s="281" t="str">
        <f t="shared" ca="1" si="30"/>
        <v/>
      </c>
      <c r="L173" s="277"/>
      <c r="N173" s="16" t="str">
        <f t="shared" ca="1" si="22"/>
        <v/>
      </c>
      <c r="O173" s="59">
        <f t="shared" ca="1" si="23"/>
        <v>0</v>
      </c>
      <c r="P173" s="59" t="str">
        <f t="shared" ca="1" si="24"/>
        <v/>
      </c>
      <c r="Q173" s="2" t="str">
        <f t="shared" ca="1" si="25"/>
        <v/>
      </c>
      <c r="R173" s="44" t="str">
        <f t="shared" ca="1" si="26"/>
        <v/>
      </c>
      <c r="U173" s="240" t="str">
        <f t="shared" ca="1" si="27"/>
        <v/>
      </c>
      <c r="V173" s="241" t="str">
        <f t="shared" ca="1" si="28"/>
        <v/>
      </c>
      <c r="W173" s="242">
        <f ca="1">IF($U173="",0,COUNTIF($U$4:$U173,$V173))</f>
        <v>0</v>
      </c>
      <c r="X173" s="266" t="str">
        <f t="shared" ca="1" si="29"/>
        <v/>
      </c>
      <c r="Y173" s="266" t="str">
        <f t="shared" ca="1" si="31"/>
        <v/>
      </c>
    </row>
    <row r="174" spans="5:25" x14ac:dyDescent="0.2">
      <c r="E174" s="263">
        <v>171</v>
      </c>
      <c r="F174" s="91" t="str">
        <f ca="1">IF(Spielplan!$H178="","",Spielplan!$H178)</f>
        <v/>
      </c>
      <c r="G174" s="92" t="str">
        <f ca="1">IF(Spielplan!$I178="","",Spielplan!$I178)</f>
        <v/>
      </c>
      <c r="H174" s="59" t="str">
        <f ca="1">IF(AND(Spielplan!$N178&lt;&gt;"",Spielplan!$P178&lt;&gt;"",Spielplan!$H178&lt;&gt;Spielplan!$I178,$F174&lt;&gt;"",$G174&lt;&gt;""),Spielplan!$N178,"")</f>
        <v/>
      </c>
      <c r="I174" s="17" t="str">
        <f ca="1">IF(AND(Spielplan!$N178&lt;&gt;"",Spielplan!$P178&lt;&gt;"",Spielplan!$H178&lt;&gt;Spielplan!$I178,$F174&lt;&gt;"",$G174&lt;&gt;""),Spielplan!$P178,"")</f>
        <v/>
      </c>
      <c r="J174" s="280" t="str">
        <f ca="1">IF(Spielplan!$G178=0,"",Spielplan!$G178)</f>
        <v/>
      </c>
      <c r="K174" s="281" t="str">
        <f t="shared" ca="1" si="30"/>
        <v/>
      </c>
      <c r="L174" s="277"/>
      <c r="N174" s="16" t="str">
        <f t="shared" ca="1" si="22"/>
        <v/>
      </c>
      <c r="O174" s="59">
        <f t="shared" ca="1" si="23"/>
        <v>0</v>
      </c>
      <c r="P174" s="59" t="str">
        <f t="shared" ca="1" si="24"/>
        <v/>
      </c>
      <c r="Q174" s="2" t="str">
        <f t="shared" ca="1" si="25"/>
        <v/>
      </c>
      <c r="R174" s="44" t="str">
        <f t="shared" ca="1" si="26"/>
        <v/>
      </c>
      <c r="U174" s="240" t="str">
        <f t="shared" ca="1" si="27"/>
        <v/>
      </c>
      <c r="V174" s="241" t="str">
        <f t="shared" ca="1" si="28"/>
        <v/>
      </c>
      <c r="W174" s="242">
        <f ca="1">IF($U174="",0,COUNTIF($U$4:$U174,$V174))</f>
        <v>0</v>
      </c>
      <c r="X174" s="266" t="str">
        <f t="shared" ca="1" si="29"/>
        <v/>
      </c>
      <c r="Y174" s="266" t="str">
        <f t="shared" ca="1" si="31"/>
        <v/>
      </c>
    </row>
    <row r="175" spans="5:25" x14ac:dyDescent="0.2">
      <c r="E175" s="263">
        <v>172</v>
      </c>
      <c r="F175" s="91" t="str">
        <f ca="1">IF(Spielplan!$H179="","",Spielplan!$H179)</f>
        <v/>
      </c>
      <c r="G175" s="92" t="str">
        <f ca="1">IF(Spielplan!$I179="","",Spielplan!$I179)</f>
        <v/>
      </c>
      <c r="H175" s="59" t="str">
        <f ca="1">IF(AND(Spielplan!$N179&lt;&gt;"",Spielplan!$P179&lt;&gt;"",Spielplan!$H179&lt;&gt;Spielplan!$I179,$F175&lt;&gt;"",$G175&lt;&gt;""),Spielplan!$N179,"")</f>
        <v/>
      </c>
      <c r="I175" s="17" t="str">
        <f ca="1">IF(AND(Spielplan!$N179&lt;&gt;"",Spielplan!$P179&lt;&gt;"",Spielplan!$H179&lt;&gt;Spielplan!$I179,$F175&lt;&gt;"",$G175&lt;&gt;""),Spielplan!$P179,"")</f>
        <v/>
      </c>
      <c r="J175" s="280" t="str">
        <f ca="1">IF(Spielplan!$G179=0,"",Spielplan!$G179)</f>
        <v/>
      </c>
      <c r="K175" s="281" t="str">
        <f t="shared" ca="1" si="30"/>
        <v/>
      </c>
      <c r="L175" s="277"/>
      <c r="N175" s="16" t="str">
        <f t="shared" ca="1" si="22"/>
        <v/>
      </c>
      <c r="O175" s="59">
        <f t="shared" ca="1" si="23"/>
        <v>0</v>
      </c>
      <c r="P175" s="59" t="str">
        <f t="shared" ca="1" si="24"/>
        <v/>
      </c>
      <c r="Q175" s="2" t="str">
        <f t="shared" ca="1" si="25"/>
        <v/>
      </c>
      <c r="R175" s="44" t="str">
        <f t="shared" ca="1" si="26"/>
        <v/>
      </c>
      <c r="U175" s="240" t="str">
        <f t="shared" ca="1" si="27"/>
        <v/>
      </c>
      <c r="V175" s="241" t="str">
        <f t="shared" ca="1" si="28"/>
        <v/>
      </c>
      <c r="W175" s="242">
        <f ca="1">IF($U175="",0,COUNTIF($U$4:$U175,$V175))</f>
        <v>0</v>
      </c>
      <c r="X175" s="266" t="str">
        <f t="shared" ca="1" si="29"/>
        <v/>
      </c>
      <c r="Y175" s="266" t="str">
        <f t="shared" ca="1" si="31"/>
        <v/>
      </c>
    </row>
    <row r="176" spans="5:25" x14ac:dyDescent="0.2">
      <c r="E176" s="263">
        <v>173</v>
      </c>
      <c r="F176" s="91" t="str">
        <f ca="1">IF(Spielplan!$H180="","",Spielplan!$H180)</f>
        <v/>
      </c>
      <c r="G176" s="92" t="str">
        <f ca="1">IF(Spielplan!$I180="","",Spielplan!$I180)</f>
        <v/>
      </c>
      <c r="H176" s="59" t="str">
        <f ca="1">IF(AND(Spielplan!$N180&lt;&gt;"",Spielplan!$P180&lt;&gt;"",Spielplan!$H180&lt;&gt;Spielplan!$I180,$F176&lt;&gt;"",$G176&lt;&gt;""),Spielplan!$N180,"")</f>
        <v/>
      </c>
      <c r="I176" s="17" t="str">
        <f ca="1">IF(AND(Spielplan!$N180&lt;&gt;"",Spielplan!$P180&lt;&gt;"",Spielplan!$H180&lt;&gt;Spielplan!$I180,$F176&lt;&gt;"",$G176&lt;&gt;""),Spielplan!$P180,"")</f>
        <v/>
      </c>
      <c r="J176" s="280" t="str">
        <f ca="1">IF(Spielplan!$G180=0,"",Spielplan!$G180)</f>
        <v/>
      </c>
      <c r="K176" s="281" t="str">
        <f t="shared" ca="1" si="30"/>
        <v/>
      </c>
      <c r="L176" s="277"/>
      <c r="N176" s="16" t="str">
        <f t="shared" ca="1" si="22"/>
        <v/>
      </c>
      <c r="O176" s="59">
        <f t="shared" ca="1" si="23"/>
        <v>0</v>
      </c>
      <c r="P176" s="59" t="str">
        <f t="shared" ca="1" si="24"/>
        <v/>
      </c>
      <c r="Q176" s="2" t="str">
        <f t="shared" ca="1" si="25"/>
        <v/>
      </c>
      <c r="R176" s="44" t="str">
        <f t="shared" ca="1" si="26"/>
        <v/>
      </c>
      <c r="U176" s="240" t="str">
        <f t="shared" ca="1" si="27"/>
        <v/>
      </c>
      <c r="V176" s="241" t="str">
        <f t="shared" ca="1" si="28"/>
        <v/>
      </c>
      <c r="W176" s="242">
        <f ca="1">IF($U176="",0,COUNTIF($U$4:$U176,$V176))</f>
        <v>0</v>
      </c>
      <c r="X176" s="266" t="str">
        <f t="shared" ca="1" si="29"/>
        <v/>
      </c>
      <c r="Y176" s="266" t="str">
        <f t="shared" ca="1" si="31"/>
        <v/>
      </c>
    </row>
    <row r="177" spans="5:25" x14ac:dyDescent="0.2">
      <c r="E177" s="263">
        <v>174</v>
      </c>
      <c r="F177" s="91" t="str">
        <f ca="1">IF(Spielplan!$H181="","",Spielplan!$H181)</f>
        <v/>
      </c>
      <c r="G177" s="92" t="str">
        <f ca="1">IF(Spielplan!$I181="","",Spielplan!$I181)</f>
        <v/>
      </c>
      <c r="H177" s="59" t="str">
        <f ca="1">IF(AND(Spielplan!$N181&lt;&gt;"",Spielplan!$P181&lt;&gt;"",Spielplan!$H181&lt;&gt;Spielplan!$I181,$F177&lt;&gt;"",$G177&lt;&gt;""),Spielplan!$N181,"")</f>
        <v/>
      </c>
      <c r="I177" s="17" t="str">
        <f ca="1">IF(AND(Spielplan!$N181&lt;&gt;"",Spielplan!$P181&lt;&gt;"",Spielplan!$H181&lt;&gt;Spielplan!$I181,$F177&lt;&gt;"",$G177&lt;&gt;""),Spielplan!$P181,"")</f>
        <v/>
      </c>
      <c r="J177" s="280" t="str">
        <f ca="1">IF(Spielplan!$G181=0,"",Spielplan!$G181)</f>
        <v/>
      </c>
      <c r="K177" s="281" t="str">
        <f t="shared" ca="1" si="30"/>
        <v/>
      </c>
      <c r="L177" s="277"/>
      <c r="N177" s="16" t="str">
        <f t="shared" ca="1" si="22"/>
        <v/>
      </c>
      <c r="O177" s="59">
        <f t="shared" ca="1" si="23"/>
        <v>0</v>
      </c>
      <c r="P177" s="59" t="str">
        <f t="shared" ca="1" si="24"/>
        <v/>
      </c>
      <c r="Q177" s="2" t="str">
        <f t="shared" ca="1" si="25"/>
        <v/>
      </c>
      <c r="R177" s="44" t="str">
        <f t="shared" ca="1" si="26"/>
        <v/>
      </c>
      <c r="U177" s="240" t="str">
        <f t="shared" ca="1" si="27"/>
        <v/>
      </c>
      <c r="V177" s="241" t="str">
        <f t="shared" ca="1" si="28"/>
        <v/>
      </c>
      <c r="W177" s="242">
        <f ca="1">IF($U177="",0,COUNTIF($U$4:$U177,$V177))</f>
        <v>0</v>
      </c>
      <c r="X177" s="266" t="str">
        <f t="shared" ca="1" si="29"/>
        <v/>
      </c>
      <c r="Y177" s="266" t="str">
        <f t="shared" ca="1" si="31"/>
        <v/>
      </c>
    </row>
    <row r="178" spans="5:25" x14ac:dyDescent="0.2">
      <c r="E178" s="263">
        <v>175</v>
      </c>
      <c r="F178" s="91" t="str">
        <f ca="1">IF(Spielplan!$H182="","",Spielplan!$H182)</f>
        <v/>
      </c>
      <c r="G178" s="92" t="str">
        <f ca="1">IF(Spielplan!$I182="","",Spielplan!$I182)</f>
        <v/>
      </c>
      <c r="H178" s="59" t="str">
        <f ca="1">IF(AND(Spielplan!$N182&lt;&gt;"",Spielplan!$P182&lt;&gt;"",Spielplan!$H182&lt;&gt;Spielplan!$I182,$F178&lt;&gt;"",$G178&lt;&gt;""),Spielplan!$N182,"")</f>
        <v/>
      </c>
      <c r="I178" s="17" t="str">
        <f ca="1">IF(AND(Spielplan!$N182&lt;&gt;"",Spielplan!$P182&lt;&gt;"",Spielplan!$H182&lt;&gt;Spielplan!$I182,$F178&lt;&gt;"",$G178&lt;&gt;""),Spielplan!$P182,"")</f>
        <v/>
      </c>
      <c r="J178" s="280" t="str">
        <f ca="1">IF(Spielplan!$G182=0,"",Spielplan!$G182)</f>
        <v/>
      </c>
      <c r="K178" s="281" t="str">
        <f t="shared" ca="1" si="30"/>
        <v/>
      </c>
      <c r="L178" s="277"/>
      <c r="N178" s="16" t="str">
        <f t="shared" ca="1" si="22"/>
        <v/>
      </c>
      <c r="O178" s="59">
        <f t="shared" ca="1" si="23"/>
        <v>0</v>
      </c>
      <c r="P178" s="59" t="str">
        <f t="shared" ca="1" si="24"/>
        <v/>
      </c>
      <c r="Q178" s="2" t="str">
        <f t="shared" ca="1" si="25"/>
        <v/>
      </c>
      <c r="R178" s="44" t="str">
        <f t="shared" ca="1" si="26"/>
        <v/>
      </c>
      <c r="U178" s="240" t="str">
        <f t="shared" ca="1" si="27"/>
        <v/>
      </c>
      <c r="V178" s="241" t="str">
        <f t="shared" ca="1" si="28"/>
        <v/>
      </c>
      <c r="W178" s="242">
        <f ca="1">IF($U178="",0,COUNTIF($U$4:$U178,$V178))</f>
        <v>0</v>
      </c>
      <c r="X178" s="266" t="str">
        <f t="shared" ca="1" si="29"/>
        <v/>
      </c>
      <c r="Y178" s="266" t="str">
        <f t="shared" ca="1" si="31"/>
        <v/>
      </c>
    </row>
    <row r="179" spans="5:25" x14ac:dyDescent="0.2">
      <c r="E179" s="263">
        <v>176</v>
      </c>
      <c r="F179" s="91" t="str">
        <f ca="1">IF(Spielplan!$H183="","",Spielplan!$H183)</f>
        <v/>
      </c>
      <c r="G179" s="92" t="str">
        <f ca="1">IF(Spielplan!$I183="","",Spielplan!$I183)</f>
        <v/>
      </c>
      <c r="H179" s="59" t="str">
        <f ca="1">IF(AND(Spielplan!$N183&lt;&gt;"",Spielplan!$P183&lt;&gt;"",Spielplan!$H183&lt;&gt;Spielplan!$I183,$F179&lt;&gt;"",$G179&lt;&gt;""),Spielplan!$N183,"")</f>
        <v/>
      </c>
      <c r="I179" s="17" t="str">
        <f ca="1">IF(AND(Spielplan!$N183&lt;&gt;"",Spielplan!$P183&lt;&gt;"",Spielplan!$H183&lt;&gt;Spielplan!$I183,$F179&lt;&gt;"",$G179&lt;&gt;""),Spielplan!$P183,"")</f>
        <v/>
      </c>
      <c r="J179" s="280" t="str">
        <f ca="1">IF(Spielplan!$G183=0,"",Spielplan!$G183)</f>
        <v/>
      </c>
      <c r="K179" s="281" t="str">
        <f t="shared" ca="1" si="30"/>
        <v/>
      </c>
      <c r="L179" s="277"/>
      <c r="N179" s="16" t="str">
        <f t="shared" ca="1" si="22"/>
        <v/>
      </c>
      <c r="O179" s="59">
        <f t="shared" ca="1" si="23"/>
        <v>0</v>
      </c>
      <c r="P179" s="59" t="str">
        <f t="shared" ca="1" si="24"/>
        <v/>
      </c>
      <c r="Q179" s="2" t="str">
        <f t="shared" ca="1" si="25"/>
        <v/>
      </c>
      <c r="R179" s="44" t="str">
        <f t="shared" ca="1" si="26"/>
        <v/>
      </c>
      <c r="U179" s="240" t="str">
        <f t="shared" ca="1" si="27"/>
        <v/>
      </c>
      <c r="V179" s="241" t="str">
        <f t="shared" ca="1" si="28"/>
        <v/>
      </c>
      <c r="W179" s="242">
        <f ca="1">IF($U179="",0,COUNTIF($U$4:$U179,$V179))</f>
        <v>0</v>
      </c>
      <c r="X179" s="266" t="str">
        <f t="shared" ca="1" si="29"/>
        <v/>
      </c>
      <c r="Y179" s="266" t="str">
        <f t="shared" ca="1" si="31"/>
        <v/>
      </c>
    </row>
    <row r="180" spans="5:25" x14ac:dyDescent="0.2">
      <c r="E180" s="263">
        <v>177</v>
      </c>
      <c r="F180" s="91" t="str">
        <f ca="1">IF(Spielplan!$H184="","",Spielplan!$H184)</f>
        <v/>
      </c>
      <c r="G180" s="92" t="str">
        <f ca="1">IF(Spielplan!$I184="","",Spielplan!$I184)</f>
        <v/>
      </c>
      <c r="H180" s="59" t="str">
        <f ca="1">IF(AND(Spielplan!$N184&lt;&gt;"",Spielplan!$P184&lt;&gt;"",Spielplan!$H184&lt;&gt;Spielplan!$I184,$F180&lt;&gt;"",$G180&lt;&gt;""),Spielplan!$N184,"")</f>
        <v/>
      </c>
      <c r="I180" s="17" t="str">
        <f ca="1">IF(AND(Spielplan!$N184&lt;&gt;"",Spielplan!$P184&lt;&gt;"",Spielplan!$H184&lt;&gt;Spielplan!$I184,$F180&lt;&gt;"",$G180&lt;&gt;""),Spielplan!$P184,"")</f>
        <v/>
      </c>
      <c r="J180" s="280" t="str">
        <f ca="1">IF(Spielplan!$G184=0,"",Spielplan!$G184)</f>
        <v/>
      </c>
      <c r="K180" s="281" t="str">
        <f t="shared" ca="1" si="30"/>
        <v/>
      </c>
      <c r="L180" s="277"/>
      <c r="N180" s="16" t="str">
        <f t="shared" ca="1" si="22"/>
        <v/>
      </c>
      <c r="O180" s="59">
        <f t="shared" ca="1" si="23"/>
        <v>0</v>
      </c>
      <c r="P180" s="59" t="str">
        <f t="shared" ca="1" si="24"/>
        <v/>
      </c>
      <c r="Q180" s="2" t="str">
        <f t="shared" ca="1" si="25"/>
        <v/>
      </c>
      <c r="R180" s="44" t="str">
        <f t="shared" ca="1" si="26"/>
        <v/>
      </c>
      <c r="U180" s="240" t="str">
        <f t="shared" ca="1" si="27"/>
        <v/>
      </c>
      <c r="V180" s="241" t="str">
        <f t="shared" ca="1" si="28"/>
        <v/>
      </c>
      <c r="W180" s="242">
        <f ca="1">IF($U180="",0,COUNTIF($U$4:$U180,$V180))</f>
        <v>0</v>
      </c>
      <c r="X180" s="266" t="str">
        <f t="shared" ca="1" si="29"/>
        <v/>
      </c>
      <c r="Y180" s="266" t="str">
        <f t="shared" ca="1" si="31"/>
        <v/>
      </c>
    </row>
    <row r="181" spans="5:25" x14ac:dyDescent="0.2">
      <c r="E181" s="263">
        <v>178</v>
      </c>
      <c r="F181" s="91" t="str">
        <f ca="1">IF(Spielplan!$H185="","",Spielplan!$H185)</f>
        <v/>
      </c>
      <c r="G181" s="92" t="str">
        <f ca="1">IF(Spielplan!$I185="","",Spielplan!$I185)</f>
        <v/>
      </c>
      <c r="H181" s="59" t="str">
        <f ca="1">IF(AND(Spielplan!$N185&lt;&gt;"",Spielplan!$P185&lt;&gt;"",Spielplan!$H185&lt;&gt;Spielplan!$I185,$F181&lt;&gt;"",$G181&lt;&gt;""),Spielplan!$N185,"")</f>
        <v/>
      </c>
      <c r="I181" s="17" t="str">
        <f ca="1">IF(AND(Spielplan!$N185&lt;&gt;"",Spielplan!$P185&lt;&gt;"",Spielplan!$H185&lt;&gt;Spielplan!$I185,$F181&lt;&gt;"",$G181&lt;&gt;""),Spielplan!$P185,"")</f>
        <v/>
      </c>
      <c r="J181" s="280" t="str">
        <f ca="1">IF(Spielplan!$G185=0,"",Spielplan!$G185)</f>
        <v/>
      </c>
      <c r="K181" s="281" t="str">
        <f t="shared" ca="1" si="30"/>
        <v/>
      </c>
      <c r="L181" s="277"/>
      <c r="N181" s="16" t="str">
        <f t="shared" ca="1" si="22"/>
        <v/>
      </c>
      <c r="O181" s="59">
        <f t="shared" ca="1" si="23"/>
        <v>0</v>
      </c>
      <c r="P181" s="59" t="str">
        <f t="shared" ca="1" si="24"/>
        <v/>
      </c>
      <c r="Q181" s="2" t="str">
        <f t="shared" ca="1" si="25"/>
        <v/>
      </c>
      <c r="R181" s="44" t="str">
        <f t="shared" ca="1" si="26"/>
        <v/>
      </c>
      <c r="U181" s="240" t="str">
        <f t="shared" ca="1" si="27"/>
        <v/>
      </c>
      <c r="V181" s="241" t="str">
        <f t="shared" ca="1" si="28"/>
        <v/>
      </c>
      <c r="W181" s="242">
        <f ca="1">IF($U181="",0,COUNTIF($U$4:$U181,$V181))</f>
        <v>0</v>
      </c>
      <c r="X181" s="266" t="str">
        <f t="shared" ca="1" si="29"/>
        <v/>
      </c>
      <c r="Y181" s="266" t="str">
        <f t="shared" ca="1" si="31"/>
        <v/>
      </c>
    </row>
    <row r="182" spans="5:25" x14ac:dyDescent="0.2">
      <c r="E182" s="263">
        <v>179</v>
      </c>
      <c r="F182" s="91" t="str">
        <f ca="1">IF(Spielplan!$H186="","",Spielplan!$H186)</f>
        <v/>
      </c>
      <c r="G182" s="92" t="str">
        <f ca="1">IF(Spielplan!$I186="","",Spielplan!$I186)</f>
        <v/>
      </c>
      <c r="H182" s="59" t="str">
        <f ca="1">IF(AND(Spielplan!$N186&lt;&gt;"",Spielplan!$P186&lt;&gt;"",Spielplan!$H186&lt;&gt;Spielplan!$I186,$F182&lt;&gt;"",$G182&lt;&gt;""),Spielplan!$N186,"")</f>
        <v/>
      </c>
      <c r="I182" s="17" t="str">
        <f ca="1">IF(AND(Spielplan!$N186&lt;&gt;"",Spielplan!$P186&lt;&gt;"",Spielplan!$H186&lt;&gt;Spielplan!$I186,$F182&lt;&gt;"",$G182&lt;&gt;""),Spielplan!$P186,"")</f>
        <v/>
      </c>
      <c r="J182" s="280" t="str">
        <f ca="1">IF(Spielplan!$G186=0,"",Spielplan!$G186)</f>
        <v/>
      </c>
      <c r="K182" s="281" t="str">
        <f t="shared" ca="1" si="30"/>
        <v/>
      </c>
      <c r="L182" s="277"/>
      <c r="N182" s="16" t="str">
        <f t="shared" ca="1" si="22"/>
        <v/>
      </c>
      <c r="O182" s="59">
        <f t="shared" ca="1" si="23"/>
        <v>0</v>
      </c>
      <c r="P182" s="59" t="str">
        <f t="shared" ca="1" si="24"/>
        <v/>
      </c>
      <c r="Q182" s="2" t="str">
        <f t="shared" ca="1" si="25"/>
        <v/>
      </c>
      <c r="R182" s="44" t="str">
        <f t="shared" ca="1" si="26"/>
        <v/>
      </c>
      <c r="U182" s="240" t="str">
        <f t="shared" ca="1" si="27"/>
        <v/>
      </c>
      <c r="V182" s="241" t="str">
        <f t="shared" ca="1" si="28"/>
        <v/>
      </c>
      <c r="W182" s="242">
        <f ca="1">IF($U182="",0,COUNTIF($U$4:$U182,$V182))</f>
        <v>0</v>
      </c>
      <c r="X182" s="266" t="str">
        <f t="shared" ca="1" si="29"/>
        <v/>
      </c>
      <c r="Y182" s="266" t="str">
        <f t="shared" ca="1" si="31"/>
        <v/>
      </c>
    </row>
    <row r="183" spans="5:25" x14ac:dyDescent="0.2">
      <c r="E183" s="263">
        <v>180</v>
      </c>
      <c r="F183" s="91" t="str">
        <f ca="1">IF(Spielplan!$H187="","",Spielplan!$H187)</f>
        <v/>
      </c>
      <c r="G183" s="92" t="str">
        <f ca="1">IF(Spielplan!$I187="","",Spielplan!$I187)</f>
        <v/>
      </c>
      <c r="H183" s="59" t="str">
        <f ca="1">IF(AND(Spielplan!$N187&lt;&gt;"",Spielplan!$P187&lt;&gt;"",Spielplan!$H187&lt;&gt;Spielplan!$I187,$F183&lt;&gt;"",$G183&lt;&gt;""),Spielplan!$N187,"")</f>
        <v/>
      </c>
      <c r="I183" s="17" t="str">
        <f ca="1">IF(AND(Spielplan!$N187&lt;&gt;"",Spielplan!$P187&lt;&gt;"",Spielplan!$H187&lt;&gt;Spielplan!$I187,$F183&lt;&gt;"",$G183&lt;&gt;""),Spielplan!$P187,"")</f>
        <v/>
      </c>
      <c r="J183" s="280" t="str">
        <f ca="1">IF(Spielplan!$G187=0,"",Spielplan!$G187)</f>
        <v/>
      </c>
      <c r="K183" s="281" t="str">
        <f t="shared" ca="1" si="30"/>
        <v/>
      </c>
      <c r="L183" s="277"/>
      <c r="N183" s="16" t="str">
        <f t="shared" ca="1" si="22"/>
        <v/>
      </c>
      <c r="O183" s="59">
        <f t="shared" ca="1" si="23"/>
        <v>0</v>
      </c>
      <c r="P183" s="59" t="str">
        <f t="shared" ca="1" si="24"/>
        <v/>
      </c>
      <c r="Q183" s="2" t="str">
        <f t="shared" ca="1" si="25"/>
        <v/>
      </c>
      <c r="R183" s="44" t="str">
        <f t="shared" ca="1" si="26"/>
        <v/>
      </c>
      <c r="U183" s="240" t="str">
        <f t="shared" ca="1" si="27"/>
        <v/>
      </c>
      <c r="V183" s="241" t="str">
        <f t="shared" ca="1" si="28"/>
        <v/>
      </c>
      <c r="W183" s="242">
        <f ca="1">IF($U183="",0,COUNTIF($U$4:$U183,$V183))</f>
        <v>0</v>
      </c>
      <c r="X183" s="266" t="str">
        <f t="shared" ca="1" si="29"/>
        <v/>
      </c>
      <c r="Y183" s="266" t="str">
        <f t="shared" ca="1" si="31"/>
        <v/>
      </c>
    </row>
    <row r="184" spans="5:25" x14ac:dyDescent="0.2">
      <c r="E184" s="263">
        <v>181</v>
      </c>
      <c r="F184" s="91" t="str">
        <f ca="1">IF(Spielplan!$H188="","",Spielplan!$H188)</f>
        <v/>
      </c>
      <c r="G184" s="92" t="str">
        <f ca="1">IF(Spielplan!$I188="","",Spielplan!$I188)</f>
        <v/>
      </c>
      <c r="H184" s="59" t="str">
        <f ca="1">IF(AND(Spielplan!$N188&lt;&gt;"",Spielplan!$P188&lt;&gt;"",Spielplan!$H188&lt;&gt;Spielplan!$I188,$F184&lt;&gt;"",$G184&lt;&gt;""),Spielplan!$N188,"")</f>
        <v/>
      </c>
      <c r="I184" s="17" t="str">
        <f ca="1">IF(AND(Spielplan!$N188&lt;&gt;"",Spielplan!$P188&lt;&gt;"",Spielplan!$H188&lt;&gt;Spielplan!$I188,$F184&lt;&gt;"",$G184&lt;&gt;""),Spielplan!$P188,"")</f>
        <v/>
      </c>
      <c r="J184" s="280" t="str">
        <f ca="1">IF(Spielplan!$G188=0,"",Spielplan!$G188)</f>
        <v/>
      </c>
      <c r="K184" s="281" t="str">
        <f t="shared" ca="1" si="30"/>
        <v/>
      </c>
      <c r="L184" s="277"/>
      <c r="N184" s="16" t="str">
        <f t="shared" ca="1" si="22"/>
        <v/>
      </c>
      <c r="O184" s="59">
        <f t="shared" ca="1" si="23"/>
        <v>0</v>
      </c>
      <c r="P184" s="59" t="str">
        <f t="shared" ca="1" si="24"/>
        <v/>
      </c>
      <c r="Q184" s="2" t="str">
        <f t="shared" ca="1" si="25"/>
        <v/>
      </c>
      <c r="R184" s="44" t="str">
        <f t="shared" ca="1" si="26"/>
        <v/>
      </c>
      <c r="U184" s="240" t="str">
        <f t="shared" ca="1" si="27"/>
        <v/>
      </c>
      <c r="V184" s="241" t="str">
        <f t="shared" ca="1" si="28"/>
        <v/>
      </c>
      <c r="W184" s="242">
        <f ca="1">IF($U184="",0,COUNTIF($U$4:$U184,$V184))</f>
        <v>0</v>
      </c>
      <c r="X184" s="266" t="str">
        <f t="shared" ca="1" si="29"/>
        <v/>
      </c>
      <c r="Y184" s="266" t="str">
        <f t="shared" ca="1" si="31"/>
        <v/>
      </c>
    </row>
    <row r="185" spans="5:25" x14ac:dyDescent="0.2">
      <c r="E185" s="263">
        <v>182</v>
      </c>
      <c r="F185" s="91" t="str">
        <f ca="1">IF(Spielplan!$H189="","",Spielplan!$H189)</f>
        <v/>
      </c>
      <c r="G185" s="92" t="str">
        <f ca="1">IF(Spielplan!$I189="","",Spielplan!$I189)</f>
        <v/>
      </c>
      <c r="H185" s="59" t="str">
        <f ca="1">IF(AND(Spielplan!$N189&lt;&gt;"",Spielplan!$P189&lt;&gt;"",Spielplan!$H189&lt;&gt;Spielplan!$I189,$F185&lt;&gt;"",$G185&lt;&gt;""),Spielplan!$N189,"")</f>
        <v/>
      </c>
      <c r="I185" s="17" t="str">
        <f ca="1">IF(AND(Spielplan!$N189&lt;&gt;"",Spielplan!$P189&lt;&gt;"",Spielplan!$H189&lt;&gt;Spielplan!$I189,$F185&lt;&gt;"",$G185&lt;&gt;""),Spielplan!$P189,"")</f>
        <v/>
      </c>
      <c r="J185" s="280" t="str">
        <f ca="1">IF(Spielplan!$G189=0,"",Spielplan!$G189)</f>
        <v/>
      </c>
      <c r="K185" s="281" t="str">
        <f t="shared" ca="1" si="30"/>
        <v/>
      </c>
      <c r="L185" s="277"/>
      <c r="N185" s="16" t="str">
        <f t="shared" ca="1" si="22"/>
        <v/>
      </c>
      <c r="O185" s="59">
        <f t="shared" ca="1" si="23"/>
        <v>0</v>
      </c>
      <c r="P185" s="59" t="str">
        <f t="shared" ca="1" si="24"/>
        <v/>
      </c>
      <c r="Q185" s="2" t="str">
        <f t="shared" ca="1" si="25"/>
        <v/>
      </c>
      <c r="R185" s="44" t="str">
        <f t="shared" ca="1" si="26"/>
        <v/>
      </c>
      <c r="U185" s="240" t="str">
        <f t="shared" ca="1" si="27"/>
        <v/>
      </c>
      <c r="V185" s="241" t="str">
        <f t="shared" ca="1" si="28"/>
        <v/>
      </c>
      <c r="W185" s="242">
        <f ca="1">IF($U185="",0,COUNTIF($U$4:$U185,$V185))</f>
        <v>0</v>
      </c>
      <c r="X185" s="266" t="str">
        <f t="shared" ca="1" si="29"/>
        <v/>
      </c>
      <c r="Y185" s="266" t="str">
        <f t="shared" ca="1" si="31"/>
        <v/>
      </c>
    </row>
    <row r="186" spans="5:25" x14ac:dyDescent="0.2">
      <c r="E186" s="263">
        <v>183</v>
      </c>
      <c r="F186" s="91" t="str">
        <f>IF(Spielplan!$H190="","",Spielplan!$H190)</f>
        <v/>
      </c>
      <c r="G186" s="92" t="str">
        <f>IF(Spielplan!$I190="","",Spielplan!$I190)</f>
        <v/>
      </c>
      <c r="H186" s="59" t="str">
        <f>IF(AND(Spielplan!$N190&lt;&gt;"",Spielplan!$P190&lt;&gt;"",Spielplan!$H190&lt;&gt;Spielplan!$I190,$F186&lt;&gt;"",$G186&lt;&gt;""),Spielplan!$N190,"")</f>
        <v/>
      </c>
      <c r="I186" s="17" t="str">
        <f>IF(AND(Spielplan!$N190&lt;&gt;"",Spielplan!$P190&lt;&gt;"",Spielplan!$H190&lt;&gt;Spielplan!$I190,$F186&lt;&gt;"",$G186&lt;&gt;""),Spielplan!$P190,"")</f>
        <v/>
      </c>
      <c r="J186" s="280" t="str">
        <f>IF(Spielplan!$G190=0,"",Spielplan!$G190)</f>
        <v/>
      </c>
      <c r="K186" s="281" t="str">
        <f t="shared" si="30"/>
        <v/>
      </c>
      <c r="L186" s="277"/>
      <c r="N186" s="16" t="str">
        <f t="shared" si="22"/>
        <v/>
      </c>
      <c r="O186" s="59">
        <f t="shared" si="23"/>
        <v>0</v>
      </c>
      <c r="P186" s="59" t="str">
        <f t="shared" si="24"/>
        <v/>
      </c>
      <c r="Q186" s="2" t="str">
        <f t="shared" si="25"/>
        <v/>
      </c>
      <c r="R186" s="44" t="str">
        <f t="shared" si="26"/>
        <v/>
      </c>
      <c r="U186" s="240" t="str">
        <f t="shared" si="27"/>
        <v/>
      </c>
      <c r="V186" s="241" t="str">
        <f t="shared" si="28"/>
        <v/>
      </c>
      <c r="W186" s="242">
        <f>IF($U186="",0,COUNTIF($U$4:$U186,$V186))</f>
        <v>0</v>
      </c>
      <c r="X186" s="266" t="str">
        <f t="shared" si="29"/>
        <v/>
      </c>
      <c r="Y186" s="266" t="str">
        <f t="shared" si="31"/>
        <v/>
      </c>
    </row>
    <row r="187" spans="5:25" x14ac:dyDescent="0.2">
      <c r="E187" s="263">
        <v>184</v>
      </c>
      <c r="F187" s="91" t="str">
        <f>IF(Spielplan!$H191="","",Spielplan!$H191)</f>
        <v/>
      </c>
      <c r="G187" s="92" t="str">
        <f>IF(Spielplan!$I191="","",Spielplan!$I191)</f>
        <v/>
      </c>
      <c r="H187" s="59" t="str">
        <f>IF(AND(Spielplan!$N191&lt;&gt;"",Spielplan!$P191&lt;&gt;"",Spielplan!$H191&lt;&gt;Spielplan!$I191,$F187&lt;&gt;"",$G187&lt;&gt;""),Spielplan!$N191,"")</f>
        <v/>
      </c>
      <c r="I187" s="17" t="str">
        <f>IF(AND(Spielplan!$N191&lt;&gt;"",Spielplan!$P191&lt;&gt;"",Spielplan!$H191&lt;&gt;Spielplan!$I191,$F187&lt;&gt;"",$G187&lt;&gt;""),Spielplan!$P191,"")</f>
        <v/>
      </c>
      <c r="J187" s="280" t="str">
        <f>IF(Spielplan!$G191=0,"",Spielplan!$G191)</f>
        <v/>
      </c>
      <c r="K187" s="281" t="str">
        <f t="shared" si="30"/>
        <v/>
      </c>
      <c r="L187" s="277"/>
      <c r="N187" s="16" t="str">
        <f t="shared" si="22"/>
        <v/>
      </c>
      <c r="O187" s="59">
        <f t="shared" si="23"/>
        <v>0</v>
      </c>
      <c r="P187" s="59" t="str">
        <f t="shared" si="24"/>
        <v/>
      </c>
      <c r="Q187" s="2" t="str">
        <f t="shared" si="25"/>
        <v/>
      </c>
      <c r="R187" s="44" t="str">
        <f t="shared" si="26"/>
        <v/>
      </c>
      <c r="U187" s="240" t="str">
        <f t="shared" si="27"/>
        <v/>
      </c>
      <c r="V187" s="241" t="str">
        <f t="shared" si="28"/>
        <v/>
      </c>
      <c r="W187" s="242">
        <f>IF($U187="",0,COUNTIF($U$4:$U187,$V187))</f>
        <v>0</v>
      </c>
      <c r="X187" s="266" t="str">
        <f t="shared" si="29"/>
        <v/>
      </c>
      <c r="Y187" s="266" t="str">
        <f t="shared" si="31"/>
        <v/>
      </c>
    </row>
    <row r="188" spans="5:25" x14ac:dyDescent="0.2">
      <c r="E188" s="263">
        <v>185</v>
      </c>
      <c r="F188" s="91" t="str">
        <f>IF(Spielplan!$H192="","",Spielplan!$H192)</f>
        <v/>
      </c>
      <c r="G188" s="92" t="str">
        <f>IF(Spielplan!$I192="","",Spielplan!$I192)</f>
        <v/>
      </c>
      <c r="H188" s="59" t="str">
        <f>IF(AND(Spielplan!$N192&lt;&gt;"",Spielplan!$P192&lt;&gt;"",Spielplan!$H192&lt;&gt;Spielplan!$I192,$F188&lt;&gt;"",$G188&lt;&gt;""),Spielplan!$N192,"")</f>
        <v/>
      </c>
      <c r="I188" s="17" t="str">
        <f>IF(AND(Spielplan!$N192&lt;&gt;"",Spielplan!$P192&lt;&gt;"",Spielplan!$H192&lt;&gt;Spielplan!$I192,$F188&lt;&gt;"",$G188&lt;&gt;""),Spielplan!$P192,"")</f>
        <v/>
      </c>
      <c r="J188" s="280" t="str">
        <f>IF(Spielplan!$G192=0,"",Spielplan!$G192)</f>
        <v/>
      </c>
      <c r="K188" s="281" t="str">
        <f t="shared" si="30"/>
        <v/>
      </c>
      <c r="L188" s="277"/>
      <c r="N188" s="16" t="str">
        <f t="shared" si="22"/>
        <v/>
      </c>
      <c r="O188" s="59">
        <f t="shared" si="23"/>
        <v>0</v>
      </c>
      <c r="P188" s="59" t="str">
        <f t="shared" si="24"/>
        <v/>
      </c>
      <c r="Q188" s="2" t="str">
        <f t="shared" si="25"/>
        <v/>
      </c>
      <c r="R188" s="44" t="str">
        <f t="shared" si="26"/>
        <v/>
      </c>
      <c r="U188" s="240" t="str">
        <f t="shared" si="27"/>
        <v/>
      </c>
      <c r="V188" s="241" t="str">
        <f t="shared" si="28"/>
        <v/>
      </c>
      <c r="W188" s="242">
        <f>IF($U188="",0,COUNTIF($U$4:$U188,$V188))</f>
        <v>0</v>
      </c>
      <c r="X188" s="266" t="str">
        <f t="shared" si="29"/>
        <v/>
      </c>
      <c r="Y188" s="266" t="str">
        <f t="shared" si="31"/>
        <v/>
      </c>
    </row>
    <row r="189" spans="5:25" x14ac:dyDescent="0.2">
      <c r="E189" s="263">
        <v>186</v>
      </c>
      <c r="F189" s="91" t="str">
        <f>IF(Spielplan!$H193="","",Spielplan!$H193)</f>
        <v/>
      </c>
      <c r="G189" s="92" t="str">
        <f>IF(Spielplan!$I193="","",Spielplan!$I193)</f>
        <v/>
      </c>
      <c r="H189" s="59" t="str">
        <f>IF(AND(Spielplan!$N193&lt;&gt;"",Spielplan!$P193&lt;&gt;"",Spielplan!$H193&lt;&gt;Spielplan!$I193,$F189&lt;&gt;"",$G189&lt;&gt;""),Spielplan!$N193,"")</f>
        <v/>
      </c>
      <c r="I189" s="17" t="str">
        <f>IF(AND(Spielplan!$N193&lt;&gt;"",Spielplan!$P193&lt;&gt;"",Spielplan!$H193&lt;&gt;Spielplan!$I193,$F189&lt;&gt;"",$G189&lt;&gt;""),Spielplan!$P193,"")</f>
        <v/>
      </c>
      <c r="J189" s="280" t="str">
        <f>IF(Spielplan!$G193=0,"",Spielplan!$G193)</f>
        <v/>
      </c>
      <c r="K189" s="281" t="str">
        <f t="shared" si="30"/>
        <v/>
      </c>
      <c r="L189" s="277"/>
      <c r="N189" s="16" t="str">
        <f t="shared" si="22"/>
        <v/>
      </c>
      <c r="O189" s="59">
        <f t="shared" si="23"/>
        <v>0</v>
      </c>
      <c r="P189" s="59" t="str">
        <f t="shared" si="24"/>
        <v/>
      </c>
      <c r="Q189" s="2" t="str">
        <f t="shared" si="25"/>
        <v/>
      </c>
      <c r="R189" s="44" t="str">
        <f t="shared" si="26"/>
        <v/>
      </c>
      <c r="U189" s="240" t="str">
        <f t="shared" si="27"/>
        <v/>
      </c>
      <c r="V189" s="241" t="str">
        <f t="shared" si="28"/>
        <v/>
      </c>
      <c r="W189" s="242">
        <f>IF($U189="",0,COUNTIF($U$4:$U189,$V189))</f>
        <v>0</v>
      </c>
      <c r="X189" s="266" t="str">
        <f t="shared" si="29"/>
        <v/>
      </c>
      <c r="Y189" s="266" t="str">
        <f t="shared" si="31"/>
        <v/>
      </c>
    </row>
    <row r="190" spans="5:25" x14ac:dyDescent="0.2">
      <c r="E190" s="263">
        <v>187</v>
      </c>
      <c r="F190" s="91" t="str">
        <f>IF(Spielplan!$H194="","",Spielplan!$H194)</f>
        <v/>
      </c>
      <c r="G190" s="92" t="str">
        <f>IF(Spielplan!$I194="","",Spielplan!$I194)</f>
        <v/>
      </c>
      <c r="H190" s="59" t="str">
        <f>IF(AND(Spielplan!$N194&lt;&gt;"",Spielplan!$P194&lt;&gt;"",Spielplan!$H194&lt;&gt;Spielplan!$I194,$F190&lt;&gt;"",$G190&lt;&gt;""),Spielplan!$N194,"")</f>
        <v/>
      </c>
      <c r="I190" s="17" t="str">
        <f>IF(AND(Spielplan!$N194&lt;&gt;"",Spielplan!$P194&lt;&gt;"",Spielplan!$H194&lt;&gt;Spielplan!$I194,$F190&lt;&gt;"",$G190&lt;&gt;""),Spielplan!$P194,"")</f>
        <v/>
      </c>
      <c r="J190" s="280" t="str">
        <f>IF(Spielplan!$G194=0,"",Spielplan!$G194)</f>
        <v/>
      </c>
      <c r="K190" s="281" t="str">
        <f t="shared" si="30"/>
        <v/>
      </c>
      <c r="L190" s="277"/>
      <c r="N190" s="16" t="str">
        <f t="shared" si="22"/>
        <v/>
      </c>
      <c r="O190" s="59">
        <f t="shared" si="23"/>
        <v>0</v>
      </c>
      <c r="P190" s="59" t="str">
        <f t="shared" si="24"/>
        <v/>
      </c>
      <c r="Q190" s="2" t="str">
        <f t="shared" si="25"/>
        <v/>
      </c>
      <c r="R190" s="44" t="str">
        <f t="shared" si="26"/>
        <v/>
      </c>
      <c r="U190" s="240" t="str">
        <f t="shared" si="27"/>
        <v/>
      </c>
      <c r="V190" s="241" t="str">
        <f t="shared" si="28"/>
        <v/>
      </c>
      <c r="W190" s="242">
        <f>IF($U190="",0,COUNTIF($U$4:$U190,$V190))</f>
        <v>0</v>
      </c>
      <c r="X190" s="266" t="str">
        <f t="shared" si="29"/>
        <v/>
      </c>
      <c r="Y190" s="266" t="str">
        <f t="shared" si="31"/>
        <v/>
      </c>
    </row>
    <row r="191" spans="5:25" x14ac:dyDescent="0.2">
      <c r="E191" s="263">
        <v>188</v>
      </c>
      <c r="F191" s="91" t="str">
        <f>IF(Spielplan!$H195="","",Spielplan!$H195)</f>
        <v/>
      </c>
      <c r="G191" s="92" t="str">
        <f>IF(Spielplan!$I195="","",Spielplan!$I195)</f>
        <v/>
      </c>
      <c r="H191" s="59" t="str">
        <f>IF(AND(Spielplan!$N195&lt;&gt;"",Spielplan!$P195&lt;&gt;"",Spielplan!$H195&lt;&gt;Spielplan!$I195,$F191&lt;&gt;"",$G191&lt;&gt;""),Spielplan!$N195,"")</f>
        <v/>
      </c>
      <c r="I191" s="17" t="str">
        <f>IF(AND(Spielplan!$N195&lt;&gt;"",Spielplan!$P195&lt;&gt;"",Spielplan!$H195&lt;&gt;Spielplan!$I195,$F191&lt;&gt;"",$G191&lt;&gt;""),Spielplan!$P195,"")</f>
        <v/>
      </c>
      <c r="J191" s="280" t="str">
        <f>IF(Spielplan!$G195=0,"",Spielplan!$G195)</f>
        <v/>
      </c>
      <c r="K191" s="281" t="str">
        <f t="shared" si="30"/>
        <v/>
      </c>
      <c r="L191" s="277"/>
      <c r="N191" s="16" t="str">
        <f t="shared" si="22"/>
        <v/>
      </c>
      <c r="O191" s="59">
        <f t="shared" si="23"/>
        <v>0</v>
      </c>
      <c r="P191" s="59" t="str">
        <f t="shared" si="24"/>
        <v/>
      </c>
      <c r="Q191" s="2" t="str">
        <f t="shared" si="25"/>
        <v/>
      </c>
      <c r="R191" s="44" t="str">
        <f t="shared" si="26"/>
        <v/>
      </c>
      <c r="U191" s="240" t="str">
        <f t="shared" si="27"/>
        <v/>
      </c>
      <c r="V191" s="241" t="str">
        <f t="shared" si="28"/>
        <v/>
      </c>
      <c r="W191" s="242">
        <f>IF($U191="",0,COUNTIF($U$4:$U191,$V191))</f>
        <v>0</v>
      </c>
      <c r="X191" s="266" t="str">
        <f t="shared" si="29"/>
        <v/>
      </c>
      <c r="Y191" s="266" t="str">
        <f t="shared" si="31"/>
        <v/>
      </c>
    </row>
    <row r="192" spans="5:25" x14ac:dyDescent="0.2">
      <c r="E192" s="263">
        <v>189</v>
      </c>
      <c r="F192" s="91" t="str">
        <f>IF(Spielplan!$H196="","",Spielplan!$H196)</f>
        <v/>
      </c>
      <c r="G192" s="92" t="str">
        <f>IF(Spielplan!$I196="","",Spielplan!$I196)</f>
        <v/>
      </c>
      <c r="H192" s="59" t="str">
        <f>IF(AND(Spielplan!$N196&lt;&gt;"",Spielplan!$P196&lt;&gt;"",Spielplan!$H196&lt;&gt;Spielplan!$I196,$F192&lt;&gt;"",$G192&lt;&gt;""),Spielplan!$N196,"")</f>
        <v/>
      </c>
      <c r="I192" s="17" t="str">
        <f>IF(AND(Spielplan!$N196&lt;&gt;"",Spielplan!$P196&lt;&gt;"",Spielplan!$H196&lt;&gt;Spielplan!$I196,$F192&lt;&gt;"",$G192&lt;&gt;""),Spielplan!$P196,"")</f>
        <v/>
      </c>
      <c r="J192" s="280" t="str">
        <f>IF(Spielplan!$G196=0,"",Spielplan!$G196)</f>
        <v/>
      </c>
      <c r="K192" s="281" t="str">
        <f t="shared" si="30"/>
        <v/>
      </c>
      <c r="L192" s="277"/>
      <c r="N192" s="16" t="str">
        <f t="shared" si="22"/>
        <v/>
      </c>
      <c r="O192" s="59">
        <f t="shared" si="23"/>
        <v>0</v>
      </c>
      <c r="P192" s="59" t="str">
        <f t="shared" si="24"/>
        <v/>
      </c>
      <c r="Q192" s="2" t="str">
        <f t="shared" si="25"/>
        <v/>
      </c>
      <c r="R192" s="44" t="str">
        <f t="shared" si="26"/>
        <v/>
      </c>
      <c r="U192" s="240" t="str">
        <f t="shared" si="27"/>
        <v/>
      </c>
      <c r="V192" s="241" t="str">
        <f t="shared" si="28"/>
        <v/>
      </c>
      <c r="W192" s="242">
        <f>IF($U192="",0,COUNTIF($U$4:$U192,$V192))</f>
        <v>0</v>
      </c>
      <c r="X192" s="266" t="str">
        <f t="shared" si="29"/>
        <v/>
      </c>
      <c r="Y192" s="266" t="str">
        <f t="shared" si="31"/>
        <v/>
      </c>
    </row>
    <row r="193" spans="5:25" x14ac:dyDescent="0.2">
      <c r="E193" s="263">
        <v>190</v>
      </c>
      <c r="F193" s="91" t="str">
        <f>IF(Spielplan!$H197="","",Spielplan!$H197)</f>
        <v/>
      </c>
      <c r="G193" s="92" t="str">
        <f>IF(Spielplan!$I197="","",Spielplan!$I197)</f>
        <v/>
      </c>
      <c r="H193" s="59" t="str">
        <f>IF(AND(Spielplan!$N197&lt;&gt;"",Spielplan!$P197&lt;&gt;"",Spielplan!$H197&lt;&gt;Spielplan!$I197,$F193&lt;&gt;"",$G193&lt;&gt;""),Spielplan!$N197,"")</f>
        <v/>
      </c>
      <c r="I193" s="17" t="str">
        <f>IF(AND(Spielplan!$N197&lt;&gt;"",Spielplan!$P197&lt;&gt;"",Spielplan!$H197&lt;&gt;Spielplan!$I197,$F193&lt;&gt;"",$G193&lt;&gt;""),Spielplan!$P197,"")</f>
        <v/>
      </c>
      <c r="J193" s="280" t="str">
        <f>IF(Spielplan!$G197=0,"",Spielplan!$G197)</f>
        <v/>
      </c>
      <c r="K193" s="281" t="str">
        <f t="shared" si="30"/>
        <v/>
      </c>
      <c r="L193" s="277"/>
      <c r="N193" s="16" t="str">
        <f t="shared" si="22"/>
        <v/>
      </c>
      <c r="O193" s="59">
        <f t="shared" si="23"/>
        <v>0</v>
      </c>
      <c r="P193" s="59" t="str">
        <f t="shared" si="24"/>
        <v/>
      </c>
      <c r="Q193" s="2" t="str">
        <f t="shared" si="25"/>
        <v/>
      </c>
      <c r="R193" s="44" t="str">
        <f t="shared" si="26"/>
        <v/>
      </c>
      <c r="U193" s="240" t="str">
        <f t="shared" si="27"/>
        <v/>
      </c>
      <c r="V193" s="241" t="str">
        <f t="shared" si="28"/>
        <v/>
      </c>
      <c r="W193" s="242">
        <f>IF($U193="",0,COUNTIF($U$4:$U193,$V193))</f>
        <v>0</v>
      </c>
      <c r="X193" s="266" t="str">
        <f t="shared" si="29"/>
        <v/>
      </c>
      <c r="Y193" s="266" t="str">
        <f t="shared" si="31"/>
        <v/>
      </c>
    </row>
    <row r="194" spans="5:25" x14ac:dyDescent="0.2">
      <c r="E194" s="263">
        <v>191</v>
      </c>
      <c r="F194" s="91" t="str">
        <f>IF(Spielplan!$H198="","",Spielplan!$H198)</f>
        <v/>
      </c>
      <c r="G194" s="92" t="str">
        <f>IF(Spielplan!$I198="","",Spielplan!$I198)</f>
        <v/>
      </c>
      <c r="H194" s="59" t="str">
        <f>IF(AND(Spielplan!$N198&lt;&gt;"",Spielplan!$P198&lt;&gt;"",Spielplan!$H198&lt;&gt;Spielplan!$I198,$F194&lt;&gt;"",$G194&lt;&gt;""),Spielplan!$N198,"")</f>
        <v/>
      </c>
      <c r="I194" s="17" t="str">
        <f>IF(AND(Spielplan!$N198&lt;&gt;"",Spielplan!$P198&lt;&gt;"",Spielplan!$H198&lt;&gt;Spielplan!$I198,$F194&lt;&gt;"",$G194&lt;&gt;""),Spielplan!$P198,"")</f>
        <v/>
      </c>
      <c r="J194" s="280" t="str">
        <f>IF(Spielplan!$G198=0,"",Spielplan!$G198)</f>
        <v/>
      </c>
      <c r="K194" s="281" t="str">
        <f t="shared" si="30"/>
        <v/>
      </c>
      <c r="L194" s="277"/>
      <c r="N194" s="16" t="str">
        <f t="shared" si="22"/>
        <v/>
      </c>
      <c r="O194" s="59">
        <f t="shared" si="23"/>
        <v>0</v>
      </c>
      <c r="P194" s="59" t="str">
        <f t="shared" si="24"/>
        <v/>
      </c>
      <c r="Q194" s="2" t="str">
        <f t="shared" si="25"/>
        <v/>
      </c>
      <c r="R194" s="44" t="str">
        <f t="shared" si="26"/>
        <v/>
      </c>
      <c r="U194" s="240" t="str">
        <f t="shared" si="27"/>
        <v/>
      </c>
      <c r="V194" s="241" t="str">
        <f t="shared" si="28"/>
        <v/>
      </c>
      <c r="W194" s="242">
        <f>IF($U194="",0,COUNTIF($U$4:$U194,$V194))</f>
        <v>0</v>
      </c>
      <c r="X194" s="266" t="str">
        <f t="shared" si="29"/>
        <v/>
      </c>
      <c r="Y194" s="266" t="str">
        <f t="shared" si="31"/>
        <v/>
      </c>
    </row>
    <row r="195" spans="5:25" x14ac:dyDescent="0.2">
      <c r="E195" s="263">
        <v>192</v>
      </c>
      <c r="F195" s="91" t="str">
        <f>IF(Spielplan!$H199="","",Spielplan!$H199)</f>
        <v/>
      </c>
      <c r="G195" s="92" t="str">
        <f>IF(Spielplan!$I199="","",Spielplan!$I199)</f>
        <v/>
      </c>
      <c r="H195" s="59" t="str">
        <f>IF(AND(Spielplan!$N199&lt;&gt;"",Spielplan!$P199&lt;&gt;"",Spielplan!$H199&lt;&gt;Spielplan!$I199,$F195&lt;&gt;"",$G195&lt;&gt;""),Spielplan!$N199,"")</f>
        <v/>
      </c>
      <c r="I195" s="17" t="str">
        <f>IF(AND(Spielplan!$N199&lt;&gt;"",Spielplan!$P199&lt;&gt;"",Spielplan!$H199&lt;&gt;Spielplan!$I199,$F195&lt;&gt;"",$G195&lt;&gt;""),Spielplan!$P199,"")</f>
        <v/>
      </c>
      <c r="J195" s="280" t="str">
        <f>IF(Spielplan!$G199=0,"",Spielplan!$G199)</f>
        <v/>
      </c>
      <c r="K195" s="281" t="str">
        <f t="shared" si="30"/>
        <v/>
      </c>
      <c r="L195" s="277"/>
      <c r="N195" s="16" t="str">
        <f t="shared" si="22"/>
        <v/>
      </c>
      <c r="O195" s="59">
        <f t="shared" si="23"/>
        <v>0</v>
      </c>
      <c r="P195" s="59" t="str">
        <f t="shared" si="24"/>
        <v/>
      </c>
      <c r="Q195" s="2" t="str">
        <f t="shared" si="25"/>
        <v/>
      </c>
      <c r="R195" s="44" t="str">
        <f t="shared" si="26"/>
        <v/>
      </c>
      <c r="U195" s="240" t="str">
        <f t="shared" si="27"/>
        <v/>
      </c>
      <c r="V195" s="241" t="str">
        <f t="shared" si="28"/>
        <v/>
      </c>
      <c r="W195" s="242">
        <f>IF($U195="",0,COUNTIF($U$4:$U195,$V195))</f>
        <v>0</v>
      </c>
      <c r="X195" s="266" t="str">
        <f t="shared" si="29"/>
        <v/>
      </c>
      <c r="Y195" s="266" t="str">
        <f t="shared" si="31"/>
        <v/>
      </c>
    </row>
    <row r="196" spans="5:25" x14ac:dyDescent="0.2">
      <c r="E196" s="263">
        <v>193</v>
      </c>
      <c r="F196" s="91" t="str">
        <f>IF(Spielplan!$H200="","",Spielplan!$H200)</f>
        <v/>
      </c>
      <c r="G196" s="92" t="str">
        <f>IF(Spielplan!$I200="","",Spielplan!$I200)</f>
        <v/>
      </c>
      <c r="H196" s="59" t="str">
        <f>IF(AND(Spielplan!$N200&lt;&gt;"",Spielplan!$P200&lt;&gt;"",Spielplan!$H200&lt;&gt;Spielplan!$I200,$F196&lt;&gt;"",$G196&lt;&gt;""),Spielplan!$N200,"")</f>
        <v/>
      </c>
      <c r="I196" s="17" t="str">
        <f>IF(AND(Spielplan!$N200&lt;&gt;"",Spielplan!$P200&lt;&gt;"",Spielplan!$H200&lt;&gt;Spielplan!$I200,$F196&lt;&gt;"",$G196&lt;&gt;""),Spielplan!$P200,"")</f>
        <v/>
      </c>
      <c r="J196" s="280" t="str">
        <f>IF(Spielplan!$G200=0,"",Spielplan!$G200)</f>
        <v/>
      </c>
      <c r="K196" s="281" t="str">
        <f t="shared" si="30"/>
        <v/>
      </c>
      <c r="L196" s="277"/>
      <c r="N196" s="16" t="str">
        <f t="shared" ref="N196:N259" si="32">IF($W196=0,F196&amp;G196,"")</f>
        <v/>
      </c>
      <c r="O196" s="59">
        <f t="shared" ref="O196:O259" si="33">IF(AND(F196&lt;&gt;"",G196&lt;&gt;"",F196&lt;&gt;G196,H196&lt;&gt;"",I196&lt;&gt;""),1,0)</f>
        <v>0</v>
      </c>
      <c r="P196" s="59" t="str">
        <f t="shared" ref="P196:P259" si="34">IF(AND(O196&gt;0,$W196=0),H196&amp;" : "&amp;I196,"")</f>
        <v/>
      </c>
      <c r="Q196" s="2" t="str">
        <f t="shared" ref="Q196:Q259" si="35">IF($W196=1,F196&amp;G196,"")</f>
        <v/>
      </c>
      <c r="R196" s="44" t="str">
        <f t="shared" ref="R196:R259" si="36">IF(AND(O196&gt;0,$W196=1),H196&amp;" : "&amp;I196,"")</f>
        <v/>
      </c>
      <c r="U196" s="240" t="str">
        <f t="shared" ref="U196:U259" si="37">$F196&amp;$G196</f>
        <v/>
      </c>
      <c r="V196" s="241" t="str">
        <f t="shared" ref="V196:V259" si="38">$G196&amp;$F196</f>
        <v/>
      </c>
      <c r="W196" s="242">
        <f>IF($U196="",0,COUNTIF($U$4:$U196,$V196))</f>
        <v>0</v>
      </c>
      <c r="X196" s="266" t="str">
        <f t="shared" ref="X196:X259" si="39">IF(O196&gt;0,H196&amp;" : "&amp;I196,"")</f>
        <v/>
      </c>
      <c r="Y196" s="266" t="str">
        <f t="shared" si="31"/>
        <v/>
      </c>
    </row>
    <row r="197" spans="5:25" x14ac:dyDescent="0.2">
      <c r="E197" s="263">
        <v>194</v>
      </c>
      <c r="F197" s="91" t="str">
        <f>IF(Spielplan!$H201="","",Spielplan!$H201)</f>
        <v/>
      </c>
      <c r="G197" s="92" t="str">
        <f>IF(Spielplan!$I201="","",Spielplan!$I201)</f>
        <v/>
      </c>
      <c r="H197" s="59" t="str">
        <f>IF(AND(Spielplan!$N201&lt;&gt;"",Spielplan!$P201&lt;&gt;"",Spielplan!$H201&lt;&gt;Spielplan!$I201,$F197&lt;&gt;"",$G197&lt;&gt;""),Spielplan!$N201,"")</f>
        <v/>
      </c>
      <c r="I197" s="17" t="str">
        <f>IF(AND(Spielplan!$N201&lt;&gt;"",Spielplan!$P201&lt;&gt;"",Spielplan!$H201&lt;&gt;Spielplan!$I201,$F197&lt;&gt;"",$G197&lt;&gt;""),Spielplan!$P201,"")</f>
        <v/>
      </c>
      <c r="J197" s="280" t="str">
        <f>IF(Spielplan!$G201=0,"",Spielplan!$G201)</f>
        <v/>
      </c>
      <c r="K197" s="281" t="str">
        <f t="shared" ref="K197:K260" si="40">IF(OR($J197="ja",INDEX($J$4:$J$383,$L197)&lt;&gt;""),"ja","")</f>
        <v/>
      </c>
      <c r="L197" s="277"/>
      <c r="N197" s="16" t="str">
        <f t="shared" si="32"/>
        <v/>
      </c>
      <c r="O197" s="59">
        <f t="shared" si="33"/>
        <v>0</v>
      </c>
      <c r="P197" s="59" t="str">
        <f t="shared" si="34"/>
        <v/>
      </c>
      <c r="Q197" s="2" t="str">
        <f t="shared" si="35"/>
        <v/>
      </c>
      <c r="R197" s="44" t="str">
        <f t="shared" si="36"/>
        <v/>
      </c>
      <c r="U197" s="240" t="str">
        <f t="shared" si="37"/>
        <v/>
      </c>
      <c r="V197" s="241" t="str">
        <f t="shared" si="38"/>
        <v/>
      </c>
      <c r="W197" s="242">
        <f>IF($U197="",0,COUNTIF($U$4:$U197,$V197))</f>
        <v>0</v>
      </c>
      <c r="X197" s="266" t="str">
        <f t="shared" si="39"/>
        <v/>
      </c>
      <c r="Y197" s="266" t="str">
        <f t="shared" ref="Y197:Y260" si="41">IF($W197&lt;&gt;1,"",VLOOKUP($U197,$N$384:$P$763,3,0))</f>
        <v/>
      </c>
    </row>
    <row r="198" spans="5:25" x14ac:dyDescent="0.2">
      <c r="E198" s="263">
        <v>195</v>
      </c>
      <c r="F198" s="91" t="str">
        <f>IF(Spielplan!$H202="","",Spielplan!$H202)</f>
        <v/>
      </c>
      <c r="G198" s="92" t="str">
        <f>IF(Spielplan!$I202="","",Spielplan!$I202)</f>
        <v/>
      </c>
      <c r="H198" s="59" t="str">
        <f>IF(AND(Spielplan!$N202&lt;&gt;"",Spielplan!$P202&lt;&gt;"",Spielplan!$H202&lt;&gt;Spielplan!$I202,$F198&lt;&gt;"",$G198&lt;&gt;""),Spielplan!$N202,"")</f>
        <v/>
      </c>
      <c r="I198" s="17" t="str">
        <f>IF(AND(Spielplan!$N202&lt;&gt;"",Spielplan!$P202&lt;&gt;"",Spielplan!$H202&lt;&gt;Spielplan!$I202,$F198&lt;&gt;"",$G198&lt;&gt;""),Spielplan!$P202,"")</f>
        <v/>
      </c>
      <c r="J198" s="280" t="str">
        <f>IF(Spielplan!$G202=0,"",Spielplan!$G202)</f>
        <v/>
      </c>
      <c r="K198" s="281" t="str">
        <f t="shared" si="40"/>
        <v/>
      </c>
      <c r="L198" s="277"/>
      <c r="N198" s="16" t="str">
        <f t="shared" si="32"/>
        <v/>
      </c>
      <c r="O198" s="59">
        <f t="shared" si="33"/>
        <v>0</v>
      </c>
      <c r="P198" s="59" t="str">
        <f t="shared" si="34"/>
        <v/>
      </c>
      <c r="Q198" s="2" t="str">
        <f t="shared" si="35"/>
        <v/>
      </c>
      <c r="R198" s="44" t="str">
        <f t="shared" si="36"/>
        <v/>
      </c>
      <c r="U198" s="240" t="str">
        <f t="shared" si="37"/>
        <v/>
      </c>
      <c r="V198" s="241" t="str">
        <f t="shared" si="38"/>
        <v/>
      </c>
      <c r="W198" s="242">
        <f>IF($U198="",0,COUNTIF($U$4:$U198,$V198))</f>
        <v>0</v>
      </c>
      <c r="X198" s="266" t="str">
        <f t="shared" si="39"/>
        <v/>
      </c>
      <c r="Y198" s="266" t="str">
        <f t="shared" si="41"/>
        <v/>
      </c>
    </row>
    <row r="199" spans="5:25" x14ac:dyDescent="0.2">
      <c r="E199" s="263">
        <v>196</v>
      </c>
      <c r="F199" s="91" t="str">
        <f>IF(Spielplan!$H203="","",Spielplan!$H203)</f>
        <v/>
      </c>
      <c r="G199" s="92" t="str">
        <f>IF(Spielplan!$I203="","",Spielplan!$I203)</f>
        <v/>
      </c>
      <c r="H199" s="59" t="str">
        <f>IF(AND(Spielplan!$N203&lt;&gt;"",Spielplan!$P203&lt;&gt;"",Spielplan!$H203&lt;&gt;Spielplan!$I203,$F199&lt;&gt;"",$G199&lt;&gt;""),Spielplan!$N203,"")</f>
        <v/>
      </c>
      <c r="I199" s="17" t="str">
        <f>IF(AND(Spielplan!$N203&lt;&gt;"",Spielplan!$P203&lt;&gt;"",Spielplan!$H203&lt;&gt;Spielplan!$I203,$F199&lt;&gt;"",$G199&lt;&gt;""),Spielplan!$P203,"")</f>
        <v/>
      </c>
      <c r="J199" s="280" t="str">
        <f>IF(Spielplan!$G203=0,"",Spielplan!$G203)</f>
        <v/>
      </c>
      <c r="K199" s="281" t="str">
        <f t="shared" si="40"/>
        <v/>
      </c>
      <c r="L199" s="277"/>
      <c r="N199" s="16" t="str">
        <f t="shared" si="32"/>
        <v/>
      </c>
      <c r="O199" s="59">
        <f t="shared" si="33"/>
        <v>0</v>
      </c>
      <c r="P199" s="59" t="str">
        <f t="shared" si="34"/>
        <v/>
      </c>
      <c r="Q199" s="2" t="str">
        <f t="shared" si="35"/>
        <v/>
      </c>
      <c r="R199" s="44" t="str">
        <f t="shared" si="36"/>
        <v/>
      </c>
      <c r="U199" s="240" t="str">
        <f t="shared" si="37"/>
        <v/>
      </c>
      <c r="V199" s="241" t="str">
        <f t="shared" si="38"/>
        <v/>
      </c>
      <c r="W199" s="242">
        <f>IF($U199="",0,COUNTIF($U$4:$U199,$V199))</f>
        <v>0</v>
      </c>
      <c r="X199" s="266" t="str">
        <f t="shared" si="39"/>
        <v/>
      </c>
      <c r="Y199" s="266" t="str">
        <f t="shared" si="41"/>
        <v/>
      </c>
    </row>
    <row r="200" spans="5:25" x14ac:dyDescent="0.2">
      <c r="E200" s="263">
        <v>197</v>
      </c>
      <c r="F200" s="91" t="str">
        <f>IF(Spielplan!$H204="","",Spielplan!$H204)</f>
        <v/>
      </c>
      <c r="G200" s="92" t="str">
        <f>IF(Spielplan!$I204="","",Spielplan!$I204)</f>
        <v/>
      </c>
      <c r="H200" s="59" t="str">
        <f>IF(AND(Spielplan!$N204&lt;&gt;"",Spielplan!$P204&lt;&gt;"",Spielplan!$H204&lt;&gt;Spielplan!$I204,$F200&lt;&gt;"",$G200&lt;&gt;""),Spielplan!$N204,"")</f>
        <v/>
      </c>
      <c r="I200" s="17" t="str">
        <f>IF(AND(Spielplan!$N204&lt;&gt;"",Spielplan!$P204&lt;&gt;"",Spielplan!$H204&lt;&gt;Spielplan!$I204,$F200&lt;&gt;"",$G200&lt;&gt;""),Spielplan!$P204,"")</f>
        <v/>
      </c>
      <c r="J200" s="280" t="str">
        <f>IF(Spielplan!$G204=0,"",Spielplan!$G204)</f>
        <v/>
      </c>
      <c r="K200" s="281" t="str">
        <f t="shared" si="40"/>
        <v/>
      </c>
      <c r="L200" s="277"/>
      <c r="N200" s="16" t="str">
        <f t="shared" si="32"/>
        <v/>
      </c>
      <c r="O200" s="59">
        <f t="shared" si="33"/>
        <v>0</v>
      </c>
      <c r="P200" s="59" t="str">
        <f t="shared" si="34"/>
        <v/>
      </c>
      <c r="Q200" s="2" t="str">
        <f t="shared" si="35"/>
        <v/>
      </c>
      <c r="R200" s="44" t="str">
        <f t="shared" si="36"/>
        <v/>
      </c>
      <c r="U200" s="240" t="str">
        <f t="shared" si="37"/>
        <v/>
      </c>
      <c r="V200" s="241" t="str">
        <f t="shared" si="38"/>
        <v/>
      </c>
      <c r="W200" s="242">
        <f>IF($U200="",0,COUNTIF($U$4:$U200,$V200))</f>
        <v>0</v>
      </c>
      <c r="X200" s="266" t="str">
        <f t="shared" si="39"/>
        <v/>
      </c>
      <c r="Y200" s="266" t="str">
        <f t="shared" si="41"/>
        <v/>
      </c>
    </row>
    <row r="201" spans="5:25" x14ac:dyDescent="0.2">
      <c r="E201" s="263">
        <v>198</v>
      </c>
      <c r="F201" s="91" t="str">
        <f>IF(Spielplan!$H205="","",Spielplan!$H205)</f>
        <v/>
      </c>
      <c r="G201" s="92" t="str">
        <f>IF(Spielplan!$I205="","",Spielplan!$I205)</f>
        <v/>
      </c>
      <c r="H201" s="59" t="str">
        <f>IF(AND(Spielplan!$N205&lt;&gt;"",Spielplan!$P205&lt;&gt;"",Spielplan!$H205&lt;&gt;Spielplan!$I205,$F201&lt;&gt;"",$G201&lt;&gt;""),Spielplan!$N205,"")</f>
        <v/>
      </c>
      <c r="I201" s="17" t="str">
        <f>IF(AND(Spielplan!$N205&lt;&gt;"",Spielplan!$P205&lt;&gt;"",Spielplan!$H205&lt;&gt;Spielplan!$I205,$F201&lt;&gt;"",$G201&lt;&gt;""),Spielplan!$P205,"")</f>
        <v/>
      </c>
      <c r="J201" s="280" t="str">
        <f>IF(Spielplan!$G205=0,"",Spielplan!$G205)</f>
        <v/>
      </c>
      <c r="K201" s="281" t="str">
        <f t="shared" si="40"/>
        <v/>
      </c>
      <c r="L201" s="277"/>
      <c r="N201" s="16" t="str">
        <f t="shared" si="32"/>
        <v/>
      </c>
      <c r="O201" s="59">
        <f t="shared" si="33"/>
        <v>0</v>
      </c>
      <c r="P201" s="59" t="str">
        <f t="shared" si="34"/>
        <v/>
      </c>
      <c r="Q201" s="2" t="str">
        <f t="shared" si="35"/>
        <v/>
      </c>
      <c r="R201" s="44" t="str">
        <f t="shared" si="36"/>
        <v/>
      </c>
      <c r="U201" s="240" t="str">
        <f t="shared" si="37"/>
        <v/>
      </c>
      <c r="V201" s="241" t="str">
        <f t="shared" si="38"/>
        <v/>
      </c>
      <c r="W201" s="242">
        <f>IF($U201="",0,COUNTIF($U$4:$U201,$V201))</f>
        <v>0</v>
      </c>
      <c r="X201" s="266" t="str">
        <f t="shared" si="39"/>
        <v/>
      </c>
      <c r="Y201" s="266" t="str">
        <f t="shared" si="41"/>
        <v/>
      </c>
    </row>
    <row r="202" spans="5:25" x14ac:dyDescent="0.2">
      <c r="E202" s="263">
        <v>199</v>
      </c>
      <c r="F202" s="91" t="str">
        <f>IF(Spielplan!$H206="","",Spielplan!$H206)</f>
        <v/>
      </c>
      <c r="G202" s="92" t="str">
        <f>IF(Spielplan!$I206="","",Spielplan!$I206)</f>
        <v/>
      </c>
      <c r="H202" s="59" t="str">
        <f>IF(AND(Spielplan!$N206&lt;&gt;"",Spielplan!$P206&lt;&gt;"",Spielplan!$H206&lt;&gt;Spielplan!$I206,$F202&lt;&gt;"",$G202&lt;&gt;""),Spielplan!$N206,"")</f>
        <v/>
      </c>
      <c r="I202" s="17" t="str">
        <f>IF(AND(Spielplan!$N206&lt;&gt;"",Spielplan!$P206&lt;&gt;"",Spielplan!$H206&lt;&gt;Spielplan!$I206,$F202&lt;&gt;"",$G202&lt;&gt;""),Spielplan!$P206,"")</f>
        <v/>
      </c>
      <c r="J202" s="280" t="str">
        <f>IF(Spielplan!$G206=0,"",Spielplan!$G206)</f>
        <v/>
      </c>
      <c r="K202" s="281" t="str">
        <f t="shared" si="40"/>
        <v/>
      </c>
      <c r="L202" s="277"/>
      <c r="N202" s="16" t="str">
        <f t="shared" si="32"/>
        <v/>
      </c>
      <c r="O202" s="59">
        <f t="shared" si="33"/>
        <v>0</v>
      </c>
      <c r="P202" s="59" t="str">
        <f t="shared" si="34"/>
        <v/>
      </c>
      <c r="Q202" s="2" t="str">
        <f t="shared" si="35"/>
        <v/>
      </c>
      <c r="R202" s="44" t="str">
        <f t="shared" si="36"/>
        <v/>
      </c>
      <c r="U202" s="240" t="str">
        <f t="shared" si="37"/>
        <v/>
      </c>
      <c r="V202" s="241" t="str">
        <f t="shared" si="38"/>
        <v/>
      </c>
      <c r="W202" s="242">
        <f>IF($U202="",0,COUNTIF($U$4:$U202,$V202))</f>
        <v>0</v>
      </c>
      <c r="X202" s="266" t="str">
        <f t="shared" si="39"/>
        <v/>
      </c>
      <c r="Y202" s="266" t="str">
        <f t="shared" si="41"/>
        <v/>
      </c>
    </row>
    <row r="203" spans="5:25" x14ac:dyDescent="0.2">
      <c r="E203" s="263">
        <v>200</v>
      </c>
      <c r="F203" s="91" t="str">
        <f>IF(Spielplan!$H207="","",Spielplan!$H207)</f>
        <v/>
      </c>
      <c r="G203" s="92" t="str">
        <f>IF(Spielplan!$I207="","",Spielplan!$I207)</f>
        <v/>
      </c>
      <c r="H203" s="59" t="str">
        <f>IF(AND(Spielplan!$N207&lt;&gt;"",Spielplan!$P207&lt;&gt;"",Spielplan!$H207&lt;&gt;Spielplan!$I207,$F203&lt;&gt;"",$G203&lt;&gt;""),Spielplan!$N207,"")</f>
        <v/>
      </c>
      <c r="I203" s="17" t="str">
        <f>IF(AND(Spielplan!$N207&lt;&gt;"",Spielplan!$P207&lt;&gt;"",Spielplan!$H207&lt;&gt;Spielplan!$I207,$F203&lt;&gt;"",$G203&lt;&gt;""),Spielplan!$P207,"")</f>
        <v/>
      </c>
      <c r="J203" s="280" t="str">
        <f>IF(Spielplan!$G207=0,"",Spielplan!$G207)</f>
        <v/>
      </c>
      <c r="K203" s="281" t="str">
        <f t="shared" si="40"/>
        <v/>
      </c>
      <c r="L203" s="277"/>
      <c r="N203" s="16" t="str">
        <f t="shared" si="32"/>
        <v/>
      </c>
      <c r="O203" s="59">
        <f t="shared" si="33"/>
        <v>0</v>
      </c>
      <c r="P203" s="59" t="str">
        <f t="shared" si="34"/>
        <v/>
      </c>
      <c r="Q203" s="2" t="str">
        <f t="shared" si="35"/>
        <v/>
      </c>
      <c r="R203" s="44" t="str">
        <f t="shared" si="36"/>
        <v/>
      </c>
      <c r="U203" s="240" t="str">
        <f t="shared" si="37"/>
        <v/>
      </c>
      <c r="V203" s="241" t="str">
        <f t="shared" si="38"/>
        <v/>
      </c>
      <c r="W203" s="242">
        <f>IF($U203="",0,COUNTIF($U$4:$U203,$V203))</f>
        <v>0</v>
      </c>
      <c r="X203" s="266" t="str">
        <f t="shared" si="39"/>
        <v/>
      </c>
      <c r="Y203" s="266" t="str">
        <f t="shared" si="41"/>
        <v/>
      </c>
    </row>
    <row r="204" spans="5:25" x14ac:dyDescent="0.2">
      <c r="E204" s="263">
        <v>201</v>
      </c>
      <c r="F204" s="91" t="str">
        <f>IF(Spielplan!$H208="","",Spielplan!$H208)</f>
        <v/>
      </c>
      <c r="G204" s="92" t="str">
        <f>IF(Spielplan!$I208="","",Spielplan!$I208)</f>
        <v/>
      </c>
      <c r="H204" s="59" t="str">
        <f>IF(AND(Spielplan!$N208&lt;&gt;"",Spielplan!$P208&lt;&gt;"",Spielplan!$H208&lt;&gt;Spielplan!$I208,$F204&lt;&gt;"",$G204&lt;&gt;""),Spielplan!$N208,"")</f>
        <v/>
      </c>
      <c r="I204" s="17" t="str">
        <f>IF(AND(Spielplan!$N208&lt;&gt;"",Spielplan!$P208&lt;&gt;"",Spielplan!$H208&lt;&gt;Spielplan!$I208,$F204&lt;&gt;"",$G204&lt;&gt;""),Spielplan!$P208,"")</f>
        <v/>
      </c>
      <c r="J204" s="280" t="str">
        <f>IF(Spielplan!$G208=0,"",Spielplan!$G208)</f>
        <v/>
      </c>
      <c r="K204" s="281" t="str">
        <f t="shared" si="40"/>
        <v/>
      </c>
      <c r="L204" s="277"/>
      <c r="N204" s="16" t="str">
        <f t="shared" si="32"/>
        <v/>
      </c>
      <c r="O204" s="59">
        <f t="shared" si="33"/>
        <v>0</v>
      </c>
      <c r="P204" s="59" t="str">
        <f t="shared" si="34"/>
        <v/>
      </c>
      <c r="Q204" s="2" t="str">
        <f t="shared" si="35"/>
        <v/>
      </c>
      <c r="R204" s="44" t="str">
        <f t="shared" si="36"/>
        <v/>
      </c>
      <c r="U204" s="240" t="str">
        <f t="shared" si="37"/>
        <v/>
      </c>
      <c r="V204" s="241" t="str">
        <f t="shared" si="38"/>
        <v/>
      </c>
      <c r="W204" s="242">
        <f>IF($U204="",0,COUNTIF($U$4:$U204,$V204))</f>
        <v>0</v>
      </c>
      <c r="X204" s="266" t="str">
        <f t="shared" si="39"/>
        <v/>
      </c>
      <c r="Y204" s="266" t="str">
        <f t="shared" si="41"/>
        <v/>
      </c>
    </row>
    <row r="205" spans="5:25" x14ac:dyDescent="0.2">
      <c r="E205" s="263">
        <v>202</v>
      </c>
      <c r="F205" s="91" t="str">
        <f>IF(Spielplan!$H209="","",Spielplan!$H209)</f>
        <v/>
      </c>
      <c r="G205" s="92" t="str">
        <f>IF(Spielplan!$I209="","",Spielplan!$I209)</f>
        <v/>
      </c>
      <c r="H205" s="59" t="str">
        <f>IF(AND(Spielplan!$N209&lt;&gt;"",Spielplan!$P209&lt;&gt;"",Spielplan!$H209&lt;&gt;Spielplan!$I209,$F205&lt;&gt;"",$G205&lt;&gt;""),Spielplan!$N209,"")</f>
        <v/>
      </c>
      <c r="I205" s="17" t="str">
        <f>IF(AND(Spielplan!$N209&lt;&gt;"",Spielplan!$P209&lt;&gt;"",Spielplan!$H209&lt;&gt;Spielplan!$I209,$F205&lt;&gt;"",$G205&lt;&gt;""),Spielplan!$P209,"")</f>
        <v/>
      </c>
      <c r="J205" s="280" t="str">
        <f>IF(Spielplan!$G209=0,"",Spielplan!$G209)</f>
        <v/>
      </c>
      <c r="K205" s="281" t="str">
        <f t="shared" si="40"/>
        <v/>
      </c>
      <c r="L205" s="277"/>
      <c r="N205" s="16" t="str">
        <f t="shared" si="32"/>
        <v/>
      </c>
      <c r="O205" s="59">
        <f t="shared" si="33"/>
        <v>0</v>
      </c>
      <c r="P205" s="59" t="str">
        <f t="shared" si="34"/>
        <v/>
      </c>
      <c r="Q205" s="2" t="str">
        <f t="shared" si="35"/>
        <v/>
      </c>
      <c r="R205" s="44" t="str">
        <f t="shared" si="36"/>
        <v/>
      </c>
      <c r="U205" s="240" t="str">
        <f t="shared" si="37"/>
        <v/>
      </c>
      <c r="V205" s="241" t="str">
        <f t="shared" si="38"/>
        <v/>
      </c>
      <c r="W205" s="242">
        <f>IF($U205="",0,COUNTIF($U$4:$U205,$V205))</f>
        <v>0</v>
      </c>
      <c r="X205" s="266" t="str">
        <f t="shared" si="39"/>
        <v/>
      </c>
      <c r="Y205" s="266" t="str">
        <f t="shared" si="41"/>
        <v/>
      </c>
    </row>
    <row r="206" spans="5:25" x14ac:dyDescent="0.2">
      <c r="E206" s="263">
        <v>203</v>
      </c>
      <c r="F206" s="91" t="str">
        <f>IF(Spielplan!$H210="","",Spielplan!$H210)</f>
        <v/>
      </c>
      <c r="G206" s="92" t="str">
        <f>IF(Spielplan!$I210="","",Spielplan!$I210)</f>
        <v/>
      </c>
      <c r="H206" s="59" t="str">
        <f>IF(AND(Spielplan!$N210&lt;&gt;"",Spielplan!$P210&lt;&gt;"",Spielplan!$H210&lt;&gt;Spielplan!$I210,$F206&lt;&gt;"",$G206&lt;&gt;""),Spielplan!$N210,"")</f>
        <v/>
      </c>
      <c r="I206" s="17" t="str">
        <f>IF(AND(Spielplan!$N210&lt;&gt;"",Spielplan!$P210&lt;&gt;"",Spielplan!$H210&lt;&gt;Spielplan!$I210,$F206&lt;&gt;"",$G206&lt;&gt;""),Spielplan!$P210,"")</f>
        <v/>
      </c>
      <c r="J206" s="280" t="str">
        <f>IF(Spielplan!$G210=0,"",Spielplan!$G210)</f>
        <v/>
      </c>
      <c r="K206" s="281" t="str">
        <f t="shared" si="40"/>
        <v/>
      </c>
      <c r="L206" s="277"/>
      <c r="N206" s="16" t="str">
        <f t="shared" si="32"/>
        <v/>
      </c>
      <c r="O206" s="59">
        <f t="shared" si="33"/>
        <v>0</v>
      </c>
      <c r="P206" s="59" t="str">
        <f t="shared" si="34"/>
        <v/>
      </c>
      <c r="Q206" s="2" t="str">
        <f t="shared" si="35"/>
        <v/>
      </c>
      <c r="R206" s="44" t="str">
        <f t="shared" si="36"/>
        <v/>
      </c>
      <c r="U206" s="240" t="str">
        <f t="shared" si="37"/>
        <v/>
      </c>
      <c r="V206" s="241" t="str">
        <f t="shared" si="38"/>
        <v/>
      </c>
      <c r="W206" s="242">
        <f>IF($U206="",0,COUNTIF($U$4:$U206,$V206))</f>
        <v>0</v>
      </c>
      <c r="X206" s="266" t="str">
        <f t="shared" si="39"/>
        <v/>
      </c>
      <c r="Y206" s="266" t="str">
        <f t="shared" si="41"/>
        <v/>
      </c>
    </row>
    <row r="207" spans="5:25" x14ac:dyDescent="0.2">
      <c r="E207" s="263">
        <v>204</v>
      </c>
      <c r="F207" s="91" t="str">
        <f>IF(Spielplan!$H211="","",Spielplan!$H211)</f>
        <v/>
      </c>
      <c r="G207" s="92" t="str">
        <f>IF(Spielplan!$I211="","",Spielplan!$I211)</f>
        <v/>
      </c>
      <c r="H207" s="59" t="str">
        <f>IF(AND(Spielplan!$N211&lt;&gt;"",Spielplan!$P211&lt;&gt;"",Spielplan!$H211&lt;&gt;Spielplan!$I211,$F207&lt;&gt;"",$G207&lt;&gt;""),Spielplan!$N211,"")</f>
        <v/>
      </c>
      <c r="I207" s="17" t="str">
        <f>IF(AND(Spielplan!$N211&lt;&gt;"",Spielplan!$P211&lt;&gt;"",Spielplan!$H211&lt;&gt;Spielplan!$I211,$F207&lt;&gt;"",$G207&lt;&gt;""),Spielplan!$P211,"")</f>
        <v/>
      </c>
      <c r="J207" s="280" t="str">
        <f>IF(Spielplan!$G211=0,"",Spielplan!$G211)</f>
        <v/>
      </c>
      <c r="K207" s="281" t="str">
        <f t="shared" si="40"/>
        <v/>
      </c>
      <c r="L207" s="277"/>
      <c r="N207" s="16" t="str">
        <f t="shared" si="32"/>
        <v/>
      </c>
      <c r="O207" s="59">
        <f t="shared" si="33"/>
        <v>0</v>
      </c>
      <c r="P207" s="59" t="str">
        <f t="shared" si="34"/>
        <v/>
      </c>
      <c r="Q207" s="2" t="str">
        <f t="shared" si="35"/>
        <v/>
      </c>
      <c r="R207" s="44" t="str">
        <f t="shared" si="36"/>
        <v/>
      </c>
      <c r="U207" s="240" t="str">
        <f t="shared" si="37"/>
        <v/>
      </c>
      <c r="V207" s="241" t="str">
        <f t="shared" si="38"/>
        <v/>
      </c>
      <c r="W207" s="242">
        <f>IF($U207="",0,COUNTIF($U$4:$U207,$V207))</f>
        <v>0</v>
      </c>
      <c r="X207" s="266" t="str">
        <f t="shared" si="39"/>
        <v/>
      </c>
      <c r="Y207" s="266" t="str">
        <f t="shared" si="41"/>
        <v/>
      </c>
    </row>
    <row r="208" spans="5:25" x14ac:dyDescent="0.2">
      <c r="E208" s="263">
        <v>205</v>
      </c>
      <c r="F208" s="91" t="str">
        <f>IF(Spielplan!$H212="","",Spielplan!$H212)</f>
        <v/>
      </c>
      <c r="G208" s="92" t="str">
        <f>IF(Spielplan!$I212="","",Spielplan!$I212)</f>
        <v/>
      </c>
      <c r="H208" s="59" t="str">
        <f>IF(AND(Spielplan!$N212&lt;&gt;"",Spielplan!$P212&lt;&gt;"",Spielplan!$H212&lt;&gt;Spielplan!$I212,$F208&lt;&gt;"",$G208&lt;&gt;""),Spielplan!$N212,"")</f>
        <v/>
      </c>
      <c r="I208" s="17" t="str">
        <f>IF(AND(Spielplan!$N212&lt;&gt;"",Spielplan!$P212&lt;&gt;"",Spielplan!$H212&lt;&gt;Spielplan!$I212,$F208&lt;&gt;"",$G208&lt;&gt;""),Spielplan!$P212,"")</f>
        <v/>
      </c>
      <c r="J208" s="280" t="str">
        <f>IF(Spielplan!$G212=0,"",Spielplan!$G212)</f>
        <v/>
      </c>
      <c r="K208" s="281" t="str">
        <f t="shared" si="40"/>
        <v/>
      </c>
      <c r="L208" s="277"/>
      <c r="N208" s="16" t="str">
        <f t="shared" si="32"/>
        <v/>
      </c>
      <c r="O208" s="59">
        <f t="shared" si="33"/>
        <v>0</v>
      </c>
      <c r="P208" s="59" t="str">
        <f t="shared" si="34"/>
        <v/>
      </c>
      <c r="Q208" s="2" t="str">
        <f t="shared" si="35"/>
        <v/>
      </c>
      <c r="R208" s="44" t="str">
        <f t="shared" si="36"/>
        <v/>
      </c>
      <c r="U208" s="240" t="str">
        <f t="shared" si="37"/>
        <v/>
      </c>
      <c r="V208" s="241" t="str">
        <f t="shared" si="38"/>
        <v/>
      </c>
      <c r="W208" s="242">
        <f>IF($U208="",0,COUNTIF($U$4:$U208,$V208))</f>
        <v>0</v>
      </c>
      <c r="X208" s="266" t="str">
        <f t="shared" si="39"/>
        <v/>
      </c>
      <c r="Y208" s="266" t="str">
        <f t="shared" si="41"/>
        <v/>
      </c>
    </row>
    <row r="209" spans="5:25" x14ac:dyDescent="0.2">
      <c r="E209" s="263">
        <v>206</v>
      </c>
      <c r="F209" s="91" t="str">
        <f>IF(Spielplan!$H213="","",Spielplan!$H213)</f>
        <v/>
      </c>
      <c r="G209" s="92" t="str">
        <f>IF(Spielplan!$I213="","",Spielplan!$I213)</f>
        <v/>
      </c>
      <c r="H209" s="59" t="str">
        <f>IF(AND(Spielplan!$N213&lt;&gt;"",Spielplan!$P213&lt;&gt;"",Spielplan!$H213&lt;&gt;Spielplan!$I213,$F209&lt;&gt;"",$G209&lt;&gt;""),Spielplan!$N213,"")</f>
        <v/>
      </c>
      <c r="I209" s="17" t="str">
        <f>IF(AND(Spielplan!$N213&lt;&gt;"",Spielplan!$P213&lt;&gt;"",Spielplan!$H213&lt;&gt;Spielplan!$I213,$F209&lt;&gt;"",$G209&lt;&gt;""),Spielplan!$P213,"")</f>
        <v/>
      </c>
      <c r="J209" s="280" t="str">
        <f>IF(Spielplan!$G213=0,"",Spielplan!$G213)</f>
        <v/>
      </c>
      <c r="K209" s="281" t="str">
        <f t="shared" si="40"/>
        <v/>
      </c>
      <c r="L209" s="277"/>
      <c r="N209" s="16" t="str">
        <f t="shared" si="32"/>
        <v/>
      </c>
      <c r="O209" s="59">
        <f t="shared" si="33"/>
        <v>0</v>
      </c>
      <c r="P209" s="59" t="str">
        <f t="shared" si="34"/>
        <v/>
      </c>
      <c r="Q209" s="2" t="str">
        <f t="shared" si="35"/>
        <v/>
      </c>
      <c r="R209" s="44" t="str">
        <f t="shared" si="36"/>
        <v/>
      </c>
      <c r="U209" s="240" t="str">
        <f t="shared" si="37"/>
        <v/>
      </c>
      <c r="V209" s="241" t="str">
        <f t="shared" si="38"/>
        <v/>
      </c>
      <c r="W209" s="242">
        <f>IF($U209="",0,COUNTIF($U$4:$U209,$V209))</f>
        <v>0</v>
      </c>
      <c r="X209" s="266" t="str">
        <f t="shared" si="39"/>
        <v/>
      </c>
      <c r="Y209" s="266" t="str">
        <f t="shared" si="41"/>
        <v/>
      </c>
    </row>
    <row r="210" spans="5:25" x14ac:dyDescent="0.2">
      <c r="E210" s="263">
        <v>207</v>
      </c>
      <c r="F210" s="91" t="str">
        <f>IF(Spielplan!$H214="","",Spielplan!$H214)</f>
        <v/>
      </c>
      <c r="G210" s="92" t="str">
        <f>IF(Spielplan!$I214="","",Spielplan!$I214)</f>
        <v/>
      </c>
      <c r="H210" s="59" t="str">
        <f>IF(AND(Spielplan!$N214&lt;&gt;"",Spielplan!$P214&lt;&gt;"",Spielplan!$H214&lt;&gt;Spielplan!$I214,$F210&lt;&gt;"",$G210&lt;&gt;""),Spielplan!$N214,"")</f>
        <v/>
      </c>
      <c r="I210" s="17" t="str">
        <f>IF(AND(Spielplan!$N214&lt;&gt;"",Spielplan!$P214&lt;&gt;"",Spielplan!$H214&lt;&gt;Spielplan!$I214,$F210&lt;&gt;"",$G210&lt;&gt;""),Spielplan!$P214,"")</f>
        <v/>
      </c>
      <c r="J210" s="280" t="str">
        <f>IF(Spielplan!$G214=0,"",Spielplan!$G214)</f>
        <v/>
      </c>
      <c r="K210" s="281" t="str">
        <f t="shared" si="40"/>
        <v/>
      </c>
      <c r="L210" s="277"/>
      <c r="N210" s="16" t="str">
        <f t="shared" si="32"/>
        <v/>
      </c>
      <c r="O210" s="59">
        <f t="shared" si="33"/>
        <v>0</v>
      </c>
      <c r="P210" s="59" t="str">
        <f t="shared" si="34"/>
        <v/>
      </c>
      <c r="Q210" s="2" t="str">
        <f t="shared" si="35"/>
        <v/>
      </c>
      <c r="R210" s="44" t="str">
        <f t="shared" si="36"/>
        <v/>
      </c>
      <c r="U210" s="240" t="str">
        <f t="shared" si="37"/>
        <v/>
      </c>
      <c r="V210" s="241" t="str">
        <f t="shared" si="38"/>
        <v/>
      </c>
      <c r="W210" s="242">
        <f>IF($U210="",0,COUNTIF($U$4:$U210,$V210))</f>
        <v>0</v>
      </c>
      <c r="X210" s="266" t="str">
        <f t="shared" si="39"/>
        <v/>
      </c>
      <c r="Y210" s="266" t="str">
        <f t="shared" si="41"/>
        <v/>
      </c>
    </row>
    <row r="211" spans="5:25" x14ac:dyDescent="0.2">
      <c r="E211" s="263">
        <v>208</v>
      </c>
      <c r="F211" s="91" t="str">
        <f>IF(Spielplan!$H215="","",Spielplan!$H215)</f>
        <v/>
      </c>
      <c r="G211" s="92" t="str">
        <f>IF(Spielplan!$I215="","",Spielplan!$I215)</f>
        <v/>
      </c>
      <c r="H211" s="59" t="str">
        <f>IF(AND(Spielplan!$N215&lt;&gt;"",Spielplan!$P215&lt;&gt;"",Spielplan!$H215&lt;&gt;Spielplan!$I215,$F211&lt;&gt;"",$G211&lt;&gt;""),Spielplan!$N215,"")</f>
        <v/>
      </c>
      <c r="I211" s="17" t="str">
        <f>IF(AND(Spielplan!$N215&lt;&gt;"",Spielplan!$P215&lt;&gt;"",Spielplan!$H215&lt;&gt;Spielplan!$I215,$F211&lt;&gt;"",$G211&lt;&gt;""),Spielplan!$P215,"")</f>
        <v/>
      </c>
      <c r="J211" s="280" t="str">
        <f>IF(Spielplan!$G215=0,"",Spielplan!$G215)</f>
        <v/>
      </c>
      <c r="K211" s="281" t="str">
        <f t="shared" si="40"/>
        <v/>
      </c>
      <c r="L211" s="277"/>
      <c r="N211" s="16" t="str">
        <f t="shared" si="32"/>
        <v/>
      </c>
      <c r="O211" s="59">
        <f t="shared" si="33"/>
        <v>0</v>
      </c>
      <c r="P211" s="59" t="str">
        <f t="shared" si="34"/>
        <v/>
      </c>
      <c r="Q211" s="2" t="str">
        <f t="shared" si="35"/>
        <v/>
      </c>
      <c r="R211" s="44" t="str">
        <f t="shared" si="36"/>
        <v/>
      </c>
      <c r="U211" s="240" t="str">
        <f t="shared" si="37"/>
        <v/>
      </c>
      <c r="V211" s="241" t="str">
        <f t="shared" si="38"/>
        <v/>
      </c>
      <c r="W211" s="242">
        <f>IF($U211="",0,COUNTIF($U$4:$U211,$V211))</f>
        <v>0</v>
      </c>
      <c r="X211" s="266" t="str">
        <f t="shared" si="39"/>
        <v/>
      </c>
      <c r="Y211" s="266" t="str">
        <f t="shared" si="41"/>
        <v/>
      </c>
    </row>
    <row r="212" spans="5:25" x14ac:dyDescent="0.2">
      <c r="E212" s="263">
        <v>209</v>
      </c>
      <c r="F212" s="91" t="str">
        <f>IF(Spielplan!$H216="","",Spielplan!$H216)</f>
        <v/>
      </c>
      <c r="G212" s="92" t="str">
        <f>IF(Spielplan!$I216="","",Spielplan!$I216)</f>
        <v/>
      </c>
      <c r="H212" s="59" t="str">
        <f>IF(AND(Spielplan!$N216&lt;&gt;"",Spielplan!$P216&lt;&gt;"",Spielplan!$H216&lt;&gt;Spielplan!$I216,$F212&lt;&gt;"",$G212&lt;&gt;""),Spielplan!$N216,"")</f>
        <v/>
      </c>
      <c r="I212" s="17" t="str">
        <f>IF(AND(Spielplan!$N216&lt;&gt;"",Spielplan!$P216&lt;&gt;"",Spielplan!$H216&lt;&gt;Spielplan!$I216,$F212&lt;&gt;"",$G212&lt;&gt;""),Spielplan!$P216,"")</f>
        <v/>
      </c>
      <c r="J212" s="280" t="str">
        <f>IF(Spielplan!$G216=0,"",Spielplan!$G216)</f>
        <v/>
      </c>
      <c r="K212" s="281" t="str">
        <f t="shared" si="40"/>
        <v/>
      </c>
      <c r="L212" s="277"/>
      <c r="N212" s="16" t="str">
        <f t="shared" si="32"/>
        <v/>
      </c>
      <c r="O212" s="59">
        <f t="shared" si="33"/>
        <v>0</v>
      </c>
      <c r="P212" s="59" t="str">
        <f t="shared" si="34"/>
        <v/>
      </c>
      <c r="Q212" s="2" t="str">
        <f t="shared" si="35"/>
        <v/>
      </c>
      <c r="R212" s="44" t="str">
        <f t="shared" si="36"/>
        <v/>
      </c>
      <c r="U212" s="240" t="str">
        <f t="shared" si="37"/>
        <v/>
      </c>
      <c r="V212" s="241" t="str">
        <f t="shared" si="38"/>
        <v/>
      </c>
      <c r="W212" s="242">
        <f>IF($U212="",0,COUNTIF($U$4:$U212,$V212))</f>
        <v>0</v>
      </c>
      <c r="X212" s="266" t="str">
        <f t="shared" si="39"/>
        <v/>
      </c>
      <c r="Y212" s="266" t="str">
        <f t="shared" si="41"/>
        <v/>
      </c>
    </row>
    <row r="213" spans="5:25" x14ac:dyDescent="0.2">
      <c r="E213" s="263">
        <v>210</v>
      </c>
      <c r="F213" s="91" t="str">
        <f>IF(Spielplan!$H217="","",Spielplan!$H217)</f>
        <v/>
      </c>
      <c r="G213" s="92" t="str">
        <f>IF(Spielplan!$I217="","",Spielplan!$I217)</f>
        <v/>
      </c>
      <c r="H213" s="59" t="str">
        <f>IF(AND(Spielplan!$N217&lt;&gt;"",Spielplan!$P217&lt;&gt;"",Spielplan!$H217&lt;&gt;Spielplan!$I217,$F213&lt;&gt;"",$G213&lt;&gt;""),Spielplan!$N217,"")</f>
        <v/>
      </c>
      <c r="I213" s="17" t="str">
        <f>IF(AND(Spielplan!$N217&lt;&gt;"",Spielplan!$P217&lt;&gt;"",Spielplan!$H217&lt;&gt;Spielplan!$I217,$F213&lt;&gt;"",$G213&lt;&gt;""),Spielplan!$P217,"")</f>
        <v/>
      </c>
      <c r="J213" s="280" t="str">
        <f>IF(Spielplan!$G217=0,"",Spielplan!$G217)</f>
        <v/>
      </c>
      <c r="K213" s="281" t="str">
        <f t="shared" si="40"/>
        <v/>
      </c>
      <c r="L213" s="277"/>
      <c r="N213" s="16" t="str">
        <f t="shared" si="32"/>
        <v/>
      </c>
      <c r="O213" s="59">
        <f t="shared" si="33"/>
        <v>0</v>
      </c>
      <c r="P213" s="59" t="str">
        <f t="shared" si="34"/>
        <v/>
      </c>
      <c r="Q213" s="2" t="str">
        <f t="shared" si="35"/>
        <v/>
      </c>
      <c r="R213" s="44" t="str">
        <f t="shared" si="36"/>
        <v/>
      </c>
      <c r="U213" s="240" t="str">
        <f t="shared" si="37"/>
        <v/>
      </c>
      <c r="V213" s="241" t="str">
        <f t="shared" si="38"/>
        <v/>
      </c>
      <c r="W213" s="242">
        <f>IF($U213="",0,COUNTIF($U$4:$U213,$V213))</f>
        <v>0</v>
      </c>
      <c r="X213" s="266" t="str">
        <f t="shared" si="39"/>
        <v/>
      </c>
      <c r="Y213" s="266" t="str">
        <f t="shared" si="41"/>
        <v/>
      </c>
    </row>
    <row r="214" spans="5:25" x14ac:dyDescent="0.2">
      <c r="E214" s="263">
        <v>211</v>
      </c>
      <c r="F214" s="91" t="str">
        <f>IF(Spielplan!$H218="","",Spielplan!$H218)</f>
        <v/>
      </c>
      <c r="G214" s="92" t="str">
        <f>IF(Spielplan!$I218="","",Spielplan!$I218)</f>
        <v/>
      </c>
      <c r="H214" s="59" t="str">
        <f>IF(AND(Spielplan!$N218&lt;&gt;"",Spielplan!$P218&lt;&gt;"",Spielplan!$H218&lt;&gt;Spielplan!$I218,$F214&lt;&gt;"",$G214&lt;&gt;""),Spielplan!$N218,"")</f>
        <v/>
      </c>
      <c r="I214" s="17" t="str">
        <f>IF(AND(Spielplan!$N218&lt;&gt;"",Spielplan!$P218&lt;&gt;"",Spielplan!$H218&lt;&gt;Spielplan!$I218,$F214&lt;&gt;"",$G214&lt;&gt;""),Spielplan!$P218,"")</f>
        <v/>
      </c>
      <c r="J214" s="280" t="str">
        <f>IF(Spielplan!$G218=0,"",Spielplan!$G218)</f>
        <v/>
      </c>
      <c r="K214" s="281" t="str">
        <f t="shared" si="40"/>
        <v/>
      </c>
      <c r="L214" s="277"/>
      <c r="N214" s="16" t="str">
        <f t="shared" si="32"/>
        <v/>
      </c>
      <c r="O214" s="59">
        <f t="shared" si="33"/>
        <v>0</v>
      </c>
      <c r="P214" s="59" t="str">
        <f t="shared" si="34"/>
        <v/>
      </c>
      <c r="Q214" s="2" t="str">
        <f t="shared" si="35"/>
        <v/>
      </c>
      <c r="R214" s="44" t="str">
        <f t="shared" si="36"/>
        <v/>
      </c>
      <c r="U214" s="240" t="str">
        <f t="shared" si="37"/>
        <v/>
      </c>
      <c r="V214" s="241" t="str">
        <f t="shared" si="38"/>
        <v/>
      </c>
      <c r="W214" s="242">
        <f>IF($U214="",0,COUNTIF($U$4:$U214,$V214))</f>
        <v>0</v>
      </c>
      <c r="X214" s="266" t="str">
        <f t="shared" si="39"/>
        <v/>
      </c>
      <c r="Y214" s="266" t="str">
        <f t="shared" si="41"/>
        <v/>
      </c>
    </row>
    <row r="215" spans="5:25" x14ac:dyDescent="0.2">
      <c r="E215" s="263">
        <v>212</v>
      </c>
      <c r="F215" s="91" t="str">
        <f>IF(Spielplan!$H219="","",Spielplan!$H219)</f>
        <v/>
      </c>
      <c r="G215" s="92" t="str">
        <f>IF(Spielplan!$I219="","",Spielplan!$I219)</f>
        <v/>
      </c>
      <c r="H215" s="59" t="str">
        <f>IF(AND(Spielplan!$N219&lt;&gt;"",Spielplan!$P219&lt;&gt;"",Spielplan!$H219&lt;&gt;Spielplan!$I219,$F215&lt;&gt;"",$G215&lt;&gt;""),Spielplan!$N219,"")</f>
        <v/>
      </c>
      <c r="I215" s="17" t="str">
        <f>IF(AND(Spielplan!$N219&lt;&gt;"",Spielplan!$P219&lt;&gt;"",Spielplan!$H219&lt;&gt;Spielplan!$I219,$F215&lt;&gt;"",$G215&lt;&gt;""),Spielplan!$P219,"")</f>
        <v/>
      </c>
      <c r="J215" s="280" t="str">
        <f>IF(Spielplan!$G219=0,"",Spielplan!$G219)</f>
        <v/>
      </c>
      <c r="K215" s="281" t="str">
        <f t="shared" si="40"/>
        <v/>
      </c>
      <c r="L215" s="277"/>
      <c r="N215" s="16" t="str">
        <f t="shared" si="32"/>
        <v/>
      </c>
      <c r="O215" s="59">
        <f t="shared" si="33"/>
        <v>0</v>
      </c>
      <c r="P215" s="59" t="str">
        <f t="shared" si="34"/>
        <v/>
      </c>
      <c r="Q215" s="2" t="str">
        <f t="shared" si="35"/>
        <v/>
      </c>
      <c r="R215" s="44" t="str">
        <f t="shared" si="36"/>
        <v/>
      </c>
      <c r="U215" s="240" t="str">
        <f t="shared" si="37"/>
        <v/>
      </c>
      <c r="V215" s="241" t="str">
        <f t="shared" si="38"/>
        <v/>
      </c>
      <c r="W215" s="242">
        <f>IF($U215="",0,COUNTIF($U$4:$U215,$V215))</f>
        <v>0</v>
      </c>
      <c r="X215" s="266" t="str">
        <f t="shared" si="39"/>
        <v/>
      </c>
      <c r="Y215" s="266" t="str">
        <f t="shared" si="41"/>
        <v/>
      </c>
    </row>
    <row r="216" spans="5:25" x14ac:dyDescent="0.2">
      <c r="E216" s="263">
        <v>213</v>
      </c>
      <c r="F216" s="91" t="str">
        <f>IF(Spielplan!$H220="","",Spielplan!$H220)</f>
        <v/>
      </c>
      <c r="G216" s="92" t="str">
        <f>IF(Spielplan!$I220="","",Spielplan!$I220)</f>
        <v/>
      </c>
      <c r="H216" s="59" t="str">
        <f>IF(AND(Spielplan!$N220&lt;&gt;"",Spielplan!$P220&lt;&gt;"",Spielplan!$H220&lt;&gt;Spielplan!$I220,$F216&lt;&gt;"",$G216&lt;&gt;""),Spielplan!$N220,"")</f>
        <v/>
      </c>
      <c r="I216" s="17" t="str">
        <f>IF(AND(Spielplan!$N220&lt;&gt;"",Spielplan!$P220&lt;&gt;"",Spielplan!$H220&lt;&gt;Spielplan!$I220,$F216&lt;&gt;"",$G216&lt;&gt;""),Spielplan!$P220,"")</f>
        <v/>
      </c>
      <c r="J216" s="280" t="str">
        <f>IF(Spielplan!$G220=0,"",Spielplan!$G220)</f>
        <v/>
      </c>
      <c r="K216" s="281" t="str">
        <f t="shared" si="40"/>
        <v/>
      </c>
      <c r="L216" s="277"/>
      <c r="N216" s="16" t="str">
        <f t="shared" si="32"/>
        <v/>
      </c>
      <c r="O216" s="59">
        <f t="shared" si="33"/>
        <v>0</v>
      </c>
      <c r="P216" s="59" t="str">
        <f t="shared" si="34"/>
        <v/>
      </c>
      <c r="Q216" s="2" t="str">
        <f t="shared" si="35"/>
        <v/>
      </c>
      <c r="R216" s="44" t="str">
        <f t="shared" si="36"/>
        <v/>
      </c>
      <c r="U216" s="240" t="str">
        <f t="shared" si="37"/>
        <v/>
      </c>
      <c r="V216" s="241" t="str">
        <f t="shared" si="38"/>
        <v/>
      </c>
      <c r="W216" s="242">
        <f>IF($U216="",0,COUNTIF($U$4:$U216,$V216))</f>
        <v>0</v>
      </c>
      <c r="X216" s="266" t="str">
        <f t="shared" si="39"/>
        <v/>
      </c>
      <c r="Y216" s="266" t="str">
        <f t="shared" si="41"/>
        <v/>
      </c>
    </row>
    <row r="217" spans="5:25" x14ac:dyDescent="0.2">
      <c r="E217" s="263">
        <v>214</v>
      </c>
      <c r="F217" s="91" t="str">
        <f>IF(Spielplan!$H221="","",Spielplan!$H221)</f>
        <v/>
      </c>
      <c r="G217" s="92" t="str">
        <f>IF(Spielplan!$I221="","",Spielplan!$I221)</f>
        <v/>
      </c>
      <c r="H217" s="59" t="str">
        <f>IF(AND(Spielplan!$N221&lt;&gt;"",Spielplan!$P221&lt;&gt;"",Spielplan!$H221&lt;&gt;Spielplan!$I221,$F217&lt;&gt;"",$G217&lt;&gt;""),Spielplan!$N221,"")</f>
        <v/>
      </c>
      <c r="I217" s="17" t="str">
        <f>IF(AND(Spielplan!$N221&lt;&gt;"",Spielplan!$P221&lt;&gt;"",Spielplan!$H221&lt;&gt;Spielplan!$I221,$F217&lt;&gt;"",$G217&lt;&gt;""),Spielplan!$P221,"")</f>
        <v/>
      </c>
      <c r="J217" s="280" t="str">
        <f>IF(Spielplan!$G221=0,"",Spielplan!$G221)</f>
        <v/>
      </c>
      <c r="K217" s="281" t="str">
        <f t="shared" si="40"/>
        <v/>
      </c>
      <c r="L217" s="277"/>
      <c r="N217" s="16" t="str">
        <f t="shared" si="32"/>
        <v/>
      </c>
      <c r="O217" s="59">
        <f t="shared" si="33"/>
        <v>0</v>
      </c>
      <c r="P217" s="59" t="str">
        <f t="shared" si="34"/>
        <v/>
      </c>
      <c r="Q217" s="2" t="str">
        <f t="shared" si="35"/>
        <v/>
      </c>
      <c r="R217" s="44" t="str">
        <f t="shared" si="36"/>
        <v/>
      </c>
      <c r="U217" s="240" t="str">
        <f t="shared" si="37"/>
        <v/>
      </c>
      <c r="V217" s="241" t="str">
        <f t="shared" si="38"/>
        <v/>
      </c>
      <c r="W217" s="242">
        <f>IF($U217="",0,COUNTIF($U$4:$U217,$V217))</f>
        <v>0</v>
      </c>
      <c r="X217" s="266" t="str">
        <f t="shared" si="39"/>
        <v/>
      </c>
      <c r="Y217" s="266" t="str">
        <f t="shared" si="41"/>
        <v/>
      </c>
    </row>
    <row r="218" spans="5:25" x14ac:dyDescent="0.2">
      <c r="E218" s="263">
        <v>215</v>
      </c>
      <c r="F218" s="91" t="str">
        <f>IF(Spielplan!$H222="","",Spielplan!$H222)</f>
        <v/>
      </c>
      <c r="G218" s="92" t="str">
        <f>IF(Spielplan!$I222="","",Spielplan!$I222)</f>
        <v/>
      </c>
      <c r="H218" s="59" t="str">
        <f>IF(AND(Spielplan!$N222&lt;&gt;"",Spielplan!$P222&lt;&gt;"",Spielplan!$H222&lt;&gt;Spielplan!$I222,$F218&lt;&gt;"",$G218&lt;&gt;""),Spielplan!$N222,"")</f>
        <v/>
      </c>
      <c r="I218" s="17" t="str">
        <f>IF(AND(Spielplan!$N222&lt;&gt;"",Spielplan!$P222&lt;&gt;"",Spielplan!$H222&lt;&gt;Spielplan!$I222,$F218&lt;&gt;"",$G218&lt;&gt;""),Spielplan!$P222,"")</f>
        <v/>
      </c>
      <c r="J218" s="280" t="str">
        <f>IF(Spielplan!$G222=0,"",Spielplan!$G222)</f>
        <v/>
      </c>
      <c r="K218" s="281" t="str">
        <f t="shared" si="40"/>
        <v/>
      </c>
      <c r="L218" s="277"/>
      <c r="N218" s="16" t="str">
        <f t="shared" si="32"/>
        <v/>
      </c>
      <c r="O218" s="59">
        <f t="shared" si="33"/>
        <v>0</v>
      </c>
      <c r="P218" s="59" t="str">
        <f t="shared" si="34"/>
        <v/>
      </c>
      <c r="Q218" s="2" t="str">
        <f t="shared" si="35"/>
        <v/>
      </c>
      <c r="R218" s="44" t="str">
        <f t="shared" si="36"/>
        <v/>
      </c>
      <c r="U218" s="240" t="str">
        <f t="shared" si="37"/>
        <v/>
      </c>
      <c r="V218" s="241" t="str">
        <f t="shared" si="38"/>
        <v/>
      </c>
      <c r="W218" s="242">
        <f>IF($U218="",0,COUNTIF($U$4:$U218,$V218))</f>
        <v>0</v>
      </c>
      <c r="X218" s="266" t="str">
        <f t="shared" si="39"/>
        <v/>
      </c>
      <c r="Y218" s="266" t="str">
        <f t="shared" si="41"/>
        <v/>
      </c>
    </row>
    <row r="219" spans="5:25" x14ac:dyDescent="0.2">
      <c r="E219" s="263">
        <v>216</v>
      </c>
      <c r="F219" s="91" t="str">
        <f>IF(Spielplan!$H223="","",Spielplan!$H223)</f>
        <v/>
      </c>
      <c r="G219" s="92" t="str">
        <f>IF(Spielplan!$I223="","",Spielplan!$I223)</f>
        <v/>
      </c>
      <c r="H219" s="59" t="str">
        <f>IF(AND(Spielplan!$N223&lt;&gt;"",Spielplan!$P223&lt;&gt;"",Spielplan!$H223&lt;&gt;Spielplan!$I223,$F219&lt;&gt;"",$G219&lt;&gt;""),Spielplan!$N223,"")</f>
        <v/>
      </c>
      <c r="I219" s="17" t="str">
        <f>IF(AND(Spielplan!$N223&lt;&gt;"",Spielplan!$P223&lt;&gt;"",Spielplan!$H223&lt;&gt;Spielplan!$I223,$F219&lt;&gt;"",$G219&lt;&gt;""),Spielplan!$P223,"")</f>
        <v/>
      </c>
      <c r="J219" s="280" t="str">
        <f>IF(Spielplan!$G223=0,"",Spielplan!$G223)</f>
        <v/>
      </c>
      <c r="K219" s="281" t="str">
        <f t="shared" si="40"/>
        <v/>
      </c>
      <c r="L219" s="277"/>
      <c r="N219" s="16" t="str">
        <f t="shared" si="32"/>
        <v/>
      </c>
      <c r="O219" s="59">
        <f t="shared" si="33"/>
        <v>0</v>
      </c>
      <c r="P219" s="59" t="str">
        <f t="shared" si="34"/>
        <v/>
      </c>
      <c r="Q219" s="2" t="str">
        <f t="shared" si="35"/>
        <v/>
      </c>
      <c r="R219" s="44" t="str">
        <f t="shared" si="36"/>
        <v/>
      </c>
      <c r="U219" s="240" t="str">
        <f t="shared" si="37"/>
        <v/>
      </c>
      <c r="V219" s="241" t="str">
        <f t="shared" si="38"/>
        <v/>
      </c>
      <c r="W219" s="242">
        <f>IF($U219="",0,COUNTIF($U$4:$U219,$V219))</f>
        <v>0</v>
      </c>
      <c r="X219" s="266" t="str">
        <f t="shared" si="39"/>
        <v/>
      </c>
      <c r="Y219" s="266" t="str">
        <f t="shared" si="41"/>
        <v/>
      </c>
    </row>
    <row r="220" spans="5:25" x14ac:dyDescent="0.2">
      <c r="E220" s="263">
        <v>217</v>
      </c>
      <c r="F220" s="91" t="str">
        <f>IF(Spielplan!$H224="","",Spielplan!$H224)</f>
        <v/>
      </c>
      <c r="G220" s="92" t="str">
        <f>IF(Spielplan!$I224="","",Spielplan!$I224)</f>
        <v/>
      </c>
      <c r="H220" s="59" t="str">
        <f>IF(AND(Spielplan!$N224&lt;&gt;"",Spielplan!$P224&lt;&gt;"",Spielplan!$H224&lt;&gt;Spielplan!$I224,$F220&lt;&gt;"",$G220&lt;&gt;""),Spielplan!$N224,"")</f>
        <v/>
      </c>
      <c r="I220" s="17" t="str">
        <f>IF(AND(Spielplan!$N224&lt;&gt;"",Spielplan!$P224&lt;&gt;"",Spielplan!$H224&lt;&gt;Spielplan!$I224,$F220&lt;&gt;"",$G220&lt;&gt;""),Spielplan!$P224,"")</f>
        <v/>
      </c>
      <c r="J220" s="280" t="str">
        <f>IF(Spielplan!$G224=0,"",Spielplan!$G224)</f>
        <v/>
      </c>
      <c r="K220" s="281" t="str">
        <f t="shared" si="40"/>
        <v/>
      </c>
      <c r="L220" s="277"/>
      <c r="N220" s="16" t="str">
        <f t="shared" si="32"/>
        <v/>
      </c>
      <c r="O220" s="59">
        <f t="shared" si="33"/>
        <v>0</v>
      </c>
      <c r="P220" s="59" t="str">
        <f t="shared" si="34"/>
        <v/>
      </c>
      <c r="Q220" s="2" t="str">
        <f t="shared" si="35"/>
        <v/>
      </c>
      <c r="R220" s="44" t="str">
        <f t="shared" si="36"/>
        <v/>
      </c>
      <c r="U220" s="240" t="str">
        <f t="shared" si="37"/>
        <v/>
      </c>
      <c r="V220" s="241" t="str">
        <f t="shared" si="38"/>
        <v/>
      </c>
      <c r="W220" s="242">
        <f>IF($U220="",0,COUNTIF($U$4:$U220,$V220))</f>
        <v>0</v>
      </c>
      <c r="X220" s="266" t="str">
        <f t="shared" si="39"/>
        <v/>
      </c>
      <c r="Y220" s="266" t="str">
        <f t="shared" si="41"/>
        <v/>
      </c>
    </row>
    <row r="221" spans="5:25" x14ac:dyDescent="0.2">
      <c r="E221" s="263">
        <v>218</v>
      </c>
      <c r="F221" s="91" t="str">
        <f>IF(Spielplan!$H225="","",Spielplan!$H225)</f>
        <v/>
      </c>
      <c r="G221" s="92" t="str">
        <f>IF(Spielplan!$I225="","",Spielplan!$I225)</f>
        <v/>
      </c>
      <c r="H221" s="59" t="str">
        <f>IF(AND(Spielplan!$N225&lt;&gt;"",Spielplan!$P225&lt;&gt;"",Spielplan!$H225&lt;&gt;Spielplan!$I225,$F221&lt;&gt;"",$G221&lt;&gt;""),Spielplan!$N225,"")</f>
        <v/>
      </c>
      <c r="I221" s="17" t="str">
        <f>IF(AND(Spielplan!$N225&lt;&gt;"",Spielplan!$P225&lt;&gt;"",Spielplan!$H225&lt;&gt;Spielplan!$I225,$F221&lt;&gt;"",$G221&lt;&gt;""),Spielplan!$P225,"")</f>
        <v/>
      </c>
      <c r="J221" s="280" t="str">
        <f>IF(Spielplan!$G225=0,"",Spielplan!$G225)</f>
        <v/>
      </c>
      <c r="K221" s="281" t="str">
        <f t="shared" si="40"/>
        <v/>
      </c>
      <c r="L221" s="277"/>
      <c r="N221" s="16" t="str">
        <f t="shared" si="32"/>
        <v/>
      </c>
      <c r="O221" s="59">
        <f t="shared" si="33"/>
        <v>0</v>
      </c>
      <c r="P221" s="59" t="str">
        <f t="shared" si="34"/>
        <v/>
      </c>
      <c r="Q221" s="2" t="str">
        <f t="shared" si="35"/>
        <v/>
      </c>
      <c r="R221" s="44" t="str">
        <f t="shared" si="36"/>
        <v/>
      </c>
      <c r="U221" s="240" t="str">
        <f t="shared" si="37"/>
        <v/>
      </c>
      <c r="V221" s="241" t="str">
        <f t="shared" si="38"/>
        <v/>
      </c>
      <c r="W221" s="242">
        <f>IF($U221="",0,COUNTIF($U$4:$U221,$V221))</f>
        <v>0</v>
      </c>
      <c r="X221" s="266" t="str">
        <f t="shared" si="39"/>
        <v/>
      </c>
      <c r="Y221" s="266" t="str">
        <f t="shared" si="41"/>
        <v/>
      </c>
    </row>
    <row r="222" spans="5:25" x14ac:dyDescent="0.2">
      <c r="E222" s="263">
        <v>219</v>
      </c>
      <c r="F222" s="91" t="str">
        <f>IF(Spielplan!$H226="","",Spielplan!$H226)</f>
        <v/>
      </c>
      <c r="G222" s="92" t="str">
        <f>IF(Spielplan!$I226="","",Spielplan!$I226)</f>
        <v/>
      </c>
      <c r="H222" s="59" t="str">
        <f>IF(AND(Spielplan!$N226&lt;&gt;"",Spielplan!$P226&lt;&gt;"",Spielplan!$H226&lt;&gt;Spielplan!$I226,$F222&lt;&gt;"",$G222&lt;&gt;""),Spielplan!$N226,"")</f>
        <v/>
      </c>
      <c r="I222" s="17" t="str">
        <f>IF(AND(Spielplan!$N226&lt;&gt;"",Spielplan!$P226&lt;&gt;"",Spielplan!$H226&lt;&gt;Spielplan!$I226,$F222&lt;&gt;"",$G222&lt;&gt;""),Spielplan!$P226,"")</f>
        <v/>
      </c>
      <c r="J222" s="280" t="str">
        <f>IF(Spielplan!$G226=0,"",Spielplan!$G226)</f>
        <v/>
      </c>
      <c r="K222" s="281" t="str">
        <f t="shared" si="40"/>
        <v/>
      </c>
      <c r="L222" s="277"/>
      <c r="N222" s="16" t="str">
        <f t="shared" si="32"/>
        <v/>
      </c>
      <c r="O222" s="59">
        <f t="shared" si="33"/>
        <v>0</v>
      </c>
      <c r="P222" s="59" t="str">
        <f t="shared" si="34"/>
        <v/>
      </c>
      <c r="Q222" s="2" t="str">
        <f t="shared" si="35"/>
        <v/>
      </c>
      <c r="R222" s="44" t="str">
        <f t="shared" si="36"/>
        <v/>
      </c>
      <c r="U222" s="240" t="str">
        <f t="shared" si="37"/>
        <v/>
      </c>
      <c r="V222" s="241" t="str">
        <f t="shared" si="38"/>
        <v/>
      </c>
      <c r="W222" s="242">
        <f>IF($U222="",0,COUNTIF($U$4:$U222,$V222))</f>
        <v>0</v>
      </c>
      <c r="X222" s="266" t="str">
        <f t="shared" si="39"/>
        <v/>
      </c>
      <c r="Y222" s="266" t="str">
        <f t="shared" si="41"/>
        <v/>
      </c>
    </row>
    <row r="223" spans="5:25" x14ac:dyDescent="0.2">
      <c r="E223" s="263">
        <v>220</v>
      </c>
      <c r="F223" s="91" t="str">
        <f>IF(Spielplan!$H227="","",Spielplan!$H227)</f>
        <v/>
      </c>
      <c r="G223" s="92" t="str">
        <f>IF(Spielplan!$I227="","",Spielplan!$I227)</f>
        <v/>
      </c>
      <c r="H223" s="59" t="str">
        <f>IF(AND(Spielplan!$N227&lt;&gt;"",Spielplan!$P227&lt;&gt;"",Spielplan!$H227&lt;&gt;Spielplan!$I227,$F223&lt;&gt;"",$G223&lt;&gt;""),Spielplan!$N227,"")</f>
        <v/>
      </c>
      <c r="I223" s="17" t="str">
        <f>IF(AND(Spielplan!$N227&lt;&gt;"",Spielplan!$P227&lt;&gt;"",Spielplan!$H227&lt;&gt;Spielplan!$I227,$F223&lt;&gt;"",$G223&lt;&gt;""),Spielplan!$P227,"")</f>
        <v/>
      </c>
      <c r="J223" s="280" t="str">
        <f>IF(Spielplan!$G227=0,"",Spielplan!$G227)</f>
        <v/>
      </c>
      <c r="K223" s="281" t="str">
        <f t="shared" si="40"/>
        <v/>
      </c>
      <c r="L223" s="277"/>
      <c r="N223" s="16" t="str">
        <f t="shared" si="32"/>
        <v/>
      </c>
      <c r="O223" s="59">
        <f t="shared" si="33"/>
        <v>0</v>
      </c>
      <c r="P223" s="59" t="str">
        <f t="shared" si="34"/>
        <v/>
      </c>
      <c r="Q223" s="2" t="str">
        <f t="shared" si="35"/>
        <v/>
      </c>
      <c r="R223" s="44" t="str">
        <f t="shared" si="36"/>
        <v/>
      </c>
      <c r="U223" s="240" t="str">
        <f t="shared" si="37"/>
        <v/>
      </c>
      <c r="V223" s="241" t="str">
        <f t="shared" si="38"/>
        <v/>
      </c>
      <c r="W223" s="242">
        <f>IF($U223="",0,COUNTIF($U$4:$U223,$V223))</f>
        <v>0</v>
      </c>
      <c r="X223" s="266" t="str">
        <f t="shared" si="39"/>
        <v/>
      </c>
      <c r="Y223" s="266" t="str">
        <f t="shared" si="41"/>
        <v/>
      </c>
    </row>
    <row r="224" spans="5:25" x14ac:dyDescent="0.2">
      <c r="E224" s="263">
        <v>221</v>
      </c>
      <c r="F224" s="91" t="str">
        <f>IF(Spielplan!$H228="","",Spielplan!$H228)</f>
        <v/>
      </c>
      <c r="G224" s="92" t="str">
        <f>IF(Spielplan!$I228="","",Spielplan!$I228)</f>
        <v/>
      </c>
      <c r="H224" s="59" t="str">
        <f>IF(AND(Spielplan!$N228&lt;&gt;"",Spielplan!$P228&lt;&gt;"",Spielplan!$H228&lt;&gt;Spielplan!$I228,$F224&lt;&gt;"",$G224&lt;&gt;""),Spielplan!$N228,"")</f>
        <v/>
      </c>
      <c r="I224" s="17" t="str">
        <f>IF(AND(Spielplan!$N228&lt;&gt;"",Spielplan!$P228&lt;&gt;"",Spielplan!$H228&lt;&gt;Spielplan!$I228,$F224&lt;&gt;"",$G224&lt;&gt;""),Spielplan!$P228,"")</f>
        <v/>
      </c>
      <c r="J224" s="280" t="str">
        <f>IF(Spielplan!$G228=0,"",Spielplan!$G228)</f>
        <v/>
      </c>
      <c r="K224" s="281" t="str">
        <f t="shared" si="40"/>
        <v/>
      </c>
      <c r="L224" s="277"/>
      <c r="N224" s="16" t="str">
        <f t="shared" si="32"/>
        <v/>
      </c>
      <c r="O224" s="59">
        <f t="shared" si="33"/>
        <v>0</v>
      </c>
      <c r="P224" s="59" t="str">
        <f t="shared" si="34"/>
        <v/>
      </c>
      <c r="Q224" s="2" t="str">
        <f t="shared" si="35"/>
        <v/>
      </c>
      <c r="R224" s="44" t="str">
        <f t="shared" si="36"/>
        <v/>
      </c>
      <c r="U224" s="240" t="str">
        <f t="shared" si="37"/>
        <v/>
      </c>
      <c r="V224" s="241" t="str">
        <f t="shared" si="38"/>
        <v/>
      </c>
      <c r="W224" s="242">
        <f>IF($U224="",0,COUNTIF($U$4:$U224,$V224))</f>
        <v>0</v>
      </c>
      <c r="X224" s="266" t="str">
        <f t="shared" si="39"/>
        <v/>
      </c>
      <c r="Y224" s="266" t="str">
        <f t="shared" si="41"/>
        <v/>
      </c>
    </row>
    <row r="225" spans="5:25" x14ac:dyDescent="0.2">
      <c r="E225" s="263">
        <v>222</v>
      </c>
      <c r="F225" s="91" t="str">
        <f>IF(Spielplan!$H229="","",Spielplan!$H229)</f>
        <v/>
      </c>
      <c r="G225" s="92" t="str">
        <f>IF(Spielplan!$I229="","",Spielplan!$I229)</f>
        <v/>
      </c>
      <c r="H225" s="59" t="str">
        <f>IF(AND(Spielplan!$N229&lt;&gt;"",Spielplan!$P229&lt;&gt;"",Spielplan!$H229&lt;&gt;Spielplan!$I229,$F225&lt;&gt;"",$G225&lt;&gt;""),Spielplan!$N229,"")</f>
        <v/>
      </c>
      <c r="I225" s="17" t="str">
        <f>IF(AND(Spielplan!$N229&lt;&gt;"",Spielplan!$P229&lt;&gt;"",Spielplan!$H229&lt;&gt;Spielplan!$I229,$F225&lt;&gt;"",$G225&lt;&gt;""),Spielplan!$P229,"")</f>
        <v/>
      </c>
      <c r="J225" s="280" t="str">
        <f>IF(Spielplan!$G229=0,"",Spielplan!$G229)</f>
        <v/>
      </c>
      <c r="K225" s="281" t="str">
        <f t="shared" si="40"/>
        <v/>
      </c>
      <c r="L225" s="277"/>
      <c r="N225" s="16" t="str">
        <f t="shared" si="32"/>
        <v/>
      </c>
      <c r="O225" s="59">
        <f t="shared" si="33"/>
        <v>0</v>
      </c>
      <c r="P225" s="59" t="str">
        <f t="shared" si="34"/>
        <v/>
      </c>
      <c r="Q225" s="2" t="str">
        <f t="shared" si="35"/>
        <v/>
      </c>
      <c r="R225" s="44" t="str">
        <f t="shared" si="36"/>
        <v/>
      </c>
      <c r="U225" s="240" t="str">
        <f t="shared" si="37"/>
        <v/>
      </c>
      <c r="V225" s="241" t="str">
        <f t="shared" si="38"/>
        <v/>
      </c>
      <c r="W225" s="242">
        <f>IF($U225="",0,COUNTIF($U$4:$U225,$V225))</f>
        <v>0</v>
      </c>
      <c r="X225" s="266" t="str">
        <f t="shared" si="39"/>
        <v/>
      </c>
      <c r="Y225" s="266" t="str">
        <f t="shared" si="41"/>
        <v/>
      </c>
    </row>
    <row r="226" spans="5:25" x14ac:dyDescent="0.2">
      <c r="E226" s="263">
        <v>223</v>
      </c>
      <c r="F226" s="91" t="str">
        <f>IF(Spielplan!$H230="","",Spielplan!$H230)</f>
        <v/>
      </c>
      <c r="G226" s="92" t="str">
        <f>IF(Spielplan!$I230="","",Spielplan!$I230)</f>
        <v/>
      </c>
      <c r="H226" s="59" t="str">
        <f>IF(AND(Spielplan!$N230&lt;&gt;"",Spielplan!$P230&lt;&gt;"",Spielplan!$H230&lt;&gt;Spielplan!$I230,$F226&lt;&gt;"",$G226&lt;&gt;""),Spielplan!$N230,"")</f>
        <v/>
      </c>
      <c r="I226" s="17" t="str">
        <f>IF(AND(Spielplan!$N230&lt;&gt;"",Spielplan!$P230&lt;&gt;"",Spielplan!$H230&lt;&gt;Spielplan!$I230,$F226&lt;&gt;"",$G226&lt;&gt;""),Spielplan!$P230,"")</f>
        <v/>
      </c>
      <c r="J226" s="280" t="str">
        <f>IF(Spielplan!$G230=0,"",Spielplan!$G230)</f>
        <v/>
      </c>
      <c r="K226" s="281" t="str">
        <f t="shared" si="40"/>
        <v/>
      </c>
      <c r="L226" s="277"/>
      <c r="N226" s="16" t="str">
        <f t="shared" si="32"/>
        <v/>
      </c>
      <c r="O226" s="59">
        <f t="shared" si="33"/>
        <v>0</v>
      </c>
      <c r="P226" s="59" t="str">
        <f t="shared" si="34"/>
        <v/>
      </c>
      <c r="Q226" s="2" t="str">
        <f t="shared" si="35"/>
        <v/>
      </c>
      <c r="R226" s="44" t="str">
        <f t="shared" si="36"/>
        <v/>
      </c>
      <c r="U226" s="240" t="str">
        <f t="shared" si="37"/>
        <v/>
      </c>
      <c r="V226" s="241" t="str">
        <f t="shared" si="38"/>
        <v/>
      </c>
      <c r="W226" s="242">
        <f>IF($U226="",0,COUNTIF($U$4:$U226,$V226))</f>
        <v>0</v>
      </c>
      <c r="X226" s="266" t="str">
        <f t="shared" si="39"/>
        <v/>
      </c>
      <c r="Y226" s="266" t="str">
        <f t="shared" si="41"/>
        <v/>
      </c>
    </row>
    <row r="227" spans="5:25" x14ac:dyDescent="0.2">
      <c r="E227" s="263">
        <v>224</v>
      </c>
      <c r="F227" s="91" t="str">
        <f>IF(Spielplan!$H231="","",Spielplan!$H231)</f>
        <v/>
      </c>
      <c r="G227" s="92" t="str">
        <f>IF(Spielplan!$I231="","",Spielplan!$I231)</f>
        <v/>
      </c>
      <c r="H227" s="59" t="str">
        <f>IF(AND(Spielplan!$N231&lt;&gt;"",Spielplan!$P231&lt;&gt;"",Spielplan!$H231&lt;&gt;Spielplan!$I231,$F227&lt;&gt;"",$G227&lt;&gt;""),Spielplan!$N231,"")</f>
        <v/>
      </c>
      <c r="I227" s="17" t="str">
        <f>IF(AND(Spielplan!$N231&lt;&gt;"",Spielplan!$P231&lt;&gt;"",Spielplan!$H231&lt;&gt;Spielplan!$I231,$F227&lt;&gt;"",$G227&lt;&gt;""),Spielplan!$P231,"")</f>
        <v/>
      </c>
      <c r="J227" s="280" t="str">
        <f>IF(Spielplan!$G231=0,"",Spielplan!$G231)</f>
        <v/>
      </c>
      <c r="K227" s="281" t="str">
        <f t="shared" si="40"/>
        <v/>
      </c>
      <c r="L227" s="277"/>
      <c r="N227" s="16" t="str">
        <f t="shared" si="32"/>
        <v/>
      </c>
      <c r="O227" s="59">
        <f t="shared" si="33"/>
        <v>0</v>
      </c>
      <c r="P227" s="59" t="str">
        <f t="shared" si="34"/>
        <v/>
      </c>
      <c r="Q227" s="2" t="str">
        <f t="shared" si="35"/>
        <v/>
      </c>
      <c r="R227" s="44" t="str">
        <f t="shared" si="36"/>
        <v/>
      </c>
      <c r="U227" s="240" t="str">
        <f t="shared" si="37"/>
        <v/>
      </c>
      <c r="V227" s="241" t="str">
        <f t="shared" si="38"/>
        <v/>
      </c>
      <c r="W227" s="242">
        <f>IF($U227="",0,COUNTIF($U$4:$U227,$V227))</f>
        <v>0</v>
      </c>
      <c r="X227" s="266" t="str">
        <f t="shared" si="39"/>
        <v/>
      </c>
      <c r="Y227" s="266" t="str">
        <f t="shared" si="41"/>
        <v/>
      </c>
    </row>
    <row r="228" spans="5:25" x14ac:dyDescent="0.2">
      <c r="E228" s="263">
        <v>225</v>
      </c>
      <c r="F228" s="91" t="str">
        <f>IF(Spielplan!$H232="","",Spielplan!$H232)</f>
        <v/>
      </c>
      <c r="G228" s="92" t="str">
        <f>IF(Spielplan!$I232="","",Spielplan!$I232)</f>
        <v/>
      </c>
      <c r="H228" s="59" t="str">
        <f>IF(AND(Spielplan!$N232&lt;&gt;"",Spielplan!$P232&lt;&gt;"",Spielplan!$H232&lt;&gt;Spielplan!$I232,$F228&lt;&gt;"",$G228&lt;&gt;""),Spielplan!$N232,"")</f>
        <v/>
      </c>
      <c r="I228" s="17" t="str">
        <f>IF(AND(Spielplan!$N232&lt;&gt;"",Spielplan!$P232&lt;&gt;"",Spielplan!$H232&lt;&gt;Spielplan!$I232,$F228&lt;&gt;"",$G228&lt;&gt;""),Spielplan!$P232,"")</f>
        <v/>
      </c>
      <c r="J228" s="280" t="str">
        <f>IF(Spielplan!$G232=0,"",Spielplan!$G232)</f>
        <v/>
      </c>
      <c r="K228" s="281" t="str">
        <f t="shared" si="40"/>
        <v/>
      </c>
      <c r="L228" s="277"/>
      <c r="N228" s="16" t="str">
        <f t="shared" si="32"/>
        <v/>
      </c>
      <c r="O228" s="59">
        <f t="shared" si="33"/>
        <v>0</v>
      </c>
      <c r="P228" s="59" t="str">
        <f t="shared" si="34"/>
        <v/>
      </c>
      <c r="Q228" s="2" t="str">
        <f t="shared" si="35"/>
        <v/>
      </c>
      <c r="R228" s="44" t="str">
        <f t="shared" si="36"/>
        <v/>
      </c>
      <c r="U228" s="240" t="str">
        <f t="shared" si="37"/>
        <v/>
      </c>
      <c r="V228" s="241" t="str">
        <f t="shared" si="38"/>
        <v/>
      </c>
      <c r="W228" s="242">
        <f>IF($U228="",0,COUNTIF($U$4:$U228,$V228))</f>
        <v>0</v>
      </c>
      <c r="X228" s="266" t="str">
        <f t="shared" si="39"/>
        <v/>
      </c>
      <c r="Y228" s="266" t="str">
        <f t="shared" si="41"/>
        <v/>
      </c>
    </row>
    <row r="229" spans="5:25" x14ac:dyDescent="0.2">
      <c r="E229" s="263">
        <v>226</v>
      </c>
      <c r="F229" s="91" t="str">
        <f>IF(Spielplan!$H233="","",Spielplan!$H233)</f>
        <v/>
      </c>
      <c r="G229" s="92" t="str">
        <f>IF(Spielplan!$I233="","",Spielplan!$I233)</f>
        <v/>
      </c>
      <c r="H229" s="59" t="str">
        <f>IF(AND(Spielplan!$N233&lt;&gt;"",Spielplan!$P233&lt;&gt;"",Spielplan!$H233&lt;&gt;Spielplan!$I233,$F229&lt;&gt;"",$G229&lt;&gt;""),Spielplan!$N233,"")</f>
        <v/>
      </c>
      <c r="I229" s="17" t="str">
        <f>IF(AND(Spielplan!$N233&lt;&gt;"",Spielplan!$P233&lt;&gt;"",Spielplan!$H233&lt;&gt;Spielplan!$I233,$F229&lt;&gt;"",$G229&lt;&gt;""),Spielplan!$P233,"")</f>
        <v/>
      </c>
      <c r="J229" s="280" t="str">
        <f>IF(Spielplan!$G233=0,"",Spielplan!$G233)</f>
        <v/>
      </c>
      <c r="K229" s="281" t="str">
        <f t="shared" si="40"/>
        <v/>
      </c>
      <c r="L229" s="277"/>
      <c r="N229" s="16" t="str">
        <f t="shared" si="32"/>
        <v/>
      </c>
      <c r="O229" s="59">
        <f t="shared" si="33"/>
        <v>0</v>
      </c>
      <c r="P229" s="59" t="str">
        <f t="shared" si="34"/>
        <v/>
      </c>
      <c r="Q229" s="2" t="str">
        <f t="shared" si="35"/>
        <v/>
      </c>
      <c r="R229" s="44" t="str">
        <f t="shared" si="36"/>
        <v/>
      </c>
      <c r="U229" s="240" t="str">
        <f t="shared" si="37"/>
        <v/>
      </c>
      <c r="V229" s="241" t="str">
        <f t="shared" si="38"/>
        <v/>
      </c>
      <c r="W229" s="242">
        <f>IF($U229="",0,COUNTIF($U$4:$U229,$V229))</f>
        <v>0</v>
      </c>
      <c r="X229" s="266" t="str">
        <f t="shared" si="39"/>
        <v/>
      </c>
      <c r="Y229" s="266" t="str">
        <f t="shared" si="41"/>
        <v/>
      </c>
    </row>
    <row r="230" spans="5:25" x14ac:dyDescent="0.2">
      <c r="E230" s="263">
        <v>227</v>
      </c>
      <c r="F230" s="91" t="str">
        <f>IF(Spielplan!$H234="","",Spielplan!$H234)</f>
        <v/>
      </c>
      <c r="G230" s="92" t="str">
        <f>IF(Spielplan!$I234="","",Spielplan!$I234)</f>
        <v/>
      </c>
      <c r="H230" s="59" t="str">
        <f>IF(AND(Spielplan!$N234&lt;&gt;"",Spielplan!$P234&lt;&gt;"",Spielplan!$H234&lt;&gt;Spielplan!$I234,$F230&lt;&gt;"",$G230&lt;&gt;""),Spielplan!$N234,"")</f>
        <v/>
      </c>
      <c r="I230" s="17" t="str">
        <f>IF(AND(Spielplan!$N234&lt;&gt;"",Spielplan!$P234&lt;&gt;"",Spielplan!$H234&lt;&gt;Spielplan!$I234,$F230&lt;&gt;"",$G230&lt;&gt;""),Spielplan!$P234,"")</f>
        <v/>
      </c>
      <c r="J230" s="280" t="str">
        <f>IF(Spielplan!$G234=0,"",Spielplan!$G234)</f>
        <v/>
      </c>
      <c r="K230" s="281" t="str">
        <f t="shared" si="40"/>
        <v/>
      </c>
      <c r="L230" s="277"/>
      <c r="N230" s="16" t="str">
        <f t="shared" si="32"/>
        <v/>
      </c>
      <c r="O230" s="59">
        <f t="shared" si="33"/>
        <v>0</v>
      </c>
      <c r="P230" s="59" t="str">
        <f t="shared" si="34"/>
        <v/>
      </c>
      <c r="Q230" s="2" t="str">
        <f t="shared" si="35"/>
        <v/>
      </c>
      <c r="R230" s="44" t="str">
        <f t="shared" si="36"/>
        <v/>
      </c>
      <c r="U230" s="240" t="str">
        <f t="shared" si="37"/>
        <v/>
      </c>
      <c r="V230" s="241" t="str">
        <f t="shared" si="38"/>
        <v/>
      </c>
      <c r="W230" s="242">
        <f>IF($U230="",0,COUNTIF($U$4:$U230,$V230))</f>
        <v>0</v>
      </c>
      <c r="X230" s="266" t="str">
        <f t="shared" si="39"/>
        <v/>
      </c>
      <c r="Y230" s="266" t="str">
        <f t="shared" si="41"/>
        <v/>
      </c>
    </row>
    <row r="231" spans="5:25" x14ac:dyDescent="0.2">
      <c r="E231" s="263">
        <v>228</v>
      </c>
      <c r="F231" s="91" t="str">
        <f>IF(Spielplan!$H235="","",Spielplan!$H235)</f>
        <v/>
      </c>
      <c r="G231" s="92" t="str">
        <f>IF(Spielplan!$I235="","",Spielplan!$I235)</f>
        <v/>
      </c>
      <c r="H231" s="59" t="str">
        <f>IF(AND(Spielplan!$N235&lt;&gt;"",Spielplan!$P235&lt;&gt;"",Spielplan!$H235&lt;&gt;Spielplan!$I235,$F231&lt;&gt;"",$G231&lt;&gt;""),Spielplan!$N235,"")</f>
        <v/>
      </c>
      <c r="I231" s="17" t="str">
        <f>IF(AND(Spielplan!$N235&lt;&gt;"",Spielplan!$P235&lt;&gt;"",Spielplan!$H235&lt;&gt;Spielplan!$I235,$F231&lt;&gt;"",$G231&lt;&gt;""),Spielplan!$P235,"")</f>
        <v/>
      </c>
      <c r="J231" s="280" t="str">
        <f>IF(Spielplan!$G235=0,"",Spielplan!$G235)</f>
        <v/>
      </c>
      <c r="K231" s="281" t="str">
        <f t="shared" si="40"/>
        <v/>
      </c>
      <c r="L231" s="277"/>
      <c r="N231" s="16" t="str">
        <f t="shared" si="32"/>
        <v/>
      </c>
      <c r="O231" s="59">
        <f t="shared" si="33"/>
        <v>0</v>
      </c>
      <c r="P231" s="59" t="str">
        <f t="shared" si="34"/>
        <v/>
      </c>
      <c r="Q231" s="2" t="str">
        <f t="shared" si="35"/>
        <v/>
      </c>
      <c r="R231" s="44" t="str">
        <f t="shared" si="36"/>
        <v/>
      </c>
      <c r="U231" s="240" t="str">
        <f t="shared" si="37"/>
        <v/>
      </c>
      <c r="V231" s="241" t="str">
        <f t="shared" si="38"/>
        <v/>
      </c>
      <c r="W231" s="242">
        <f>IF($U231="",0,COUNTIF($U$4:$U231,$V231))</f>
        <v>0</v>
      </c>
      <c r="X231" s="266" t="str">
        <f t="shared" si="39"/>
        <v/>
      </c>
      <c r="Y231" s="266" t="str">
        <f t="shared" si="41"/>
        <v/>
      </c>
    </row>
    <row r="232" spans="5:25" x14ac:dyDescent="0.2">
      <c r="E232" s="263">
        <v>229</v>
      </c>
      <c r="F232" s="91" t="str">
        <f>IF(Spielplan!$H236="","",Spielplan!$H236)</f>
        <v/>
      </c>
      <c r="G232" s="92" t="str">
        <f>IF(Spielplan!$I236="","",Spielplan!$I236)</f>
        <v/>
      </c>
      <c r="H232" s="59" t="str">
        <f>IF(AND(Spielplan!$N236&lt;&gt;"",Spielplan!$P236&lt;&gt;"",Spielplan!$H236&lt;&gt;Spielplan!$I236,$F232&lt;&gt;"",$G232&lt;&gt;""),Spielplan!$N236,"")</f>
        <v/>
      </c>
      <c r="I232" s="17" t="str">
        <f>IF(AND(Spielplan!$N236&lt;&gt;"",Spielplan!$P236&lt;&gt;"",Spielplan!$H236&lt;&gt;Spielplan!$I236,$F232&lt;&gt;"",$G232&lt;&gt;""),Spielplan!$P236,"")</f>
        <v/>
      </c>
      <c r="J232" s="280" t="str">
        <f>IF(Spielplan!$G236=0,"",Spielplan!$G236)</f>
        <v/>
      </c>
      <c r="K232" s="281" t="str">
        <f t="shared" si="40"/>
        <v/>
      </c>
      <c r="L232" s="277"/>
      <c r="N232" s="16" t="str">
        <f t="shared" si="32"/>
        <v/>
      </c>
      <c r="O232" s="59">
        <f t="shared" si="33"/>
        <v>0</v>
      </c>
      <c r="P232" s="59" t="str">
        <f t="shared" si="34"/>
        <v/>
      </c>
      <c r="Q232" s="2" t="str">
        <f t="shared" si="35"/>
        <v/>
      </c>
      <c r="R232" s="44" t="str">
        <f t="shared" si="36"/>
        <v/>
      </c>
      <c r="U232" s="240" t="str">
        <f t="shared" si="37"/>
        <v/>
      </c>
      <c r="V232" s="241" t="str">
        <f t="shared" si="38"/>
        <v/>
      </c>
      <c r="W232" s="242">
        <f>IF($U232="",0,COUNTIF($U$4:$U232,$V232))</f>
        <v>0</v>
      </c>
      <c r="X232" s="266" t="str">
        <f t="shared" si="39"/>
        <v/>
      </c>
      <c r="Y232" s="266" t="str">
        <f t="shared" si="41"/>
        <v/>
      </c>
    </row>
    <row r="233" spans="5:25" x14ac:dyDescent="0.2">
      <c r="E233" s="263">
        <v>230</v>
      </c>
      <c r="F233" s="91" t="str">
        <f>IF(Spielplan!$H237="","",Spielplan!$H237)</f>
        <v/>
      </c>
      <c r="G233" s="92" t="str">
        <f>IF(Spielplan!$I237="","",Spielplan!$I237)</f>
        <v/>
      </c>
      <c r="H233" s="59" t="str">
        <f>IF(AND(Spielplan!$N237&lt;&gt;"",Spielplan!$P237&lt;&gt;"",Spielplan!$H237&lt;&gt;Spielplan!$I237,$F233&lt;&gt;"",$G233&lt;&gt;""),Spielplan!$N237,"")</f>
        <v/>
      </c>
      <c r="I233" s="17" t="str">
        <f>IF(AND(Spielplan!$N237&lt;&gt;"",Spielplan!$P237&lt;&gt;"",Spielplan!$H237&lt;&gt;Spielplan!$I237,$F233&lt;&gt;"",$G233&lt;&gt;""),Spielplan!$P237,"")</f>
        <v/>
      </c>
      <c r="J233" s="280" t="str">
        <f>IF(Spielplan!$G237=0,"",Spielplan!$G237)</f>
        <v/>
      </c>
      <c r="K233" s="281" t="str">
        <f t="shared" si="40"/>
        <v/>
      </c>
      <c r="L233" s="277"/>
      <c r="N233" s="16" t="str">
        <f t="shared" si="32"/>
        <v/>
      </c>
      <c r="O233" s="59">
        <f t="shared" si="33"/>
        <v>0</v>
      </c>
      <c r="P233" s="59" t="str">
        <f t="shared" si="34"/>
        <v/>
      </c>
      <c r="Q233" s="2" t="str">
        <f t="shared" si="35"/>
        <v/>
      </c>
      <c r="R233" s="44" t="str">
        <f t="shared" si="36"/>
        <v/>
      </c>
      <c r="U233" s="240" t="str">
        <f t="shared" si="37"/>
        <v/>
      </c>
      <c r="V233" s="241" t="str">
        <f t="shared" si="38"/>
        <v/>
      </c>
      <c r="W233" s="242">
        <f>IF($U233="",0,COUNTIF($U$4:$U233,$V233))</f>
        <v>0</v>
      </c>
      <c r="X233" s="266" t="str">
        <f t="shared" si="39"/>
        <v/>
      </c>
      <c r="Y233" s="266" t="str">
        <f t="shared" si="41"/>
        <v/>
      </c>
    </row>
    <row r="234" spans="5:25" x14ac:dyDescent="0.2">
      <c r="E234" s="263">
        <v>231</v>
      </c>
      <c r="F234" s="91" t="str">
        <f>IF(Spielplan!$H238="","",Spielplan!$H238)</f>
        <v/>
      </c>
      <c r="G234" s="92" t="str">
        <f>IF(Spielplan!$I238="","",Spielplan!$I238)</f>
        <v/>
      </c>
      <c r="H234" s="59" t="str">
        <f>IF(AND(Spielplan!$N238&lt;&gt;"",Spielplan!$P238&lt;&gt;"",Spielplan!$H238&lt;&gt;Spielplan!$I238,$F234&lt;&gt;"",$G234&lt;&gt;""),Spielplan!$N238,"")</f>
        <v/>
      </c>
      <c r="I234" s="17" t="str">
        <f>IF(AND(Spielplan!$N238&lt;&gt;"",Spielplan!$P238&lt;&gt;"",Spielplan!$H238&lt;&gt;Spielplan!$I238,$F234&lt;&gt;"",$G234&lt;&gt;""),Spielplan!$P238,"")</f>
        <v/>
      </c>
      <c r="J234" s="280" t="str">
        <f>IF(Spielplan!$G238=0,"",Spielplan!$G238)</f>
        <v/>
      </c>
      <c r="K234" s="281" t="str">
        <f t="shared" si="40"/>
        <v/>
      </c>
      <c r="L234" s="277"/>
      <c r="N234" s="16" t="str">
        <f t="shared" si="32"/>
        <v/>
      </c>
      <c r="O234" s="59">
        <f t="shared" si="33"/>
        <v>0</v>
      </c>
      <c r="P234" s="59" t="str">
        <f t="shared" si="34"/>
        <v/>
      </c>
      <c r="Q234" s="2" t="str">
        <f t="shared" si="35"/>
        <v/>
      </c>
      <c r="R234" s="44" t="str">
        <f t="shared" si="36"/>
        <v/>
      </c>
      <c r="U234" s="240" t="str">
        <f t="shared" si="37"/>
        <v/>
      </c>
      <c r="V234" s="241" t="str">
        <f t="shared" si="38"/>
        <v/>
      </c>
      <c r="W234" s="242">
        <f>IF($U234="",0,COUNTIF($U$4:$U234,$V234))</f>
        <v>0</v>
      </c>
      <c r="X234" s="266" t="str">
        <f t="shared" si="39"/>
        <v/>
      </c>
      <c r="Y234" s="266" t="str">
        <f t="shared" si="41"/>
        <v/>
      </c>
    </row>
    <row r="235" spans="5:25" x14ac:dyDescent="0.2">
      <c r="E235" s="263">
        <v>232</v>
      </c>
      <c r="F235" s="91" t="str">
        <f>IF(Spielplan!$H239="","",Spielplan!$H239)</f>
        <v/>
      </c>
      <c r="G235" s="92" t="str">
        <f>IF(Spielplan!$I239="","",Spielplan!$I239)</f>
        <v/>
      </c>
      <c r="H235" s="59" t="str">
        <f>IF(AND(Spielplan!$N239&lt;&gt;"",Spielplan!$P239&lt;&gt;"",Spielplan!$H239&lt;&gt;Spielplan!$I239,$F235&lt;&gt;"",$G235&lt;&gt;""),Spielplan!$N239,"")</f>
        <v/>
      </c>
      <c r="I235" s="17" t="str">
        <f>IF(AND(Spielplan!$N239&lt;&gt;"",Spielplan!$P239&lt;&gt;"",Spielplan!$H239&lt;&gt;Spielplan!$I239,$F235&lt;&gt;"",$G235&lt;&gt;""),Spielplan!$P239,"")</f>
        <v/>
      </c>
      <c r="J235" s="280" t="str">
        <f>IF(Spielplan!$G239=0,"",Spielplan!$G239)</f>
        <v/>
      </c>
      <c r="K235" s="281" t="str">
        <f t="shared" si="40"/>
        <v/>
      </c>
      <c r="L235" s="277"/>
      <c r="N235" s="16" t="str">
        <f t="shared" si="32"/>
        <v/>
      </c>
      <c r="O235" s="59">
        <f t="shared" si="33"/>
        <v>0</v>
      </c>
      <c r="P235" s="59" t="str">
        <f t="shared" si="34"/>
        <v/>
      </c>
      <c r="Q235" s="2" t="str">
        <f t="shared" si="35"/>
        <v/>
      </c>
      <c r="R235" s="44" t="str">
        <f t="shared" si="36"/>
        <v/>
      </c>
      <c r="U235" s="240" t="str">
        <f t="shared" si="37"/>
        <v/>
      </c>
      <c r="V235" s="241" t="str">
        <f t="shared" si="38"/>
        <v/>
      </c>
      <c r="W235" s="242">
        <f>IF($U235="",0,COUNTIF($U$4:$U235,$V235))</f>
        <v>0</v>
      </c>
      <c r="X235" s="266" t="str">
        <f t="shared" si="39"/>
        <v/>
      </c>
      <c r="Y235" s="266" t="str">
        <f t="shared" si="41"/>
        <v/>
      </c>
    </row>
    <row r="236" spans="5:25" x14ac:dyDescent="0.2">
      <c r="E236" s="263">
        <v>233</v>
      </c>
      <c r="F236" s="91" t="str">
        <f>IF(Spielplan!$H240="","",Spielplan!$H240)</f>
        <v/>
      </c>
      <c r="G236" s="92" t="str">
        <f>IF(Spielplan!$I240="","",Spielplan!$I240)</f>
        <v/>
      </c>
      <c r="H236" s="59" t="str">
        <f>IF(AND(Spielplan!$N240&lt;&gt;"",Spielplan!$P240&lt;&gt;"",Spielplan!$H240&lt;&gt;Spielplan!$I240,$F236&lt;&gt;"",$G236&lt;&gt;""),Spielplan!$N240,"")</f>
        <v/>
      </c>
      <c r="I236" s="17" t="str">
        <f>IF(AND(Spielplan!$N240&lt;&gt;"",Spielplan!$P240&lt;&gt;"",Spielplan!$H240&lt;&gt;Spielplan!$I240,$F236&lt;&gt;"",$G236&lt;&gt;""),Spielplan!$P240,"")</f>
        <v/>
      </c>
      <c r="J236" s="280" t="str">
        <f>IF(Spielplan!$G240=0,"",Spielplan!$G240)</f>
        <v/>
      </c>
      <c r="K236" s="281" t="str">
        <f t="shared" si="40"/>
        <v/>
      </c>
      <c r="L236" s="277"/>
      <c r="N236" s="16" t="str">
        <f t="shared" si="32"/>
        <v/>
      </c>
      <c r="O236" s="59">
        <f t="shared" si="33"/>
        <v>0</v>
      </c>
      <c r="P236" s="59" t="str">
        <f t="shared" si="34"/>
        <v/>
      </c>
      <c r="Q236" s="2" t="str">
        <f t="shared" si="35"/>
        <v/>
      </c>
      <c r="R236" s="44" t="str">
        <f t="shared" si="36"/>
        <v/>
      </c>
      <c r="U236" s="240" t="str">
        <f t="shared" si="37"/>
        <v/>
      </c>
      <c r="V236" s="241" t="str">
        <f t="shared" si="38"/>
        <v/>
      </c>
      <c r="W236" s="242">
        <f>IF($U236="",0,COUNTIF($U$4:$U236,$V236))</f>
        <v>0</v>
      </c>
      <c r="X236" s="266" t="str">
        <f t="shared" si="39"/>
        <v/>
      </c>
      <c r="Y236" s="266" t="str">
        <f t="shared" si="41"/>
        <v/>
      </c>
    </row>
    <row r="237" spans="5:25" x14ac:dyDescent="0.2">
      <c r="E237" s="263">
        <v>234</v>
      </c>
      <c r="F237" s="91" t="str">
        <f>IF(Spielplan!$H241="","",Spielplan!$H241)</f>
        <v/>
      </c>
      <c r="G237" s="92" t="str">
        <f>IF(Spielplan!$I241="","",Spielplan!$I241)</f>
        <v/>
      </c>
      <c r="H237" s="59" t="str">
        <f>IF(AND(Spielplan!$N241&lt;&gt;"",Spielplan!$P241&lt;&gt;"",Spielplan!$H241&lt;&gt;Spielplan!$I241,$F237&lt;&gt;"",$G237&lt;&gt;""),Spielplan!$N241,"")</f>
        <v/>
      </c>
      <c r="I237" s="17" t="str">
        <f>IF(AND(Spielplan!$N241&lt;&gt;"",Spielplan!$P241&lt;&gt;"",Spielplan!$H241&lt;&gt;Spielplan!$I241,$F237&lt;&gt;"",$G237&lt;&gt;""),Spielplan!$P241,"")</f>
        <v/>
      </c>
      <c r="J237" s="280" t="str">
        <f>IF(Spielplan!$G241=0,"",Spielplan!$G241)</f>
        <v/>
      </c>
      <c r="K237" s="281" t="str">
        <f t="shared" si="40"/>
        <v/>
      </c>
      <c r="L237" s="277"/>
      <c r="N237" s="16" t="str">
        <f t="shared" si="32"/>
        <v/>
      </c>
      <c r="O237" s="59">
        <f t="shared" si="33"/>
        <v>0</v>
      </c>
      <c r="P237" s="59" t="str">
        <f t="shared" si="34"/>
        <v/>
      </c>
      <c r="Q237" s="2" t="str">
        <f t="shared" si="35"/>
        <v/>
      </c>
      <c r="R237" s="44" t="str">
        <f t="shared" si="36"/>
        <v/>
      </c>
      <c r="U237" s="240" t="str">
        <f t="shared" si="37"/>
        <v/>
      </c>
      <c r="V237" s="241" t="str">
        <f t="shared" si="38"/>
        <v/>
      </c>
      <c r="W237" s="242">
        <f>IF($U237="",0,COUNTIF($U$4:$U237,$V237))</f>
        <v>0</v>
      </c>
      <c r="X237" s="266" t="str">
        <f t="shared" si="39"/>
        <v/>
      </c>
      <c r="Y237" s="266" t="str">
        <f t="shared" si="41"/>
        <v/>
      </c>
    </row>
    <row r="238" spans="5:25" x14ac:dyDescent="0.2">
      <c r="E238" s="263">
        <v>235</v>
      </c>
      <c r="F238" s="91" t="str">
        <f>IF(Spielplan!$H242="","",Spielplan!$H242)</f>
        <v/>
      </c>
      <c r="G238" s="92" t="str">
        <f>IF(Spielplan!$I242="","",Spielplan!$I242)</f>
        <v/>
      </c>
      <c r="H238" s="59" t="str">
        <f>IF(AND(Spielplan!$N242&lt;&gt;"",Spielplan!$P242&lt;&gt;"",Spielplan!$H242&lt;&gt;Spielplan!$I242,$F238&lt;&gt;"",$G238&lt;&gt;""),Spielplan!$N242,"")</f>
        <v/>
      </c>
      <c r="I238" s="17" t="str">
        <f>IF(AND(Spielplan!$N242&lt;&gt;"",Spielplan!$P242&lt;&gt;"",Spielplan!$H242&lt;&gt;Spielplan!$I242,$F238&lt;&gt;"",$G238&lt;&gt;""),Spielplan!$P242,"")</f>
        <v/>
      </c>
      <c r="J238" s="280" t="str">
        <f>IF(Spielplan!$G242=0,"",Spielplan!$G242)</f>
        <v/>
      </c>
      <c r="K238" s="281" t="str">
        <f t="shared" si="40"/>
        <v/>
      </c>
      <c r="L238" s="277"/>
      <c r="N238" s="16" t="str">
        <f t="shared" si="32"/>
        <v/>
      </c>
      <c r="O238" s="59">
        <f t="shared" si="33"/>
        <v>0</v>
      </c>
      <c r="P238" s="59" t="str">
        <f t="shared" si="34"/>
        <v/>
      </c>
      <c r="Q238" s="2" t="str">
        <f t="shared" si="35"/>
        <v/>
      </c>
      <c r="R238" s="44" t="str">
        <f t="shared" si="36"/>
        <v/>
      </c>
      <c r="U238" s="240" t="str">
        <f t="shared" si="37"/>
        <v/>
      </c>
      <c r="V238" s="241" t="str">
        <f t="shared" si="38"/>
        <v/>
      </c>
      <c r="W238" s="242">
        <f>IF($U238="",0,COUNTIF($U$4:$U238,$V238))</f>
        <v>0</v>
      </c>
      <c r="X238" s="266" t="str">
        <f t="shared" si="39"/>
        <v/>
      </c>
      <c r="Y238" s="266" t="str">
        <f t="shared" si="41"/>
        <v/>
      </c>
    </row>
    <row r="239" spans="5:25" x14ac:dyDescent="0.2">
      <c r="E239" s="263">
        <v>236</v>
      </c>
      <c r="F239" s="91" t="str">
        <f>IF(Spielplan!$H243="","",Spielplan!$H243)</f>
        <v/>
      </c>
      <c r="G239" s="92" t="str">
        <f>IF(Spielplan!$I243="","",Spielplan!$I243)</f>
        <v/>
      </c>
      <c r="H239" s="59" t="str">
        <f>IF(AND(Spielplan!$N243&lt;&gt;"",Spielplan!$P243&lt;&gt;"",Spielplan!$H243&lt;&gt;Spielplan!$I243,$F239&lt;&gt;"",$G239&lt;&gt;""),Spielplan!$N243,"")</f>
        <v/>
      </c>
      <c r="I239" s="17" t="str">
        <f>IF(AND(Spielplan!$N243&lt;&gt;"",Spielplan!$P243&lt;&gt;"",Spielplan!$H243&lt;&gt;Spielplan!$I243,$F239&lt;&gt;"",$G239&lt;&gt;""),Spielplan!$P243,"")</f>
        <v/>
      </c>
      <c r="J239" s="280" t="str">
        <f>IF(Spielplan!$G243=0,"",Spielplan!$G243)</f>
        <v/>
      </c>
      <c r="K239" s="281" t="str">
        <f t="shared" si="40"/>
        <v/>
      </c>
      <c r="L239" s="277"/>
      <c r="N239" s="16" t="str">
        <f t="shared" si="32"/>
        <v/>
      </c>
      <c r="O239" s="59">
        <f t="shared" si="33"/>
        <v>0</v>
      </c>
      <c r="P239" s="59" t="str">
        <f t="shared" si="34"/>
        <v/>
      </c>
      <c r="Q239" s="2" t="str">
        <f t="shared" si="35"/>
        <v/>
      </c>
      <c r="R239" s="44" t="str">
        <f t="shared" si="36"/>
        <v/>
      </c>
      <c r="U239" s="240" t="str">
        <f t="shared" si="37"/>
        <v/>
      </c>
      <c r="V239" s="241" t="str">
        <f t="shared" si="38"/>
        <v/>
      </c>
      <c r="W239" s="242">
        <f>IF($U239="",0,COUNTIF($U$4:$U239,$V239))</f>
        <v>0</v>
      </c>
      <c r="X239" s="266" t="str">
        <f t="shared" si="39"/>
        <v/>
      </c>
      <c r="Y239" s="266" t="str">
        <f t="shared" si="41"/>
        <v/>
      </c>
    </row>
    <row r="240" spans="5:25" x14ac:dyDescent="0.2">
      <c r="E240" s="263">
        <v>237</v>
      </c>
      <c r="F240" s="91" t="str">
        <f>IF(Spielplan!$H244="","",Spielplan!$H244)</f>
        <v/>
      </c>
      <c r="G240" s="92" t="str">
        <f>IF(Spielplan!$I244="","",Spielplan!$I244)</f>
        <v/>
      </c>
      <c r="H240" s="59" t="str">
        <f>IF(AND(Spielplan!$N244&lt;&gt;"",Spielplan!$P244&lt;&gt;"",Spielplan!$H244&lt;&gt;Spielplan!$I244,$F240&lt;&gt;"",$G240&lt;&gt;""),Spielplan!$N244,"")</f>
        <v/>
      </c>
      <c r="I240" s="17" t="str">
        <f>IF(AND(Spielplan!$N244&lt;&gt;"",Spielplan!$P244&lt;&gt;"",Spielplan!$H244&lt;&gt;Spielplan!$I244,$F240&lt;&gt;"",$G240&lt;&gt;""),Spielplan!$P244,"")</f>
        <v/>
      </c>
      <c r="J240" s="280" t="str">
        <f>IF(Spielplan!$G244=0,"",Spielplan!$G244)</f>
        <v/>
      </c>
      <c r="K240" s="281" t="str">
        <f t="shared" si="40"/>
        <v/>
      </c>
      <c r="L240" s="277"/>
      <c r="N240" s="16" t="str">
        <f t="shared" si="32"/>
        <v/>
      </c>
      <c r="O240" s="59">
        <f t="shared" si="33"/>
        <v>0</v>
      </c>
      <c r="P240" s="59" t="str">
        <f t="shared" si="34"/>
        <v/>
      </c>
      <c r="Q240" s="2" t="str">
        <f t="shared" si="35"/>
        <v/>
      </c>
      <c r="R240" s="44" t="str">
        <f t="shared" si="36"/>
        <v/>
      </c>
      <c r="U240" s="240" t="str">
        <f t="shared" si="37"/>
        <v/>
      </c>
      <c r="V240" s="241" t="str">
        <f t="shared" si="38"/>
        <v/>
      </c>
      <c r="W240" s="242">
        <f>IF($U240="",0,COUNTIF($U$4:$U240,$V240))</f>
        <v>0</v>
      </c>
      <c r="X240" s="266" t="str">
        <f t="shared" si="39"/>
        <v/>
      </c>
      <c r="Y240" s="266" t="str">
        <f t="shared" si="41"/>
        <v/>
      </c>
    </row>
    <row r="241" spans="5:25" x14ac:dyDescent="0.2">
      <c r="E241" s="263">
        <v>238</v>
      </c>
      <c r="F241" s="91" t="str">
        <f>IF(Spielplan!$H245="","",Spielplan!$H245)</f>
        <v/>
      </c>
      <c r="G241" s="92" t="str">
        <f>IF(Spielplan!$I245="","",Spielplan!$I245)</f>
        <v/>
      </c>
      <c r="H241" s="59" t="str">
        <f>IF(AND(Spielplan!$N245&lt;&gt;"",Spielplan!$P245&lt;&gt;"",Spielplan!$H245&lt;&gt;Spielplan!$I245,$F241&lt;&gt;"",$G241&lt;&gt;""),Spielplan!$N245,"")</f>
        <v/>
      </c>
      <c r="I241" s="17" t="str">
        <f>IF(AND(Spielplan!$N245&lt;&gt;"",Spielplan!$P245&lt;&gt;"",Spielplan!$H245&lt;&gt;Spielplan!$I245,$F241&lt;&gt;"",$G241&lt;&gt;""),Spielplan!$P245,"")</f>
        <v/>
      </c>
      <c r="J241" s="280" t="str">
        <f>IF(Spielplan!$G245=0,"",Spielplan!$G245)</f>
        <v/>
      </c>
      <c r="K241" s="281" t="str">
        <f t="shared" si="40"/>
        <v/>
      </c>
      <c r="L241" s="277"/>
      <c r="N241" s="16" t="str">
        <f t="shared" si="32"/>
        <v/>
      </c>
      <c r="O241" s="59">
        <f t="shared" si="33"/>
        <v>0</v>
      </c>
      <c r="P241" s="59" t="str">
        <f t="shared" si="34"/>
        <v/>
      </c>
      <c r="Q241" s="2" t="str">
        <f t="shared" si="35"/>
        <v/>
      </c>
      <c r="R241" s="44" t="str">
        <f t="shared" si="36"/>
        <v/>
      </c>
      <c r="U241" s="240" t="str">
        <f t="shared" si="37"/>
        <v/>
      </c>
      <c r="V241" s="241" t="str">
        <f t="shared" si="38"/>
        <v/>
      </c>
      <c r="W241" s="242">
        <f>IF($U241="",0,COUNTIF($U$4:$U241,$V241))</f>
        <v>0</v>
      </c>
      <c r="X241" s="266" t="str">
        <f t="shared" si="39"/>
        <v/>
      </c>
      <c r="Y241" s="266" t="str">
        <f t="shared" si="41"/>
        <v/>
      </c>
    </row>
    <row r="242" spans="5:25" x14ac:dyDescent="0.2">
      <c r="E242" s="263">
        <v>239</v>
      </c>
      <c r="F242" s="91" t="str">
        <f>IF(Spielplan!$H246="","",Spielplan!$H246)</f>
        <v/>
      </c>
      <c r="G242" s="92" t="str">
        <f>IF(Spielplan!$I246="","",Spielplan!$I246)</f>
        <v/>
      </c>
      <c r="H242" s="59" t="str">
        <f>IF(AND(Spielplan!$N246&lt;&gt;"",Spielplan!$P246&lt;&gt;"",Spielplan!$H246&lt;&gt;Spielplan!$I246,$F242&lt;&gt;"",$G242&lt;&gt;""),Spielplan!$N246,"")</f>
        <v/>
      </c>
      <c r="I242" s="17" t="str">
        <f>IF(AND(Spielplan!$N246&lt;&gt;"",Spielplan!$P246&lt;&gt;"",Spielplan!$H246&lt;&gt;Spielplan!$I246,$F242&lt;&gt;"",$G242&lt;&gt;""),Spielplan!$P246,"")</f>
        <v/>
      </c>
      <c r="J242" s="280" t="str">
        <f>IF(Spielplan!$G246=0,"",Spielplan!$G246)</f>
        <v/>
      </c>
      <c r="K242" s="281" t="str">
        <f t="shared" si="40"/>
        <v/>
      </c>
      <c r="L242" s="277"/>
      <c r="N242" s="16" t="str">
        <f t="shared" si="32"/>
        <v/>
      </c>
      <c r="O242" s="59">
        <f t="shared" si="33"/>
        <v>0</v>
      </c>
      <c r="P242" s="59" t="str">
        <f t="shared" si="34"/>
        <v/>
      </c>
      <c r="Q242" s="2" t="str">
        <f t="shared" si="35"/>
        <v/>
      </c>
      <c r="R242" s="44" t="str">
        <f t="shared" si="36"/>
        <v/>
      </c>
      <c r="U242" s="240" t="str">
        <f t="shared" si="37"/>
        <v/>
      </c>
      <c r="V242" s="241" t="str">
        <f t="shared" si="38"/>
        <v/>
      </c>
      <c r="W242" s="242">
        <f>IF($U242="",0,COUNTIF($U$4:$U242,$V242))</f>
        <v>0</v>
      </c>
      <c r="X242" s="266" t="str">
        <f t="shared" si="39"/>
        <v/>
      </c>
      <c r="Y242" s="266" t="str">
        <f t="shared" si="41"/>
        <v/>
      </c>
    </row>
    <row r="243" spans="5:25" x14ac:dyDescent="0.2">
      <c r="E243" s="263">
        <v>240</v>
      </c>
      <c r="F243" s="91" t="str">
        <f>IF(Spielplan!$H247="","",Spielplan!$H247)</f>
        <v/>
      </c>
      <c r="G243" s="92" t="str">
        <f>IF(Spielplan!$I247="","",Spielplan!$I247)</f>
        <v/>
      </c>
      <c r="H243" s="59" t="str">
        <f>IF(AND(Spielplan!$N247&lt;&gt;"",Spielplan!$P247&lt;&gt;"",Spielplan!$H247&lt;&gt;Spielplan!$I247,$F243&lt;&gt;"",$G243&lt;&gt;""),Spielplan!$N247,"")</f>
        <v/>
      </c>
      <c r="I243" s="17" t="str">
        <f>IF(AND(Spielplan!$N247&lt;&gt;"",Spielplan!$P247&lt;&gt;"",Spielplan!$H247&lt;&gt;Spielplan!$I247,$F243&lt;&gt;"",$G243&lt;&gt;""),Spielplan!$P247,"")</f>
        <v/>
      </c>
      <c r="J243" s="280" t="str">
        <f>IF(Spielplan!$G247=0,"",Spielplan!$G247)</f>
        <v/>
      </c>
      <c r="K243" s="281" t="str">
        <f t="shared" si="40"/>
        <v/>
      </c>
      <c r="L243" s="277"/>
      <c r="N243" s="16" t="str">
        <f t="shared" si="32"/>
        <v/>
      </c>
      <c r="O243" s="59">
        <f t="shared" si="33"/>
        <v>0</v>
      </c>
      <c r="P243" s="59" t="str">
        <f t="shared" si="34"/>
        <v/>
      </c>
      <c r="Q243" s="2" t="str">
        <f t="shared" si="35"/>
        <v/>
      </c>
      <c r="R243" s="44" t="str">
        <f t="shared" si="36"/>
        <v/>
      </c>
      <c r="U243" s="240" t="str">
        <f t="shared" si="37"/>
        <v/>
      </c>
      <c r="V243" s="241" t="str">
        <f t="shared" si="38"/>
        <v/>
      </c>
      <c r="W243" s="242">
        <f>IF($U243="",0,COUNTIF($U$4:$U243,$V243))</f>
        <v>0</v>
      </c>
      <c r="X243" s="266" t="str">
        <f t="shared" si="39"/>
        <v/>
      </c>
      <c r="Y243" s="266" t="str">
        <f t="shared" si="41"/>
        <v/>
      </c>
    </row>
    <row r="244" spans="5:25" x14ac:dyDescent="0.2">
      <c r="E244" s="263">
        <v>241</v>
      </c>
      <c r="F244" s="91" t="str">
        <f>IF(Spielplan!$H248="","",Spielplan!$H248)</f>
        <v/>
      </c>
      <c r="G244" s="92" t="str">
        <f>IF(Spielplan!$I248="","",Spielplan!$I248)</f>
        <v/>
      </c>
      <c r="H244" s="59" t="str">
        <f>IF(AND(Spielplan!$N248&lt;&gt;"",Spielplan!$P248&lt;&gt;"",Spielplan!$H248&lt;&gt;Spielplan!$I248,$F244&lt;&gt;"",$G244&lt;&gt;""),Spielplan!$N248,"")</f>
        <v/>
      </c>
      <c r="I244" s="17" t="str">
        <f>IF(AND(Spielplan!$N248&lt;&gt;"",Spielplan!$P248&lt;&gt;"",Spielplan!$H248&lt;&gt;Spielplan!$I248,$F244&lt;&gt;"",$G244&lt;&gt;""),Spielplan!$P248,"")</f>
        <v/>
      </c>
      <c r="J244" s="280" t="str">
        <f>IF(Spielplan!$G248=0,"",Spielplan!$G248)</f>
        <v/>
      </c>
      <c r="K244" s="281" t="str">
        <f t="shared" si="40"/>
        <v/>
      </c>
      <c r="L244" s="277"/>
      <c r="N244" s="16" t="str">
        <f t="shared" si="32"/>
        <v/>
      </c>
      <c r="O244" s="59">
        <f t="shared" si="33"/>
        <v>0</v>
      </c>
      <c r="P244" s="59" t="str">
        <f t="shared" si="34"/>
        <v/>
      </c>
      <c r="Q244" s="2" t="str">
        <f t="shared" si="35"/>
        <v/>
      </c>
      <c r="R244" s="44" t="str">
        <f t="shared" si="36"/>
        <v/>
      </c>
      <c r="U244" s="240" t="str">
        <f t="shared" si="37"/>
        <v/>
      </c>
      <c r="V244" s="241" t="str">
        <f t="shared" si="38"/>
        <v/>
      </c>
      <c r="W244" s="242">
        <f>IF($U244="",0,COUNTIF($U$4:$U244,$V244))</f>
        <v>0</v>
      </c>
      <c r="X244" s="266" t="str">
        <f t="shared" si="39"/>
        <v/>
      </c>
      <c r="Y244" s="266" t="str">
        <f t="shared" si="41"/>
        <v/>
      </c>
    </row>
    <row r="245" spans="5:25" x14ac:dyDescent="0.2">
      <c r="E245" s="263">
        <v>242</v>
      </c>
      <c r="F245" s="91" t="str">
        <f>IF(Spielplan!$H249="","",Spielplan!$H249)</f>
        <v/>
      </c>
      <c r="G245" s="92" t="str">
        <f>IF(Spielplan!$I249="","",Spielplan!$I249)</f>
        <v/>
      </c>
      <c r="H245" s="59" t="str">
        <f>IF(AND(Spielplan!$N249&lt;&gt;"",Spielplan!$P249&lt;&gt;"",Spielplan!$H249&lt;&gt;Spielplan!$I249,$F245&lt;&gt;"",$G245&lt;&gt;""),Spielplan!$N249,"")</f>
        <v/>
      </c>
      <c r="I245" s="17" t="str">
        <f>IF(AND(Spielplan!$N249&lt;&gt;"",Spielplan!$P249&lt;&gt;"",Spielplan!$H249&lt;&gt;Spielplan!$I249,$F245&lt;&gt;"",$G245&lt;&gt;""),Spielplan!$P249,"")</f>
        <v/>
      </c>
      <c r="J245" s="280" t="str">
        <f>IF(Spielplan!$G249=0,"",Spielplan!$G249)</f>
        <v/>
      </c>
      <c r="K245" s="281" t="str">
        <f t="shared" si="40"/>
        <v/>
      </c>
      <c r="L245" s="277"/>
      <c r="N245" s="16" t="str">
        <f t="shared" si="32"/>
        <v/>
      </c>
      <c r="O245" s="59">
        <f t="shared" si="33"/>
        <v>0</v>
      </c>
      <c r="P245" s="59" t="str">
        <f t="shared" si="34"/>
        <v/>
      </c>
      <c r="Q245" s="2" t="str">
        <f t="shared" si="35"/>
        <v/>
      </c>
      <c r="R245" s="44" t="str">
        <f t="shared" si="36"/>
        <v/>
      </c>
      <c r="U245" s="240" t="str">
        <f t="shared" si="37"/>
        <v/>
      </c>
      <c r="V245" s="241" t="str">
        <f t="shared" si="38"/>
        <v/>
      </c>
      <c r="W245" s="242">
        <f>IF($U245="",0,COUNTIF($U$4:$U245,$V245))</f>
        <v>0</v>
      </c>
      <c r="X245" s="266" t="str">
        <f t="shared" si="39"/>
        <v/>
      </c>
      <c r="Y245" s="266" t="str">
        <f t="shared" si="41"/>
        <v/>
      </c>
    </row>
    <row r="246" spans="5:25" x14ac:dyDescent="0.2">
      <c r="E246" s="263">
        <v>243</v>
      </c>
      <c r="F246" s="91" t="str">
        <f>IF(Spielplan!$H250="","",Spielplan!$H250)</f>
        <v/>
      </c>
      <c r="G246" s="92" t="str">
        <f>IF(Spielplan!$I250="","",Spielplan!$I250)</f>
        <v/>
      </c>
      <c r="H246" s="59" t="str">
        <f>IF(AND(Spielplan!$N250&lt;&gt;"",Spielplan!$P250&lt;&gt;"",Spielplan!$H250&lt;&gt;Spielplan!$I250,$F246&lt;&gt;"",$G246&lt;&gt;""),Spielplan!$N250,"")</f>
        <v/>
      </c>
      <c r="I246" s="17" t="str">
        <f>IF(AND(Spielplan!$N250&lt;&gt;"",Spielplan!$P250&lt;&gt;"",Spielplan!$H250&lt;&gt;Spielplan!$I250,$F246&lt;&gt;"",$G246&lt;&gt;""),Spielplan!$P250,"")</f>
        <v/>
      </c>
      <c r="J246" s="280" t="str">
        <f>IF(Spielplan!$G250=0,"",Spielplan!$G250)</f>
        <v/>
      </c>
      <c r="K246" s="281" t="str">
        <f t="shared" si="40"/>
        <v/>
      </c>
      <c r="L246" s="277"/>
      <c r="N246" s="16" t="str">
        <f t="shared" si="32"/>
        <v/>
      </c>
      <c r="O246" s="59">
        <f t="shared" si="33"/>
        <v>0</v>
      </c>
      <c r="P246" s="59" t="str">
        <f t="shared" si="34"/>
        <v/>
      </c>
      <c r="Q246" s="2" t="str">
        <f t="shared" si="35"/>
        <v/>
      </c>
      <c r="R246" s="44" t="str">
        <f t="shared" si="36"/>
        <v/>
      </c>
      <c r="U246" s="240" t="str">
        <f t="shared" si="37"/>
        <v/>
      </c>
      <c r="V246" s="241" t="str">
        <f t="shared" si="38"/>
        <v/>
      </c>
      <c r="W246" s="242">
        <f>IF($U246="",0,COUNTIF($U$4:$U246,$V246))</f>
        <v>0</v>
      </c>
      <c r="X246" s="266" t="str">
        <f t="shared" si="39"/>
        <v/>
      </c>
      <c r="Y246" s="266" t="str">
        <f t="shared" si="41"/>
        <v/>
      </c>
    </row>
    <row r="247" spans="5:25" x14ac:dyDescent="0.2">
      <c r="E247" s="263">
        <v>244</v>
      </c>
      <c r="F247" s="91" t="str">
        <f>IF(Spielplan!$H251="","",Spielplan!$H251)</f>
        <v/>
      </c>
      <c r="G247" s="92" t="str">
        <f>IF(Spielplan!$I251="","",Spielplan!$I251)</f>
        <v/>
      </c>
      <c r="H247" s="59" t="str">
        <f>IF(AND(Spielplan!$N251&lt;&gt;"",Spielplan!$P251&lt;&gt;"",Spielplan!$H251&lt;&gt;Spielplan!$I251,$F247&lt;&gt;"",$G247&lt;&gt;""),Spielplan!$N251,"")</f>
        <v/>
      </c>
      <c r="I247" s="17" t="str">
        <f>IF(AND(Spielplan!$N251&lt;&gt;"",Spielplan!$P251&lt;&gt;"",Spielplan!$H251&lt;&gt;Spielplan!$I251,$F247&lt;&gt;"",$G247&lt;&gt;""),Spielplan!$P251,"")</f>
        <v/>
      </c>
      <c r="J247" s="280" t="str">
        <f>IF(Spielplan!$G251=0,"",Spielplan!$G251)</f>
        <v/>
      </c>
      <c r="K247" s="281" t="str">
        <f t="shared" si="40"/>
        <v/>
      </c>
      <c r="L247" s="277"/>
      <c r="N247" s="16" t="str">
        <f t="shared" si="32"/>
        <v/>
      </c>
      <c r="O247" s="59">
        <f t="shared" si="33"/>
        <v>0</v>
      </c>
      <c r="P247" s="59" t="str">
        <f t="shared" si="34"/>
        <v/>
      </c>
      <c r="Q247" s="2" t="str">
        <f t="shared" si="35"/>
        <v/>
      </c>
      <c r="R247" s="44" t="str">
        <f t="shared" si="36"/>
        <v/>
      </c>
      <c r="U247" s="240" t="str">
        <f t="shared" si="37"/>
        <v/>
      </c>
      <c r="V247" s="241" t="str">
        <f t="shared" si="38"/>
        <v/>
      </c>
      <c r="W247" s="242">
        <f>IF($U247="",0,COUNTIF($U$4:$U247,$V247))</f>
        <v>0</v>
      </c>
      <c r="X247" s="266" t="str">
        <f t="shared" si="39"/>
        <v/>
      </c>
      <c r="Y247" s="266" t="str">
        <f t="shared" si="41"/>
        <v/>
      </c>
    </row>
    <row r="248" spans="5:25" x14ac:dyDescent="0.2">
      <c r="E248" s="263">
        <v>245</v>
      </c>
      <c r="F248" s="91" t="str">
        <f>IF(Spielplan!$H252="","",Spielplan!$H252)</f>
        <v/>
      </c>
      <c r="G248" s="92" t="str">
        <f>IF(Spielplan!$I252="","",Spielplan!$I252)</f>
        <v/>
      </c>
      <c r="H248" s="59" t="str">
        <f>IF(AND(Spielplan!$N252&lt;&gt;"",Spielplan!$P252&lt;&gt;"",Spielplan!$H252&lt;&gt;Spielplan!$I252,$F248&lt;&gt;"",$G248&lt;&gt;""),Spielplan!$N252,"")</f>
        <v/>
      </c>
      <c r="I248" s="17" t="str">
        <f>IF(AND(Spielplan!$N252&lt;&gt;"",Spielplan!$P252&lt;&gt;"",Spielplan!$H252&lt;&gt;Spielplan!$I252,$F248&lt;&gt;"",$G248&lt;&gt;""),Spielplan!$P252,"")</f>
        <v/>
      </c>
      <c r="J248" s="280" t="str">
        <f>IF(Spielplan!$G252=0,"",Spielplan!$G252)</f>
        <v/>
      </c>
      <c r="K248" s="281" t="str">
        <f t="shared" si="40"/>
        <v/>
      </c>
      <c r="L248" s="277"/>
      <c r="N248" s="16" t="str">
        <f t="shared" si="32"/>
        <v/>
      </c>
      <c r="O248" s="59">
        <f t="shared" si="33"/>
        <v>0</v>
      </c>
      <c r="P248" s="59" t="str">
        <f t="shared" si="34"/>
        <v/>
      </c>
      <c r="Q248" s="2" t="str">
        <f t="shared" si="35"/>
        <v/>
      </c>
      <c r="R248" s="44" t="str">
        <f t="shared" si="36"/>
        <v/>
      </c>
      <c r="U248" s="240" t="str">
        <f t="shared" si="37"/>
        <v/>
      </c>
      <c r="V248" s="241" t="str">
        <f t="shared" si="38"/>
        <v/>
      </c>
      <c r="W248" s="242">
        <f>IF($U248="",0,COUNTIF($U$4:$U248,$V248))</f>
        <v>0</v>
      </c>
      <c r="X248" s="266" t="str">
        <f t="shared" si="39"/>
        <v/>
      </c>
      <c r="Y248" s="266" t="str">
        <f t="shared" si="41"/>
        <v/>
      </c>
    </row>
    <row r="249" spans="5:25" x14ac:dyDescent="0.2">
      <c r="E249" s="263">
        <v>246</v>
      </c>
      <c r="F249" s="91" t="str">
        <f>IF(Spielplan!$H253="","",Spielplan!$H253)</f>
        <v/>
      </c>
      <c r="G249" s="92" t="str">
        <f>IF(Spielplan!$I253="","",Spielplan!$I253)</f>
        <v/>
      </c>
      <c r="H249" s="59" t="str">
        <f>IF(AND(Spielplan!$N253&lt;&gt;"",Spielplan!$P253&lt;&gt;"",Spielplan!$H253&lt;&gt;Spielplan!$I253,$F249&lt;&gt;"",$G249&lt;&gt;""),Spielplan!$N253,"")</f>
        <v/>
      </c>
      <c r="I249" s="17" t="str">
        <f>IF(AND(Spielplan!$N253&lt;&gt;"",Spielplan!$P253&lt;&gt;"",Spielplan!$H253&lt;&gt;Spielplan!$I253,$F249&lt;&gt;"",$G249&lt;&gt;""),Spielplan!$P253,"")</f>
        <v/>
      </c>
      <c r="J249" s="280" t="str">
        <f>IF(Spielplan!$G253=0,"",Spielplan!$G253)</f>
        <v/>
      </c>
      <c r="K249" s="281" t="str">
        <f t="shared" si="40"/>
        <v/>
      </c>
      <c r="L249" s="277"/>
      <c r="N249" s="16" t="str">
        <f t="shared" si="32"/>
        <v/>
      </c>
      <c r="O249" s="59">
        <f t="shared" si="33"/>
        <v>0</v>
      </c>
      <c r="P249" s="59" t="str">
        <f t="shared" si="34"/>
        <v/>
      </c>
      <c r="Q249" s="2" t="str">
        <f t="shared" si="35"/>
        <v/>
      </c>
      <c r="R249" s="44" t="str">
        <f t="shared" si="36"/>
        <v/>
      </c>
      <c r="U249" s="240" t="str">
        <f t="shared" si="37"/>
        <v/>
      </c>
      <c r="V249" s="241" t="str">
        <f t="shared" si="38"/>
        <v/>
      </c>
      <c r="W249" s="242">
        <f>IF($U249="",0,COUNTIF($U$4:$U249,$V249))</f>
        <v>0</v>
      </c>
      <c r="X249" s="266" t="str">
        <f t="shared" si="39"/>
        <v/>
      </c>
      <c r="Y249" s="266" t="str">
        <f t="shared" si="41"/>
        <v/>
      </c>
    </row>
    <row r="250" spans="5:25" x14ac:dyDescent="0.2">
      <c r="E250" s="263">
        <v>247</v>
      </c>
      <c r="F250" s="91" t="str">
        <f>IF(Spielplan!$H254="","",Spielplan!$H254)</f>
        <v/>
      </c>
      <c r="G250" s="92" t="str">
        <f>IF(Spielplan!$I254="","",Spielplan!$I254)</f>
        <v/>
      </c>
      <c r="H250" s="59" t="str">
        <f>IF(AND(Spielplan!$N254&lt;&gt;"",Spielplan!$P254&lt;&gt;"",Spielplan!$H254&lt;&gt;Spielplan!$I254,$F250&lt;&gt;"",$G250&lt;&gt;""),Spielplan!$N254,"")</f>
        <v/>
      </c>
      <c r="I250" s="17" t="str">
        <f>IF(AND(Spielplan!$N254&lt;&gt;"",Spielplan!$P254&lt;&gt;"",Spielplan!$H254&lt;&gt;Spielplan!$I254,$F250&lt;&gt;"",$G250&lt;&gt;""),Spielplan!$P254,"")</f>
        <v/>
      </c>
      <c r="J250" s="280" t="str">
        <f>IF(Spielplan!$G254=0,"",Spielplan!$G254)</f>
        <v/>
      </c>
      <c r="K250" s="281" t="str">
        <f t="shared" si="40"/>
        <v/>
      </c>
      <c r="L250" s="277"/>
      <c r="N250" s="16" t="str">
        <f t="shared" si="32"/>
        <v/>
      </c>
      <c r="O250" s="59">
        <f t="shared" si="33"/>
        <v>0</v>
      </c>
      <c r="P250" s="59" t="str">
        <f t="shared" si="34"/>
        <v/>
      </c>
      <c r="Q250" s="2" t="str">
        <f t="shared" si="35"/>
        <v/>
      </c>
      <c r="R250" s="44" t="str">
        <f t="shared" si="36"/>
        <v/>
      </c>
      <c r="U250" s="240" t="str">
        <f t="shared" si="37"/>
        <v/>
      </c>
      <c r="V250" s="241" t="str">
        <f t="shared" si="38"/>
        <v/>
      </c>
      <c r="W250" s="242">
        <f>IF($U250="",0,COUNTIF($U$4:$U250,$V250))</f>
        <v>0</v>
      </c>
      <c r="X250" s="266" t="str">
        <f t="shared" si="39"/>
        <v/>
      </c>
      <c r="Y250" s="266" t="str">
        <f t="shared" si="41"/>
        <v/>
      </c>
    </row>
    <row r="251" spans="5:25" x14ac:dyDescent="0.2">
      <c r="E251" s="263">
        <v>248</v>
      </c>
      <c r="F251" s="91" t="str">
        <f>IF(Spielplan!$H255="","",Spielplan!$H255)</f>
        <v/>
      </c>
      <c r="G251" s="92" t="str">
        <f>IF(Spielplan!$I255="","",Spielplan!$I255)</f>
        <v/>
      </c>
      <c r="H251" s="59" t="str">
        <f>IF(AND(Spielplan!$N255&lt;&gt;"",Spielplan!$P255&lt;&gt;"",Spielplan!$H255&lt;&gt;Spielplan!$I255,$F251&lt;&gt;"",$G251&lt;&gt;""),Spielplan!$N255,"")</f>
        <v/>
      </c>
      <c r="I251" s="17" t="str">
        <f>IF(AND(Spielplan!$N255&lt;&gt;"",Spielplan!$P255&lt;&gt;"",Spielplan!$H255&lt;&gt;Spielplan!$I255,$F251&lt;&gt;"",$G251&lt;&gt;""),Spielplan!$P255,"")</f>
        <v/>
      </c>
      <c r="J251" s="280" t="str">
        <f>IF(Spielplan!$G255=0,"",Spielplan!$G255)</f>
        <v/>
      </c>
      <c r="K251" s="281" t="str">
        <f t="shared" si="40"/>
        <v/>
      </c>
      <c r="L251" s="277"/>
      <c r="N251" s="16" t="str">
        <f t="shared" si="32"/>
        <v/>
      </c>
      <c r="O251" s="59">
        <f t="shared" si="33"/>
        <v>0</v>
      </c>
      <c r="P251" s="59" t="str">
        <f t="shared" si="34"/>
        <v/>
      </c>
      <c r="Q251" s="2" t="str">
        <f t="shared" si="35"/>
        <v/>
      </c>
      <c r="R251" s="44" t="str">
        <f t="shared" si="36"/>
        <v/>
      </c>
      <c r="U251" s="240" t="str">
        <f t="shared" si="37"/>
        <v/>
      </c>
      <c r="V251" s="241" t="str">
        <f t="shared" si="38"/>
        <v/>
      </c>
      <c r="W251" s="242">
        <f>IF($U251="",0,COUNTIF($U$4:$U251,$V251))</f>
        <v>0</v>
      </c>
      <c r="X251" s="266" t="str">
        <f t="shared" si="39"/>
        <v/>
      </c>
      <c r="Y251" s="266" t="str">
        <f t="shared" si="41"/>
        <v/>
      </c>
    </row>
    <row r="252" spans="5:25" x14ac:dyDescent="0.2">
      <c r="E252" s="263">
        <v>249</v>
      </c>
      <c r="F252" s="91" t="str">
        <f>IF(Spielplan!$H256="","",Spielplan!$H256)</f>
        <v/>
      </c>
      <c r="G252" s="92" t="str">
        <f>IF(Spielplan!$I256="","",Spielplan!$I256)</f>
        <v/>
      </c>
      <c r="H252" s="59" t="str">
        <f>IF(AND(Spielplan!$N256&lt;&gt;"",Spielplan!$P256&lt;&gt;"",Spielplan!$H256&lt;&gt;Spielplan!$I256,$F252&lt;&gt;"",$G252&lt;&gt;""),Spielplan!$N256,"")</f>
        <v/>
      </c>
      <c r="I252" s="17" t="str">
        <f>IF(AND(Spielplan!$N256&lt;&gt;"",Spielplan!$P256&lt;&gt;"",Spielplan!$H256&lt;&gt;Spielplan!$I256,$F252&lt;&gt;"",$G252&lt;&gt;""),Spielplan!$P256,"")</f>
        <v/>
      </c>
      <c r="J252" s="280" t="str">
        <f>IF(Spielplan!$G256=0,"",Spielplan!$G256)</f>
        <v/>
      </c>
      <c r="K252" s="281" t="str">
        <f t="shared" si="40"/>
        <v/>
      </c>
      <c r="L252" s="277"/>
      <c r="N252" s="16" t="str">
        <f t="shared" si="32"/>
        <v/>
      </c>
      <c r="O252" s="59">
        <f t="shared" si="33"/>
        <v>0</v>
      </c>
      <c r="P252" s="59" t="str">
        <f t="shared" si="34"/>
        <v/>
      </c>
      <c r="Q252" s="2" t="str">
        <f t="shared" si="35"/>
        <v/>
      </c>
      <c r="R252" s="44" t="str">
        <f t="shared" si="36"/>
        <v/>
      </c>
      <c r="U252" s="240" t="str">
        <f t="shared" si="37"/>
        <v/>
      </c>
      <c r="V252" s="241" t="str">
        <f t="shared" si="38"/>
        <v/>
      </c>
      <c r="W252" s="242">
        <f>IF($U252="",0,COUNTIF($U$4:$U252,$V252))</f>
        <v>0</v>
      </c>
      <c r="X252" s="266" t="str">
        <f t="shared" si="39"/>
        <v/>
      </c>
      <c r="Y252" s="266" t="str">
        <f t="shared" si="41"/>
        <v/>
      </c>
    </row>
    <row r="253" spans="5:25" x14ac:dyDescent="0.2">
      <c r="E253" s="263">
        <v>250</v>
      </c>
      <c r="F253" s="91" t="str">
        <f>IF(Spielplan!$H257="","",Spielplan!$H257)</f>
        <v/>
      </c>
      <c r="G253" s="92" t="str">
        <f>IF(Spielplan!$I257="","",Spielplan!$I257)</f>
        <v/>
      </c>
      <c r="H253" s="59" t="str">
        <f>IF(AND(Spielplan!$N257&lt;&gt;"",Spielplan!$P257&lt;&gt;"",Spielplan!$H257&lt;&gt;Spielplan!$I257,$F253&lt;&gt;"",$G253&lt;&gt;""),Spielplan!$N257,"")</f>
        <v/>
      </c>
      <c r="I253" s="17" t="str">
        <f>IF(AND(Spielplan!$N257&lt;&gt;"",Spielplan!$P257&lt;&gt;"",Spielplan!$H257&lt;&gt;Spielplan!$I257,$F253&lt;&gt;"",$G253&lt;&gt;""),Spielplan!$P257,"")</f>
        <v/>
      </c>
      <c r="J253" s="280" t="str">
        <f>IF(Spielplan!$G257=0,"",Spielplan!$G257)</f>
        <v/>
      </c>
      <c r="K253" s="281" t="str">
        <f t="shared" si="40"/>
        <v/>
      </c>
      <c r="L253" s="277"/>
      <c r="N253" s="16" t="str">
        <f t="shared" si="32"/>
        <v/>
      </c>
      <c r="O253" s="59">
        <f t="shared" si="33"/>
        <v>0</v>
      </c>
      <c r="P253" s="59" t="str">
        <f t="shared" si="34"/>
        <v/>
      </c>
      <c r="Q253" s="2" t="str">
        <f t="shared" si="35"/>
        <v/>
      </c>
      <c r="R253" s="44" t="str">
        <f t="shared" si="36"/>
        <v/>
      </c>
      <c r="U253" s="240" t="str">
        <f t="shared" si="37"/>
        <v/>
      </c>
      <c r="V253" s="241" t="str">
        <f t="shared" si="38"/>
        <v/>
      </c>
      <c r="W253" s="242">
        <f>IF($U253="",0,COUNTIF($U$4:$U253,$V253))</f>
        <v>0</v>
      </c>
      <c r="X253" s="266" t="str">
        <f t="shared" si="39"/>
        <v/>
      </c>
      <c r="Y253" s="266" t="str">
        <f t="shared" si="41"/>
        <v/>
      </c>
    </row>
    <row r="254" spans="5:25" x14ac:dyDescent="0.2">
      <c r="E254" s="263">
        <v>251</v>
      </c>
      <c r="F254" s="91" t="str">
        <f>IF(Spielplan!$H258="","",Spielplan!$H258)</f>
        <v/>
      </c>
      <c r="G254" s="92" t="str">
        <f>IF(Spielplan!$I258="","",Spielplan!$I258)</f>
        <v/>
      </c>
      <c r="H254" s="59" t="str">
        <f>IF(AND(Spielplan!$N258&lt;&gt;"",Spielplan!$P258&lt;&gt;"",Spielplan!$H258&lt;&gt;Spielplan!$I258,$F254&lt;&gt;"",$G254&lt;&gt;""),Spielplan!$N258,"")</f>
        <v/>
      </c>
      <c r="I254" s="17" t="str">
        <f>IF(AND(Spielplan!$N258&lt;&gt;"",Spielplan!$P258&lt;&gt;"",Spielplan!$H258&lt;&gt;Spielplan!$I258,$F254&lt;&gt;"",$G254&lt;&gt;""),Spielplan!$P258,"")</f>
        <v/>
      </c>
      <c r="J254" s="280" t="str">
        <f>IF(Spielplan!$G258=0,"",Spielplan!$G258)</f>
        <v/>
      </c>
      <c r="K254" s="281" t="str">
        <f t="shared" si="40"/>
        <v/>
      </c>
      <c r="L254" s="277"/>
      <c r="N254" s="16" t="str">
        <f t="shared" si="32"/>
        <v/>
      </c>
      <c r="O254" s="59">
        <f t="shared" si="33"/>
        <v>0</v>
      </c>
      <c r="P254" s="59" t="str">
        <f t="shared" si="34"/>
        <v/>
      </c>
      <c r="Q254" s="2" t="str">
        <f t="shared" si="35"/>
        <v/>
      </c>
      <c r="R254" s="44" t="str">
        <f t="shared" si="36"/>
        <v/>
      </c>
      <c r="U254" s="240" t="str">
        <f t="shared" si="37"/>
        <v/>
      </c>
      <c r="V254" s="241" t="str">
        <f t="shared" si="38"/>
        <v/>
      </c>
      <c r="W254" s="242">
        <f>IF($U254="",0,COUNTIF($U$4:$U254,$V254))</f>
        <v>0</v>
      </c>
      <c r="X254" s="266" t="str">
        <f t="shared" si="39"/>
        <v/>
      </c>
      <c r="Y254" s="266" t="str">
        <f t="shared" si="41"/>
        <v/>
      </c>
    </row>
    <row r="255" spans="5:25" x14ac:dyDescent="0.2">
      <c r="E255" s="263">
        <v>252</v>
      </c>
      <c r="F255" s="91" t="str">
        <f>IF(Spielplan!$H259="","",Spielplan!$H259)</f>
        <v/>
      </c>
      <c r="G255" s="92" t="str">
        <f>IF(Spielplan!$I259="","",Spielplan!$I259)</f>
        <v/>
      </c>
      <c r="H255" s="59" t="str">
        <f>IF(AND(Spielplan!$N259&lt;&gt;"",Spielplan!$P259&lt;&gt;"",Spielplan!$H259&lt;&gt;Spielplan!$I259,$F255&lt;&gt;"",$G255&lt;&gt;""),Spielplan!$N259,"")</f>
        <v/>
      </c>
      <c r="I255" s="17" t="str">
        <f>IF(AND(Spielplan!$N259&lt;&gt;"",Spielplan!$P259&lt;&gt;"",Spielplan!$H259&lt;&gt;Spielplan!$I259,$F255&lt;&gt;"",$G255&lt;&gt;""),Spielplan!$P259,"")</f>
        <v/>
      </c>
      <c r="J255" s="280" t="str">
        <f>IF(Spielplan!$G259=0,"",Spielplan!$G259)</f>
        <v/>
      </c>
      <c r="K255" s="281" t="str">
        <f t="shared" si="40"/>
        <v/>
      </c>
      <c r="L255" s="277"/>
      <c r="N255" s="16" t="str">
        <f t="shared" si="32"/>
        <v/>
      </c>
      <c r="O255" s="59">
        <f t="shared" si="33"/>
        <v>0</v>
      </c>
      <c r="P255" s="59" t="str">
        <f t="shared" si="34"/>
        <v/>
      </c>
      <c r="Q255" s="2" t="str">
        <f t="shared" si="35"/>
        <v/>
      </c>
      <c r="R255" s="44" t="str">
        <f t="shared" si="36"/>
        <v/>
      </c>
      <c r="U255" s="240" t="str">
        <f t="shared" si="37"/>
        <v/>
      </c>
      <c r="V255" s="241" t="str">
        <f t="shared" si="38"/>
        <v/>
      </c>
      <c r="W255" s="242">
        <f>IF($U255="",0,COUNTIF($U$4:$U255,$V255))</f>
        <v>0</v>
      </c>
      <c r="X255" s="266" t="str">
        <f t="shared" si="39"/>
        <v/>
      </c>
      <c r="Y255" s="266" t="str">
        <f t="shared" si="41"/>
        <v/>
      </c>
    </row>
    <row r="256" spans="5:25" x14ac:dyDescent="0.2">
      <c r="E256" s="263">
        <v>253</v>
      </c>
      <c r="F256" s="91" t="str">
        <f>IF(Spielplan!$H260="","",Spielplan!$H260)</f>
        <v/>
      </c>
      <c r="G256" s="92" t="str">
        <f>IF(Spielplan!$I260="","",Spielplan!$I260)</f>
        <v/>
      </c>
      <c r="H256" s="59" t="str">
        <f>IF(AND(Spielplan!$N260&lt;&gt;"",Spielplan!$P260&lt;&gt;"",Spielplan!$H260&lt;&gt;Spielplan!$I260,$F256&lt;&gt;"",$G256&lt;&gt;""),Spielplan!$N260,"")</f>
        <v/>
      </c>
      <c r="I256" s="17" t="str">
        <f>IF(AND(Spielplan!$N260&lt;&gt;"",Spielplan!$P260&lt;&gt;"",Spielplan!$H260&lt;&gt;Spielplan!$I260,$F256&lt;&gt;"",$G256&lt;&gt;""),Spielplan!$P260,"")</f>
        <v/>
      </c>
      <c r="J256" s="280" t="str">
        <f>IF(Spielplan!$G260=0,"",Spielplan!$G260)</f>
        <v/>
      </c>
      <c r="K256" s="281" t="str">
        <f t="shared" si="40"/>
        <v/>
      </c>
      <c r="L256" s="277"/>
      <c r="N256" s="16" t="str">
        <f t="shared" si="32"/>
        <v/>
      </c>
      <c r="O256" s="59">
        <f t="shared" si="33"/>
        <v>0</v>
      </c>
      <c r="P256" s="59" t="str">
        <f t="shared" si="34"/>
        <v/>
      </c>
      <c r="Q256" s="2" t="str">
        <f t="shared" si="35"/>
        <v/>
      </c>
      <c r="R256" s="44" t="str">
        <f t="shared" si="36"/>
        <v/>
      </c>
      <c r="U256" s="240" t="str">
        <f t="shared" si="37"/>
        <v/>
      </c>
      <c r="V256" s="241" t="str">
        <f t="shared" si="38"/>
        <v/>
      </c>
      <c r="W256" s="242">
        <f>IF($U256="",0,COUNTIF($U$4:$U256,$V256))</f>
        <v>0</v>
      </c>
      <c r="X256" s="266" t="str">
        <f t="shared" si="39"/>
        <v/>
      </c>
      <c r="Y256" s="266" t="str">
        <f t="shared" si="41"/>
        <v/>
      </c>
    </row>
    <row r="257" spans="5:25" x14ac:dyDescent="0.2">
      <c r="E257" s="263">
        <v>254</v>
      </c>
      <c r="F257" s="91" t="str">
        <f>IF(Spielplan!$H261="","",Spielplan!$H261)</f>
        <v/>
      </c>
      <c r="G257" s="92" t="str">
        <f>IF(Spielplan!$I261="","",Spielplan!$I261)</f>
        <v/>
      </c>
      <c r="H257" s="59" t="str">
        <f>IF(AND(Spielplan!$N261&lt;&gt;"",Spielplan!$P261&lt;&gt;"",Spielplan!$H261&lt;&gt;Spielplan!$I261,$F257&lt;&gt;"",$G257&lt;&gt;""),Spielplan!$N261,"")</f>
        <v/>
      </c>
      <c r="I257" s="17" t="str">
        <f>IF(AND(Spielplan!$N261&lt;&gt;"",Spielplan!$P261&lt;&gt;"",Spielplan!$H261&lt;&gt;Spielplan!$I261,$F257&lt;&gt;"",$G257&lt;&gt;""),Spielplan!$P261,"")</f>
        <v/>
      </c>
      <c r="J257" s="280" t="str">
        <f>IF(Spielplan!$G261=0,"",Spielplan!$G261)</f>
        <v/>
      </c>
      <c r="K257" s="281" t="str">
        <f t="shared" si="40"/>
        <v/>
      </c>
      <c r="L257" s="277"/>
      <c r="N257" s="16" t="str">
        <f t="shared" si="32"/>
        <v/>
      </c>
      <c r="O257" s="59">
        <f t="shared" si="33"/>
        <v>0</v>
      </c>
      <c r="P257" s="59" t="str">
        <f t="shared" si="34"/>
        <v/>
      </c>
      <c r="Q257" s="2" t="str">
        <f t="shared" si="35"/>
        <v/>
      </c>
      <c r="R257" s="44" t="str">
        <f t="shared" si="36"/>
        <v/>
      </c>
      <c r="U257" s="240" t="str">
        <f t="shared" si="37"/>
        <v/>
      </c>
      <c r="V257" s="241" t="str">
        <f t="shared" si="38"/>
        <v/>
      </c>
      <c r="W257" s="242">
        <f>IF($U257="",0,COUNTIF($U$4:$U257,$V257))</f>
        <v>0</v>
      </c>
      <c r="X257" s="266" t="str">
        <f t="shared" si="39"/>
        <v/>
      </c>
      <c r="Y257" s="266" t="str">
        <f t="shared" si="41"/>
        <v/>
      </c>
    </row>
    <row r="258" spans="5:25" x14ac:dyDescent="0.2">
      <c r="E258" s="263">
        <v>255</v>
      </c>
      <c r="F258" s="91" t="str">
        <f>IF(Spielplan!$H262="","",Spielplan!$H262)</f>
        <v/>
      </c>
      <c r="G258" s="92" t="str">
        <f>IF(Spielplan!$I262="","",Spielplan!$I262)</f>
        <v/>
      </c>
      <c r="H258" s="59" t="str">
        <f>IF(AND(Spielplan!$N262&lt;&gt;"",Spielplan!$P262&lt;&gt;"",Spielplan!$H262&lt;&gt;Spielplan!$I262,$F258&lt;&gt;"",$G258&lt;&gt;""),Spielplan!$N262,"")</f>
        <v/>
      </c>
      <c r="I258" s="17" t="str">
        <f>IF(AND(Spielplan!$N262&lt;&gt;"",Spielplan!$P262&lt;&gt;"",Spielplan!$H262&lt;&gt;Spielplan!$I262,$F258&lt;&gt;"",$G258&lt;&gt;""),Spielplan!$P262,"")</f>
        <v/>
      </c>
      <c r="J258" s="280" t="str">
        <f>IF(Spielplan!$G262=0,"",Spielplan!$G262)</f>
        <v/>
      </c>
      <c r="K258" s="281" t="str">
        <f t="shared" si="40"/>
        <v/>
      </c>
      <c r="L258" s="277"/>
      <c r="N258" s="16" t="str">
        <f t="shared" si="32"/>
        <v/>
      </c>
      <c r="O258" s="59">
        <f t="shared" si="33"/>
        <v>0</v>
      </c>
      <c r="P258" s="59" t="str">
        <f t="shared" si="34"/>
        <v/>
      </c>
      <c r="Q258" s="2" t="str">
        <f t="shared" si="35"/>
        <v/>
      </c>
      <c r="R258" s="44" t="str">
        <f t="shared" si="36"/>
        <v/>
      </c>
      <c r="U258" s="240" t="str">
        <f t="shared" si="37"/>
        <v/>
      </c>
      <c r="V258" s="241" t="str">
        <f t="shared" si="38"/>
        <v/>
      </c>
      <c r="W258" s="242">
        <f>IF($U258="",0,COUNTIF($U$4:$U258,$V258))</f>
        <v>0</v>
      </c>
      <c r="X258" s="266" t="str">
        <f t="shared" si="39"/>
        <v/>
      </c>
      <c r="Y258" s="266" t="str">
        <f t="shared" si="41"/>
        <v/>
      </c>
    </row>
    <row r="259" spans="5:25" x14ac:dyDescent="0.2">
      <c r="E259" s="263">
        <v>256</v>
      </c>
      <c r="F259" s="91" t="str">
        <f>IF(Spielplan!$H263="","",Spielplan!$H263)</f>
        <v/>
      </c>
      <c r="G259" s="92" t="str">
        <f>IF(Spielplan!$I263="","",Spielplan!$I263)</f>
        <v/>
      </c>
      <c r="H259" s="59" t="str">
        <f>IF(AND(Spielplan!$N263&lt;&gt;"",Spielplan!$P263&lt;&gt;"",Spielplan!$H263&lt;&gt;Spielplan!$I263,$F259&lt;&gt;"",$G259&lt;&gt;""),Spielplan!$N263,"")</f>
        <v/>
      </c>
      <c r="I259" s="17" t="str">
        <f>IF(AND(Spielplan!$N263&lt;&gt;"",Spielplan!$P263&lt;&gt;"",Spielplan!$H263&lt;&gt;Spielplan!$I263,$F259&lt;&gt;"",$G259&lt;&gt;""),Spielplan!$P263,"")</f>
        <v/>
      </c>
      <c r="J259" s="280" t="str">
        <f>IF(Spielplan!$G263=0,"",Spielplan!$G263)</f>
        <v/>
      </c>
      <c r="K259" s="281" t="str">
        <f t="shared" si="40"/>
        <v/>
      </c>
      <c r="L259" s="277"/>
      <c r="N259" s="16" t="str">
        <f t="shared" si="32"/>
        <v/>
      </c>
      <c r="O259" s="59">
        <f t="shared" si="33"/>
        <v>0</v>
      </c>
      <c r="P259" s="59" t="str">
        <f t="shared" si="34"/>
        <v/>
      </c>
      <c r="Q259" s="2" t="str">
        <f t="shared" si="35"/>
        <v/>
      </c>
      <c r="R259" s="44" t="str">
        <f t="shared" si="36"/>
        <v/>
      </c>
      <c r="U259" s="240" t="str">
        <f t="shared" si="37"/>
        <v/>
      </c>
      <c r="V259" s="241" t="str">
        <f t="shared" si="38"/>
        <v/>
      </c>
      <c r="W259" s="242">
        <f>IF($U259="",0,COUNTIF($U$4:$U259,$V259))</f>
        <v>0</v>
      </c>
      <c r="X259" s="266" t="str">
        <f t="shared" si="39"/>
        <v/>
      </c>
      <c r="Y259" s="266" t="str">
        <f t="shared" si="41"/>
        <v/>
      </c>
    </row>
    <row r="260" spans="5:25" x14ac:dyDescent="0.2">
      <c r="E260" s="263">
        <v>257</v>
      </c>
      <c r="F260" s="91" t="str">
        <f>IF(Spielplan!$H264="","",Spielplan!$H264)</f>
        <v/>
      </c>
      <c r="G260" s="92" t="str">
        <f>IF(Spielplan!$I264="","",Spielplan!$I264)</f>
        <v/>
      </c>
      <c r="H260" s="59" t="str">
        <f>IF(AND(Spielplan!$N264&lt;&gt;"",Spielplan!$P264&lt;&gt;"",Spielplan!$H264&lt;&gt;Spielplan!$I264,$F260&lt;&gt;"",$G260&lt;&gt;""),Spielplan!$N264,"")</f>
        <v/>
      </c>
      <c r="I260" s="17" t="str">
        <f>IF(AND(Spielplan!$N264&lt;&gt;"",Spielplan!$P264&lt;&gt;"",Spielplan!$H264&lt;&gt;Spielplan!$I264,$F260&lt;&gt;"",$G260&lt;&gt;""),Spielplan!$P264,"")</f>
        <v/>
      </c>
      <c r="J260" s="280" t="str">
        <f>IF(Spielplan!$G264=0,"",Spielplan!$G264)</f>
        <v/>
      </c>
      <c r="K260" s="281" t="str">
        <f t="shared" si="40"/>
        <v/>
      </c>
      <c r="L260" s="277"/>
      <c r="N260" s="16" t="str">
        <f t="shared" ref="N260:N323" si="42">IF($W260=0,F260&amp;G260,"")</f>
        <v/>
      </c>
      <c r="O260" s="59">
        <f t="shared" ref="O260:O323" si="43">IF(AND(F260&lt;&gt;"",G260&lt;&gt;"",F260&lt;&gt;G260,H260&lt;&gt;"",I260&lt;&gt;""),1,0)</f>
        <v>0</v>
      </c>
      <c r="P260" s="59" t="str">
        <f t="shared" ref="P260:P323" si="44">IF(AND(O260&gt;0,$W260=0),H260&amp;" : "&amp;I260,"")</f>
        <v/>
      </c>
      <c r="Q260" s="2" t="str">
        <f t="shared" ref="Q260:Q323" si="45">IF($W260=1,F260&amp;G260,"")</f>
        <v/>
      </c>
      <c r="R260" s="44" t="str">
        <f t="shared" ref="R260:R323" si="46">IF(AND(O260&gt;0,$W260=1),H260&amp;" : "&amp;I260,"")</f>
        <v/>
      </c>
      <c r="U260" s="240" t="str">
        <f t="shared" ref="U260:U323" si="47">$F260&amp;$G260</f>
        <v/>
      </c>
      <c r="V260" s="241" t="str">
        <f t="shared" ref="V260:V323" si="48">$G260&amp;$F260</f>
        <v/>
      </c>
      <c r="W260" s="242">
        <f>IF($U260="",0,COUNTIF($U$4:$U260,$V260))</f>
        <v>0</v>
      </c>
      <c r="X260" s="266" t="str">
        <f t="shared" ref="X260:X323" si="49">IF(O260&gt;0,H260&amp;" : "&amp;I260,"")</f>
        <v/>
      </c>
      <c r="Y260" s="266" t="str">
        <f t="shared" si="41"/>
        <v/>
      </c>
    </row>
    <row r="261" spans="5:25" x14ac:dyDescent="0.2">
      <c r="E261" s="263">
        <v>258</v>
      </c>
      <c r="F261" s="91" t="str">
        <f>IF(Spielplan!$H265="","",Spielplan!$H265)</f>
        <v/>
      </c>
      <c r="G261" s="92" t="str">
        <f>IF(Spielplan!$I265="","",Spielplan!$I265)</f>
        <v/>
      </c>
      <c r="H261" s="59" t="str">
        <f>IF(AND(Spielplan!$N265&lt;&gt;"",Spielplan!$P265&lt;&gt;"",Spielplan!$H265&lt;&gt;Spielplan!$I265,$F261&lt;&gt;"",$G261&lt;&gt;""),Spielplan!$N265,"")</f>
        <v/>
      </c>
      <c r="I261" s="17" t="str">
        <f>IF(AND(Spielplan!$N265&lt;&gt;"",Spielplan!$P265&lt;&gt;"",Spielplan!$H265&lt;&gt;Spielplan!$I265,$F261&lt;&gt;"",$G261&lt;&gt;""),Spielplan!$P265,"")</f>
        <v/>
      </c>
      <c r="J261" s="280" t="str">
        <f>IF(Spielplan!$G265=0,"",Spielplan!$G265)</f>
        <v/>
      </c>
      <c r="K261" s="281" t="str">
        <f t="shared" ref="K261:K324" si="50">IF(OR($J261="ja",INDEX($J$4:$J$383,$L261)&lt;&gt;""),"ja","")</f>
        <v/>
      </c>
      <c r="L261" s="277"/>
      <c r="N261" s="16" t="str">
        <f t="shared" si="42"/>
        <v/>
      </c>
      <c r="O261" s="59">
        <f t="shared" si="43"/>
        <v>0</v>
      </c>
      <c r="P261" s="59" t="str">
        <f t="shared" si="44"/>
        <v/>
      </c>
      <c r="Q261" s="2" t="str">
        <f t="shared" si="45"/>
        <v/>
      </c>
      <c r="R261" s="44" t="str">
        <f t="shared" si="46"/>
        <v/>
      </c>
      <c r="U261" s="240" t="str">
        <f t="shared" si="47"/>
        <v/>
      </c>
      <c r="V261" s="241" t="str">
        <f t="shared" si="48"/>
        <v/>
      </c>
      <c r="W261" s="242">
        <f>IF($U261="",0,COUNTIF($U$4:$U261,$V261))</f>
        <v>0</v>
      </c>
      <c r="X261" s="266" t="str">
        <f t="shared" si="49"/>
        <v/>
      </c>
      <c r="Y261" s="266" t="str">
        <f t="shared" ref="Y261:Y324" si="51">IF($W261&lt;&gt;1,"",VLOOKUP($U261,$N$384:$P$763,3,0))</f>
        <v/>
      </c>
    </row>
    <row r="262" spans="5:25" x14ac:dyDescent="0.2">
      <c r="E262" s="263">
        <v>259</v>
      </c>
      <c r="F262" s="91" t="str">
        <f>IF(Spielplan!$H266="","",Spielplan!$H266)</f>
        <v/>
      </c>
      <c r="G262" s="92" t="str">
        <f>IF(Spielplan!$I266="","",Spielplan!$I266)</f>
        <v/>
      </c>
      <c r="H262" s="59" t="str">
        <f>IF(AND(Spielplan!$N266&lt;&gt;"",Spielplan!$P266&lt;&gt;"",Spielplan!$H266&lt;&gt;Spielplan!$I266,$F262&lt;&gt;"",$G262&lt;&gt;""),Spielplan!$N266,"")</f>
        <v/>
      </c>
      <c r="I262" s="17" t="str">
        <f>IF(AND(Spielplan!$N266&lt;&gt;"",Spielplan!$P266&lt;&gt;"",Spielplan!$H266&lt;&gt;Spielplan!$I266,$F262&lt;&gt;"",$G262&lt;&gt;""),Spielplan!$P266,"")</f>
        <v/>
      </c>
      <c r="J262" s="280" t="str">
        <f>IF(Spielplan!$G266=0,"",Spielplan!$G266)</f>
        <v/>
      </c>
      <c r="K262" s="281" t="str">
        <f t="shared" si="50"/>
        <v/>
      </c>
      <c r="L262" s="277"/>
      <c r="N262" s="16" t="str">
        <f t="shared" si="42"/>
        <v/>
      </c>
      <c r="O262" s="59">
        <f t="shared" si="43"/>
        <v>0</v>
      </c>
      <c r="P262" s="59" t="str">
        <f t="shared" si="44"/>
        <v/>
      </c>
      <c r="Q262" s="2" t="str">
        <f t="shared" si="45"/>
        <v/>
      </c>
      <c r="R262" s="44" t="str">
        <f t="shared" si="46"/>
        <v/>
      </c>
      <c r="U262" s="240" t="str">
        <f t="shared" si="47"/>
        <v/>
      </c>
      <c r="V262" s="241" t="str">
        <f t="shared" si="48"/>
        <v/>
      </c>
      <c r="W262" s="242">
        <f>IF($U262="",0,COUNTIF($U$4:$U262,$V262))</f>
        <v>0</v>
      </c>
      <c r="X262" s="266" t="str">
        <f t="shared" si="49"/>
        <v/>
      </c>
      <c r="Y262" s="266" t="str">
        <f t="shared" si="51"/>
        <v/>
      </c>
    </row>
    <row r="263" spans="5:25" x14ac:dyDescent="0.2">
      <c r="E263" s="263">
        <v>260</v>
      </c>
      <c r="F263" s="91" t="str">
        <f>IF(Spielplan!$H267="","",Spielplan!$H267)</f>
        <v/>
      </c>
      <c r="G263" s="92" t="str">
        <f>IF(Spielplan!$I267="","",Spielplan!$I267)</f>
        <v/>
      </c>
      <c r="H263" s="59" t="str">
        <f>IF(AND(Spielplan!$N267&lt;&gt;"",Spielplan!$P267&lt;&gt;"",Spielplan!$H267&lt;&gt;Spielplan!$I267,$F263&lt;&gt;"",$G263&lt;&gt;""),Spielplan!$N267,"")</f>
        <v/>
      </c>
      <c r="I263" s="17" t="str">
        <f>IF(AND(Spielplan!$N267&lt;&gt;"",Spielplan!$P267&lt;&gt;"",Spielplan!$H267&lt;&gt;Spielplan!$I267,$F263&lt;&gt;"",$G263&lt;&gt;""),Spielplan!$P267,"")</f>
        <v/>
      </c>
      <c r="J263" s="280" t="str">
        <f>IF(Spielplan!$G267=0,"",Spielplan!$G267)</f>
        <v/>
      </c>
      <c r="K263" s="281" t="str">
        <f t="shared" si="50"/>
        <v/>
      </c>
      <c r="L263" s="277"/>
      <c r="N263" s="16" t="str">
        <f t="shared" si="42"/>
        <v/>
      </c>
      <c r="O263" s="59">
        <f t="shared" si="43"/>
        <v>0</v>
      </c>
      <c r="P263" s="59" t="str">
        <f t="shared" si="44"/>
        <v/>
      </c>
      <c r="Q263" s="2" t="str">
        <f t="shared" si="45"/>
        <v/>
      </c>
      <c r="R263" s="44" t="str">
        <f t="shared" si="46"/>
        <v/>
      </c>
      <c r="U263" s="240" t="str">
        <f t="shared" si="47"/>
        <v/>
      </c>
      <c r="V263" s="241" t="str">
        <f t="shared" si="48"/>
        <v/>
      </c>
      <c r="W263" s="242">
        <f>IF($U263="",0,COUNTIF($U$4:$U263,$V263))</f>
        <v>0</v>
      </c>
      <c r="X263" s="266" t="str">
        <f t="shared" si="49"/>
        <v/>
      </c>
      <c r="Y263" s="266" t="str">
        <f t="shared" si="51"/>
        <v/>
      </c>
    </row>
    <row r="264" spans="5:25" x14ac:dyDescent="0.2">
      <c r="E264" s="263">
        <v>261</v>
      </c>
      <c r="F264" s="91" t="str">
        <f>IF(Spielplan!$H268="","",Spielplan!$H268)</f>
        <v/>
      </c>
      <c r="G264" s="92" t="str">
        <f>IF(Spielplan!$I268="","",Spielplan!$I268)</f>
        <v/>
      </c>
      <c r="H264" s="59" t="str">
        <f>IF(AND(Spielplan!$N268&lt;&gt;"",Spielplan!$P268&lt;&gt;"",Spielplan!$H268&lt;&gt;Spielplan!$I268,$F264&lt;&gt;"",$G264&lt;&gt;""),Spielplan!$N268,"")</f>
        <v/>
      </c>
      <c r="I264" s="17" t="str">
        <f>IF(AND(Spielplan!$N268&lt;&gt;"",Spielplan!$P268&lt;&gt;"",Spielplan!$H268&lt;&gt;Spielplan!$I268,$F264&lt;&gt;"",$G264&lt;&gt;""),Spielplan!$P268,"")</f>
        <v/>
      </c>
      <c r="J264" s="280" t="str">
        <f>IF(Spielplan!$G268=0,"",Spielplan!$G268)</f>
        <v/>
      </c>
      <c r="K264" s="281" t="str">
        <f t="shared" si="50"/>
        <v/>
      </c>
      <c r="L264" s="277"/>
      <c r="N264" s="16" t="str">
        <f t="shared" si="42"/>
        <v/>
      </c>
      <c r="O264" s="59">
        <f t="shared" si="43"/>
        <v>0</v>
      </c>
      <c r="P264" s="59" t="str">
        <f t="shared" si="44"/>
        <v/>
      </c>
      <c r="Q264" s="2" t="str">
        <f t="shared" si="45"/>
        <v/>
      </c>
      <c r="R264" s="44" t="str">
        <f t="shared" si="46"/>
        <v/>
      </c>
      <c r="U264" s="240" t="str">
        <f t="shared" si="47"/>
        <v/>
      </c>
      <c r="V264" s="241" t="str">
        <f t="shared" si="48"/>
        <v/>
      </c>
      <c r="W264" s="242">
        <f>IF($U264="",0,COUNTIF($U$4:$U264,$V264))</f>
        <v>0</v>
      </c>
      <c r="X264" s="266" t="str">
        <f t="shared" si="49"/>
        <v/>
      </c>
      <c r="Y264" s="266" t="str">
        <f t="shared" si="51"/>
        <v/>
      </c>
    </row>
    <row r="265" spans="5:25" x14ac:dyDescent="0.2">
      <c r="E265" s="263">
        <v>262</v>
      </c>
      <c r="F265" s="91" t="str">
        <f>IF(Spielplan!$H269="","",Spielplan!$H269)</f>
        <v/>
      </c>
      <c r="G265" s="92" t="str">
        <f>IF(Spielplan!$I269="","",Spielplan!$I269)</f>
        <v/>
      </c>
      <c r="H265" s="59" t="str">
        <f>IF(AND(Spielplan!$N269&lt;&gt;"",Spielplan!$P269&lt;&gt;"",Spielplan!$H269&lt;&gt;Spielplan!$I269,$F265&lt;&gt;"",$G265&lt;&gt;""),Spielplan!$N269,"")</f>
        <v/>
      </c>
      <c r="I265" s="17" t="str">
        <f>IF(AND(Spielplan!$N269&lt;&gt;"",Spielplan!$P269&lt;&gt;"",Spielplan!$H269&lt;&gt;Spielplan!$I269,$F265&lt;&gt;"",$G265&lt;&gt;""),Spielplan!$P269,"")</f>
        <v/>
      </c>
      <c r="J265" s="280" t="str">
        <f>IF(Spielplan!$G269=0,"",Spielplan!$G269)</f>
        <v/>
      </c>
      <c r="K265" s="281" t="str">
        <f t="shared" si="50"/>
        <v/>
      </c>
      <c r="L265" s="277"/>
      <c r="N265" s="16" t="str">
        <f t="shared" si="42"/>
        <v/>
      </c>
      <c r="O265" s="59">
        <f t="shared" si="43"/>
        <v>0</v>
      </c>
      <c r="P265" s="59" t="str">
        <f t="shared" si="44"/>
        <v/>
      </c>
      <c r="Q265" s="2" t="str">
        <f t="shared" si="45"/>
        <v/>
      </c>
      <c r="R265" s="44" t="str">
        <f t="shared" si="46"/>
        <v/>
      </c>
      <c r="U265" s="240" t="str">
        <f t="shared" si="47"/>
        <v/>
      </c>
      <c r="V265" s="241" t="str">
        <f t="shared" si="48"/>
        <v/>
      </c>
      <c r="W265" s="242">
        <f>IF($U265="",0,COUNTIF($U$4:$U265,$V265))</f>
        <v>0</v>
      </c>
      <c r="X265" s="266" t="str">
        <f t="shared" si="49"/>
        <v/>
      </c>
      <c r="Y265" s="266" t="str">
        <f t="shared" si="51"/>
        <v/>
      </c>
    </row>
    <row r="266" spans="5:25" x14ac:dyDescent="0.2">
      <c r="E266" s="263">
        <v>263</v>
      </c>
      <c r="F266" s="91" t="str">
        <f>IF(Spielplan!$H270="","",Spielplan!$H270)</f>
        <v/>
      </c>
      <c r="G266" s="92" t="str">
        <f>IF(Spielplan!$I270="","",Spielplan!$I270)</f>
        <v/>
      </c>
      <c r="H266" s="59" t="str">
        <f>IF(AND(Spielplan!$N270&lt;&gt;"",Spielplan!$P270&lt;&gt;"",Spielplan!$H270&lt;&gt;Spielplan!$I270,$F266&lt;&gt;"",$G266&lt;&gt;""),Spielplan!$N270,"")</f>
        <v/>
      </c>
      <c r="I266" s="17" t="str">
        <f>IF(AND(Spielplan!$N270&lt;&gt;"",Spielplan!$P270&lt;&gt;"",Spielplan!$H270&lt;&gt;Spielplan!$I270,$F266&lt;&gt;"",$G266&lt;&gt;""),Spielplan!$P270,"")</f>
        <v/>
      </c>
      <c r="J266" s="280" t="str">
        <f>IF(Spielplan!$G270=0,"",Spielplan!$G270)</f>
        <v/>
      </c>
      <c r="K266" s="281" t="str">
        <f t="shared" si="50"/>
        <v/>
      </c>
      <c r="L266" s="277"/>
      <c r="N266" s="16" t="str">
        <f t="shared" si="42"/>
        <v/>
      </c>
      <c r="O266" s="59">
        <f t="shared" si="43"/>
        <v>0</v>
      </c>
      <c r="P266" s="59" t="str">
        <f t="shared" si="44"/>
        <v/>
      </c>
      <c r="Q266" s="2" t="str">
        <f t="shared" si="45"/>
        <v/>
      </c>
      <c r="R266" s="44" t="str">
        <f t="shared" si="46"/>
        <v/>
      </c>
      <c r="U266" s="240" t="str">
        <f t="shared" si="47"/>
        <v/>
      </c>
      <c r="V266" s="241" t="str">
        <f t="shared" si="48"/>
        <v/>
      </c>
      <c r="W266" s="242">
        <f>IF($U266="",0,COUNTIF($U$4:$U266,$V266))</f>
        <v>0</v>
      </c>
      <c r="X266" s="266" t="str">
        <f t="shared" si="49"/>
        <v/>
      </c>
      <c r="Y266" s="266" t="str">
        <f t="shared" si="51"/>
        <v/>
      </c>
    </row>
    <row r="267" spans="5:25" x14ac:dyDescent="0.2">
      <c r="E267" s="263">
        <v>264</v>
      </c>
      <c r="F267" s="91" t="str">
        <f>IF(Spielplan!$H271="","",Spielplan!$H271)</f>
        <v/>
      </c>
      <c r="G267" s="92" t="str">
        <f>IF(Spielplan!$I271="","",Spielplan!$I271)</f>
        <v/>
      </c>
      <c r="H267" s="59" t="str">
        <f>IF(AND(Spielplan!$N271&lt;&gt;"",Spielplan!$P271&lt;&gt;"",Spielplan!$H271&lt;&gt;Spielplan!$I271,$F267&lt;&gt;"",$G267&lt;&gt;""),Spielplan!$N271,"")</f>
        <v/>
      </c>
      <c r="I267" s="17" t="str">
        <f>IF(AND(Spielplan!$N271&lt;&gt;"",Spielplan!$P271&lt;&gt;"",Spielplan!$H271&lt;&gt;Spielplan!$I271,$F267&lt;&gt;"",$G267&lt;&gt;""),Spielplan!$P271,"")</f>
        <v/>
      </c>
      <c r="J267" s="280" t="str">
        <f>IF(Spielplan!$G271=0,"",Spielplan!$G271)</f>
        <v/>
      </c>
      <c r="K267" s="281" t="str">
        <f t="shared" si="50"/>
        <v/>
      </c>
      <c r="L267" s="277"/>
      <c r="N267" s="16" t="str">
        <f t="shared" si="42"/>
        <v/>
      </c>
      <c r="O267" s="59">
        <f t="shared" si="43"/>
        <v>0</v>
      </c>
      <c r="P267" s="59" t="str">
        <f t="shared" si="44"/>
        <v/>
      </c>
      <c r="Q267" s="2" t="str">
        <f t="shared" si="45"/>
        <v/>
      </c>
      <c r="R267" s="44" t="str">
        <f t="shared" si="46"/>
        <v/>
      </c>
      <c r="U267" s="240" t="str">
        <f t="shared" si="47"/>
        <v/>
      </c>
      <c r="V267" s="241" t="str">
        <f t="shared" si="48"/>
        <v/>
      </c>
      <c r="W267" s="242">
        <f>IF($U267="",0,COUNTIF($U$4:$U267,$V267))</f>
        <v>0</v>
      </c>
      <c r="X267" s="266" t="str">
        <f t="shared" si="49"/>
        <v/>
      </c>
      <c r="Y267" s="266" t="str">
        <f t="shared" si="51"/>
        <v/>
      </c>
    </row>
    <row r="268" spans="5:25" x14ac:dyDescent="0.2">
      <c r="E268" s="263">
        <v>265</v>
      </c>
      <c r="F268" s="91" t="str">
        <f>IF(Spielplan!$H272="","",Spielplan!$H272)</f>
        <v/>
      </c>
      <c r="G268" s="92" t="str">
        <f>IF(Spielplan!$I272="","",Spielplan!$I272)</f>
        <v/>
      </c>
      <c r="H268" s="59" t="str">
        <f>IF(AND(Spielplan!$N272&lt;&gt;"",Spielplan!$P272&lt;&gt;"",Spielplan!$H272&lt;&gt;Spielplan!$I272,$F268&lt;&gt;"",$G268&lt;&gt;""),Spielplan!$N272,"")</f>
        <v/>
      </c>
      <c r="I268" s="17" t="str">
        <f>IF(AND(Spielplan!$N272&lt;&gt;"",Spielplan!$P272&lt;&gt;"",Spielplan!$H272&lt;&gt;Spielplan!$I272,$F268&lt;&gt;"",$G268&lt;&gt;""),Spielplan!$P272,"")</f>
        <v/>
      </c>
      <c r="J268" s="280" t="str">
        <f>IF(Spielplan!$G272=0,"",Spielplan!$G272)</f>
        <v/>
      </c>
      <c r="K268" s="281" t="str">
        <f t="shared" si="50"/>
        <v/>
      </c>
      <c r="L268" s="277"/>
      <c r="N268" s="16" t="str">
        <f t="shared" si="42"/>
        <v/>
      </c>
      <c r="O268" s="59">
        <f t="shared" si="43"/>
        <v>0</v>
      </c>
      <c r="P268" s="59" t="str">
        <f t="shared" si="44"/>
        <v/>
      </c>
      <c r="Q268" s="2" t="str">
        <f t="shared" si="45"/>
        <v/>
      </c>
      <c r="R268" s="44" t="str">
        <f t="shared" si="46"/>
        <v/>
      </c>
      <c r="U268" s="240" t="str">
        <f t="shared" si="47"/>
        <v/>
      </c>
      <c r="V268" s="241" t="str">
        <f t="shared" si="48"/>
        <v/>
      </c>
      <c r="W268" s="242">
        <f>IF($U268="",0,COUNTIF($U$4:$U268,$V268))</f>
        <v>0</v>
      </c>
      <c r="X268" s="266" t="str">
        <f t="shared" si="49"/>
        <v/>
      </c>
      <c r="Y268" s="266" t="str">
        <f t="shared" si="51"/>
        <v/>
      </c>
    </row>
    <row r="269" spans="5:25" x14ac:dyDescent="0.2">
      <c r="E269" s="263">
        <v>266</v>
      </c>
      <c r="F269" s="91" t="str">
        <f>IF(Spielplan!$H273="","",Spielplan!$H273)</f>
        <v/>
      </c>
      <c r="G269" s="92" t="str">
        <f>IF(Spielplan!$I273="","",Spielplan!$I273)</f>
        <v/>
      </c>
      <c r="H269" s="59" t="str">
        <f>IF(AND(Spielplan!$N273&lt;&gt;"",Spielplan!$P273&lt;&gt;"",Spielplan!$H273&lt;&gt;Spielplan!$I273,$F269&lt;&gt;"",$G269&lt;&gt;""),Spielplan!$N273,"")</f>
        <v/>
      </c>
      <c r="I269" s="17" t="str">
        <f>IF(AND(Spielplan!$N273&lt;&gt;"",Spielplan!$P273&lt;&gt;"",Spielplan!$H273&lt;&gt;Spielplan!$I273,$F269&lt;&gt;"",$G269&lt;&gt;""),Spielplan!$P273,"")</f>
        <v/>
      </c>
      <c r="J269" s="280" t="str">
        <f>IF(Spielplan!$G273=0,"",Spielplan!$G273)</f>
        <v/>
      </c>
      <c r="K269" s="281" t="str">
        <f t="shared" si="50"/>
        <v/>
      </c>
      <c r="L269" s="277"/>
      <c r="N269" s="16" t="str">
        <f t="shared" si="42"/>
        <v/>
      </c>
      <c r="O269" s="59">
        <f t="shared" si="43"/>
        <v>0</v>
      </c>
      <c r="P269" s="59" t="str">
        <f t="shared" si="44"/>
        <v/>
      </c>
      <c r="Q269" s="2" t="str">
        <f t="shared" si="45"/>
        <v/>
      </c>
      <c r="R269" s="44" t="str">
        <f t="shared" si="46"/>
        <v/>
      </c>
      <c r="U269" s="240" t="str">
        <f t="shared" si="47"/>
        <v/>
      </c>
      <c r="V269" s="241" t="str">
        <f t="shared" si="48"/>
        <v/>
      </c>
      <c r="W269" s="242">
        <f>IF($U269="",0,COUNTIF($U$4:$U269,$V269))</f>
        <v>0</v>
      </c>
      <c r="X269" s="266" t="str">
        <f t="shared" si="49"/>
        <v/>
      </c>
      <c r="Y269" s="266" t="str">
        <f t="shared" si="51"/>
        <v/>
      </c>
    </row>
    <row r="270" spans="5:25" x14ac:dyDescent="0.2">
      <c r="E270" s="263">
        <v>267</v>
      </c>
      <c r="F270" s="91" t="str">
        <f>IF(Spielplan!$H274="","",Spielplan!$H274)</f>
        <v/>
      </c>
      <c r="G270" s="92" t="str">
        <f>IF(Spielplan!$I274="","",Spielplan!$I274)</f>
        <v/>
      </c>
      <c r="H270" s="59" t="str">
        <f>IF(AND(Spielplan!$N274&lt;&gt;"",Spielplan!$P274&lt;&gt;"",Spielplan!$H274&lt;&gt;Spielplan!$I274,$F270&lt;&gt;"",$G270&lt;&gt;""),Spielplan!$N274,"")</f>
        <v/>
      </c>
      <c r="I270" s="17" t="str">
        <f>IF(AND(Spielplan!$N274&lt;&gt;"",Spielplan!$P274&lt;&gt;"",Spielplan!$H274&lt;&gt;Spielplan!$I274,$F270&lt;&gt;"",$G270&lt;&gt;""),Spielplan!$P274,"")</f>
        <v/>
      </c>
      <c r="J270" s="280" t="str">
        <f>IF(Spielplan!$G274=0,"",Spielplan!$G274)</f>
        <v/>
      </c>
      <c r="K270" s="281" t="str">
        <f t="shared" si="50"/>
        <v/>
      </c>
      <c r="L270" s="277"/>
      <c r="N270" s="16" t="str">
        <f t="shared" si="42"/>
        <v/>
      </c>
      <c r="O270" s="59">
        <f t="shared" si="43"/>
        <v>0</v>
      </c>
      <c r="P270" s="59" t="str">
        <f t="shared" si="44"/>
        <v/>
      </c>
      <c r="Q270" s="2" t="str">
        <f t="shared" si="45"/>
        <v/>
      </c>
      <c r="R270" s="44" t="str">
        <f t="shared" si="46"/>
        <v/>
      </c>
      <c r="U270" s="240" t="str">
        <f t="shared" si="47"/>
        <v/>
      </c>
      <c r="V270" s="241" t="str">
        <f t="shared" si="48"/>
        <v/>
      </c>
      <c r="W270" s="242">
        <f>IF($U270="",0,COUNTIF($U$4:$U270,$V270))</f>
        <v>0</v>
      </c>
      <c r="X270" s="266" t="str">
        <f t="shared" si="49"/>
        <v/>
      </c>
      <c r="Y270" s="266" t="str">
        <f t="shared" si="51"/>
        <v/>
      </c>
    </row>
    <row r="271" spans="5:25" x14ac:dyDescent="0.2">
      <c r="E271" s="263">
        <v>268</v>
      </c>
      <c r="F271" s="91" t="str">
        <f>IF(Spielplan!$H275="","",Spielplan!$H275)</f>
        <v/>
      </c>
      <c r="G271" s="92" t="str">
        <f>IF(Spielplan!$I275="","",Spielplan!$I275)</f>
        <v/>
      </c>
      <c r="H271" s="59" t="str">
        <f>IF(AND(Spielplan!$N275&lt;&gt;"",Spielplan!$P275&lt;&gt;"",Spielplan!$H275&lt;&gt;Spielplan!$I275,$F271&lt;&gt;"",$G271&lt;&gt;""),Spielplan!$N275,"")</f>
        <v/>
      </c>
      <c r="I271" s="17" t="str">
        <f>IF(AND(Spielplan!$N275&lt;&gt;"",Spielplan!$P275&lt;&gt;"",Spielplan!$H275&lt;&gt;Spielplan!$I275,$F271&lt;&gt;"",$G271&lt;&gt;""),Spielplan!$P275,"")</f>
        <v/>
      </c>
      <c r="J271" s="280" t="str">
        <f>IF(Spielplan!$G275=0,"",Spielplan!$G275)</f>
        <v/>
      </c>
      <c r="K271" s="281" t="str">
        <f t="shared" si="50"/>
        <v/>
      </c>
      <c r="L271" s="277"/>
      <c r="N271" s="16" t="str">
        <f t="shared" si="42"/>
        <v/>
      </c>
      <c r="O271" s="59">
        <f t="shared" si="43"/>
        <v>0</v>
      </c>
      <c r="P271" s="59" t="str">
        <f t="shared" si="44"/>
        <v/>
      </c>
      <c r="Q271" s="2" t="str">
        <f t="shared" si="45"/>
        <v/>
      </c>
      <c r="R271" s="44" t="str">
        <f t="shared" si="46"/>
        <v/>
      </c>
      <c r="U271" s="240" t="str">
        <f t="shared" si="47"/>
        <v/>
      </c>
      <c r="V271" s="241" t="str">
        <f t="shared" si="48"/>
        <v/>
      </c>
      <c r="W271" s="242">
        <f>IF($U271="",0,COUNTIF($U$4:$U271,$V271))</f>
        <v>0</v>
      </c>
      <c r="X271" s="266" t="str">
        <f t="shared" si="49"/>
        <v/>
      </c>
      <c r="Y271" s="266" t="str">
        <f t="shared" si="51"/>
        <v/>
      </c>
    </row>
    <row r="272" spans="5:25" x14ac:dyDescent="0.2">
      <c r="E272" s="263">
        <v>269</v>
      </c>
      <c r="F272" s="91" t="str">
        <f>IF(Spielplan!$H276="","",Spielplan!$H276)</f>
        <v/>
      </c>
      <c r="G272" s="92" t="str">
        <f>IF(Spielplan!$I276="","",Spielplan!$I276)</f>
        <v/>
      </c>
      <c r="H272" s="59" t="str">
        <f>IF(AND(Spielplan!$N276&lt;&gt;"",Spielplan!$P276&lt;&gt;"",Spielplan!$H276&lt;&gt;Spielplan!$I276,$F272&lt;&gt;"",$G272&lt;&gt;""),Spielplan!$N276,"")</f>
        <v/>
      </c>
      <c r="I272" s="17" t="str">
        <f>IF(AND(Spielplan!$N276&lt;&gt;"",Spielplan!$P276&lt;&gt;"",Spielplan!$H276&lt;&gt;Spielplan!$I276,$F272&lt;&gt;"",$G272&lt;&gt;""),Spielplan!$P276,"")</f>
        <v/>
      </c>
      <c r="J272" s="280" t="str">
        <f>IF(Spielplan!$G276=0,"",Spielplan!$G276)</f>
        <v/>
      </c>
      <c r="K272" s="281" t="str">
        <f t="shared" si="50"/>
        <v/>
      </c>
      <c r="L272" s="277"/>
      <c r="N272" s="16" t="str">
        <f t="shared" si="42"/>
        <v/>
      </c>
      <c r="O272" s="59">
        <f t="shared" si="43"/>
        <v>0</v>
      </c>
      <c r="P272" s="59" t="str">
        <f t="shared" si="44"/>
        <v/>
      </c>
      <c r="Q272" s="2" t="str">
        <f t="shared" si="45"/>
        <v/>
      </c>
      <c r="R272" s="44" t="str">
        <f t="shared" si="46"/>
        <v/>
      </c>
      <c r="U272" s="240" t="str">
        <f t="shared" si="47"/>
        <v/>
      </c>
      <c r="V272" s="241" t="str">
        <f t="shared" si="48"/>
        <v/>
      </c>
      <c r="W272" s="242">
        <f>IF($U272="",0,COUNTIF($U$4:$U272,$V272))</f>
        <v>0</v>
      </c>
      <c r="X272" s="266" t="str">
        <f t="shared" si="49"/>
        <v/>
      </c>
      <c r="Y272" s="266" t="str">
        <f t="shared" si="51"/>
        <v/>
      </c>
    </row>
    <row r="273" spans="5:25" x14ac:dyDescent="0.2">
      <c r="E273" s="263">
        <v>270</v>
      </c>
      <c r="F273" s="91" t="str">
        <f>IF(Spielplan!$H277="","",Spielplan!$H277)</f>
        <v/>
      </c>
      <c r="G273" s="92" t="str">
        <f>IF(Spielplan!$I277="","",Spielplan!$I277)</f>
        <v/>
      </c>
      <c r="H273" s="59" t="str">
        <f>IF(AND(Spielplan!$N277&lt;&gt;"",Spielplan!$P277&lt;&gt;"",Spielplan!$H277&lt;&gt;Spielplan!$I277,$F273&lt;&gt;"",$G273&lt;&gt;""),Spielplan!$N277,"")</f>
        <v/>
      </c>
      <c r="I273" s="17" t="str">
        <f>IF(AND(Spielplan!$N277&lt;&gt;"",Spielplan!$P277&lt;&gt;"",Spielplan!$H277&lt;&gt;Spielplan!$I277,$F273&lt;&gt;"",$G273&lt;&gt;""),Spielplan!$P277,"")</f>
        <v/>
      </c>
      <c r="J273" s="280" t="str">
        <f>IF(Spielplan!$G277=0,"",Spielplan!$G277)</f>
        <v/>
      </c>
      <c r="K273" s="281" t="str">
        <f t="shared" si="50"/>
        <v/>
      </c>
      <c r="L273" s="277"/>
      <c r="N273" s="16" t="str">
        <f t="shared" si="42"/>
        <v/>
      </c>
      <c r="O273" s="59">
        <f t="shared" si="43"/>
        <v>0</v>
      </c>
      <c r="P273" s="59" t="str">
        <f t="shared" si="44"/>
        <v/>
      </c>
      <c r="Q273" s="2" t="str">
        <f t="shared" si="45"/>
        <v/>
      </c>
      <c r="R273" s="44" t="str">
        <f t="shared" si="46"/>
        <v/>
      </c>
      <c r="U273" s="240" t="str">
        <f t="shared" si="47"/>
        <v/>
      </c>
      <c r="V273" s="241" t="str">
        <f t="shared" si="48"/>
        <v/>
      </c>
      <c r="W273" s="242">
        <f>IF($U273="",0,COUNTIF($U$4:$U273,$V273))</f>
        <v>0</v>
      </c>
      <c r="X273" s="266" t="str">
        <f t="shared" si="49"/>
        <v/>
      </c>
      <c r="Y273" s="266" t="str">
        <f t="shared" si="51"/>
        <v/>
      </c>
    </row>
    <row r="274" spans="5:25" x14ac:dyDescent="0.2">
      <c r="E274" s="263">
        <v>271</v>
      </c>
      <c r="F274" s="91" t="str">
        <f>IF(Spielplan!$H278="","",Spielplan!$H278)</f>
        <v/>
      </c>
      <c r="G274" s="92" t="str">
        <f>IF(Spielplan!$I278="","",Spielplan!$I278)</f>
        <v/>
      </c>
      <c r="H274" s="59" t="str">
        <f>IF(AND(Spielplan!$N278&lt;&gt;"",Spielplan!$P278&lt;&gt;"",Spielplan!$H278&lt;&gt;Spielplan!$I278,$F274&lt;&gt;"",$G274&lt;&gt;""),Spielplan!$N278,"")</f>
        <v/>
      </c>
      <c r="I274" s="17" t="str">
        <f>IF(AND(Spielplan!$N278&lt;&gt;"",Spielplan!$P278&lt;&gt;"",Spielplan!$H278&lt;&gt;Spielplan!$I278,$F274&lt;&gt;"",$G274&lt;&gt;""),Spielplan!$P278,"")</f>
        <v/>
      </c>
      <c r="J274" s="280" t="str">
        <f>IF(Spielplan!$G278=0,"",Spielplan!$G278)</f>
        <v/>
      </c>
      <c r="K274" s="281" t="str">
        <f t="shared" si="50"/>
        <v/>
      </c>
      <c r="L274" s="277"/>
      <c r="N274" s="16" t="str">
        <f t="shared" si="42"/>
        <v/>
      </c>
      <c r="O274" s="59">
        <f t="shared" si="43"/>
        <v>0</v>
      </c>
      <c r="P274" s="59" t="str">
        <f t="shared" si="44"/>
        <v/>
      </c>
      <c r="Q274" s="2" t="str">
        <f t="shared" si="45"/>
        <v/>
      </c>
      <c r="R274" s="44" t="str">
        <f t="shared" si="46"/>
        <v/>
      </c>
      <c r="U274" s="240" t="str">
        <f t="shared" si="47"/>
        <v/>
      </c>
      <c r="V274" s="241" t="str">
        <f t="shared" si="48"/>
        <v/>
      </c>
      <c r="W274" s="242">
        <f>IF($U274="",0,COUNTIF($U$4:$U274,$V274))</f>
        <v>0</v>
      </c>
      <c r="X274" s="266" t="str">
        <f t="shared" si="49"/>
        <v/>
      </c>
      <c r="Y274" s="266" t="str">
        <f t="shared" si="51"/>
        <v/>
      </c>
    </row>
    <row r="275" spans="5:25" x14ac:dyDescent="0.2">
      <c r="E275" s="263">
        <v>272</v>
      </c>
      <c r="F275" s="91" t="str">
        <f>IF(Spielplan!$H279="","",Spielplan!$H279)</f>
        <v/>
      </c>
      <c r="G275" s="92" t="str">
        <f>IF(Spielplan!$I279="","",Spielplan!$I279)</f>
        <v/>
      </c>
      <c r="H275" s="59" t="str">
        <f>IF(AND(Spielplan!$N279&lt;&gt;"",Spielplan!$P279&lt;&gt;"",Spielplan!$H279&lt;&gt;Spielplan!$I279,$F275&lt;&gt;"",$G275&lt;&gt;""),Spielplan!$N279,"")</f>
        <v/>
      </c>
      <c r="I275" s="17" t="str">
        <f>IF(AND(Spielplan!$N279&lt;&gt;"",Spielplan!$P279&lt;&gt;"",Spielplan!$H279&lt;&gt;Spielplan!$I279,$F275&lt;&gt;"",$G275&lt;&gt;""),Spielplan!$P279,"")</f>
        <v/>
      </c>
      <c r="J275" s="280" t="str">
        <f>IF(Spielplan!$G279=0,"",Spielplan!$G279)</f>
        <v/>
      </c>
      <c r="K275" s="281" t="str">
        <f t="shared" si="50"/>
        <v/>
      </c>
      <c r="L275" s="277"/>
      <c r="N275" s="16" t="str">
        <f t="shared" si="42"/>
        <v/>
      </c>
      <c r="O275" s="59">
        <f t="shared" si="43"/>
        <v>0</v>
      </c>
      <c r="P275" s="59" t="str">
        <f t="shared" si="44"/>
        <v/>
      </c>
      <c r="Q275" s="2" t="str">
        <f t="shared" si="45"/>
        <v/>
      </c>
      <c r="R275" s="44" t="str">
        <f t="shared" si="46"/>
        <v/>
      </c>
      <c r="U275" s="240" t="str">
        <f t="shared" si="47"/>
        <v/>
      </c>
      <c r="V275" s="241" t="str">
        <f t="shared" si="48"/>
        <v/>
      </c>
      <c r="W275" s="242">
        <f>IF($U275="",0,COUNTIF($U$4:$U275,$V275))</f>
        <v>0</v>
      </c>
      <c r="X275" s="266" t="str">
        <f t="shared" si="49"/>
        <v/>
      </c>
      <c r="Y275" s="266" t="str">
        <f t="shared" si="51"/>
        <v/>
      </c>
    </row>
    <row r="276" spans="5:25" x14ac:dyDescent="0.2">
      <c r="E276" s="263">
        <v>273</v>
      </c>
      <c r="F276" s="91" t="str">
        <f>IF(Spielplan!$H280="","",Spielplan!$H280)</f>
        <v/>
      </c>
      <c r="G276" s="92" t="str">
        <f>IF(Spielplan!$I280="","",Spielplan!$I280)</f>
        <v/>
      </c>
      <c r="H276" s="59" t="str">
        <f>IF(AND(Spielplan!$N280&lt;&gt;"",Spielplan!$P280&lt;&gt;"",Spielplan!$H280&lt;&gt;Spielplan!$I280,$F276&lt;&gt;"",$G276&lt;&gt;""),Spielplan!$N280,"")</f>
        <v/>
      </c>
      <c r="I276" s="17" t="str">
        <f>IF(AND(Spielplan!$N280&lt;&gt;"",Spielplan!$P280&lt;&gt;"",Spielplan!$H280&lt;&gt;Spielplan!$I280,$F276&lt;&gt;"",$G276&lt;&gt;""),Spielplan!$P280,"")</f>
        <v/>
      </c>
      <c r="J276" s="280" t="str">
        <f>IF(Spielplan!$G280=0,"",Spielplan!$G280)</f>
        <v/>
      </c>
      <c r="K276" s="281" t="str">
        <f t="shared" si="50"/>
        <v/>
      </c>
      <c r="L276" s="277"/>
      <c r="N276" s="16" t="str">
        <f t="shared" si="42"/>
        <v/>
      </c>
      <c r="O276" s="59">
        <f t="shared" si="43"/>
        <v>0</v>
      </c>
      <c r="P276" s="59" t="str">
        <f t="shared" si="44"/>
        <v/>
      </c>
      <c r="Q276" s="2" t="str">
        <f t="shared" si="45"/>
        <v/>
      </c>
      <c r="R276" s="44" t="str">
        <f t="shared" si="46"/>
        <v/>
      </c>
      <c r="U276" s="240" t="str">
        <f t="shared" si="47"/>
        <v/>
      </c>
      <c r="V276" s="241" t="str">
        <f t="shared" si="48"/>
        <v/>
      </c>
      <c r="W276" s="242">
        <f>IF($U276="",0,COUNTIF($U$4:$U276,$V276))</f>
        <v>0</v>
      </c>
      <c r="X276" s="266" t="str">
        <f t="shared" si="49"/>
        <v/>
      </c>
      <c r="Y276" s="266" t="str">
        <f t="shared" si="51"/>
        <v/>
      </c>
    </row>
    <row r="277" spans="5:25" x14ac:dyDescent="0.2">
      <c r="E277" s="263">
        <v>274</v>
      </c>
      <c r="F277" s="91" t="str">
        <f>IF(Spielplan!$H281="","",Spielplan!$H281)</f>
        <v/>
      </c>
      <c r="G277" s="92" t="str">
        <f>IF(Spielplan!$I281="","",Spielplan!$I281)</f>
        <v/>
      </c>
      <c r="H277" s="59" t="str">
        <f>IF(AND(Spielplan!$N281&lt;&gt;"",Spielplan!$P281&lt;&gt;"",Spielplan!$H281&lt;&gt;Spielplan!$I281,$F277&lt;&gt;"",$G277&lt;&gt;""),Spielplan!$N281,"")</f>
        <v/>
      </c>
      <c r="I277" s="17" t="str">
        <f>IF(AND(Spielplan!$N281&lt;&gt;"",Spielplan!$P281&lt;&gt;"",Spielplan!$H281&lt;&gt;Spielplan!$I281,$F277&lt;&gt;"",$G277&lt;&gt;""),Spielplan!$P281,"")</f>
        <v/>
      </c>
      <c r="J277" s="280" t="str">
        <f>IF(Spielplan!$G281=0,"",Spielplan!$G281)</f>
        <v/>
      </c>
      <c r="K277" s="281" t="str">
        <f t="shared" si="50"/>
        <v/>
      </c>
      <c r="L277" s="277"/>
      <c r="N277" s="16" t="str">
        <f t="shared" si="42"/>
        <v/>
      </c>
      <c r="O277" s="59">
        <f t="shared" si="43"/>
        <v>0</v>
      </c>
      <c r="P277" s="59" t="str">
        <f t="shared" si="44"/>
        <v/>
      </c>
      <c r="Q277" s="2" t="str">
        <f t="shared" si="45"/>
        <v/>
      </c>
      <c r="R277" s="44" t="str">
        <f t="shared" si="46"/>
        <v/>
      </c>
      <c r="U277" s="240" t="str">
        <f t="shared" si="47"/>
        <v/>
      </c>
      <c r="V277" s="241" t="str">
        <f t="shared" si="48"/>
        <v/>
      </c>
      <c r="W277" s="242">
        <f>IF($U277="",0,COUNTIF($U$4:$U277,$V277))</f>
        <v>0</v>
      </c>
      <c r="X277" s="266" t="str">
        <f t="shared" si="49"/>
        <v/>
      </c>
      <c r="Y277" s="266" t="str">
        <f t="shared" si="51"/>
        <v/>
      </c>
    </row>
    <row r="278" spans="5:25" x14ac:dyDescent="0.2">
      <c r="E278" s="263">
        <v>275</v>
      </c>
      <c r="F278" s="91" t="str">
        <f>IF(Spielplan!$H282="","",Spielplan!$H282)</f>
        <v/>
      </c>
      <c r="G278" s="92" t="str">
        <f>IF(Spielplan!$I282="","",Spielplan!$I282)</f>
        <v/>
      </c>
      <c r="H278" s="59" t="str">
        <f>IF(AND(Spielplan!$N282&lt;&gt;"",Spielplan!$P282&lt;&gt;"",Spielplan!$H282&lt;&gt;Spielplan!$I282,$F278&lt;&gt;"",$G278&lt;&gt;""),Spielplan!$N282,"")</f>
        <v/>
      </c>
      <c r="I278" s="17" t="str">
        <f>IF(AND(Spielplan!$N282&lt;&gt;"",Spielplan!$P282&lt;&gt;"",Spielplan!$H282&lt;&gt;Spielplan!$I282,$F278&lt;&gt;"",$G278&lt;&gt;""),Spielplan!$P282,"")</f>
        <v/>
      </c>
      <c r="J278" s="280" t="str">
        <f>IF(Spielplan!$G282=0,"",Spielplan!$G282)</f>
        <v/>
      </c>
      <c r="K278" s="281" t="str">
        <f t="shared" si="50"/>
        <v/>
      </c>
      <c r="L278" s="277"/>
      <c r="N278" s="16" t="str">
        <f t="shared" si="42"/>
        <v/>
      </c>
      <c r="O278" s="59">
        <f t="shared" si="43"/>
        <v>0</v>
      </c>
      <c r="P278" s="59" t="str">
        <f t="shared" si="44"/>
        <v/>
      </c>
      <c r="Q278" s="2" t="str">
        <f t="shared" si="45"/>
        <v/>
      </c>
      <c r="R278" s="44" t="str">
        <f t="shared" si="46"/>
        <v/>
      </c>
      <c r="U278" s="240" t="str">
        <f t="shared" si="47"/>
        <v/>
      </c>
      <c r="V278" s="241" t="str">
        <f t="shared" si="48"/>
        <v/>
      </c>
      <c r="W278" s="242">
        <f>IF($U278="",0,COUNTIF($U$4:$U278,$V278))</f>
        <v>0</v>
      </c>
      <c r="X278" s="266" t="str">
        <f t="shared" si="49"/>
        <v/>
      </c>
      <c r="Y278" s="266" t="str">
        <f t="shared" si="51"/>
        <v/>
      </c>
    </row>
    <row r="279" spans="5:25" x14ac:dyDescent="0.2">
      <c r="E279" s="263">
        <v>276</v>
      </c>
      <c r="F279" s="91" t="str">
        <f>IF(Spielplan!$H283="","",Spielplan!$H283)</f>
        <v/>
      </c>
      <c r="G279" s="92" t="str">
        <f>IF(Spielplan!$I283="","",Spielplan!$I283)</f>
        <v/>
      </c>
      <c r="H279" s="59" t="str">
        <f>IF(AND(Spielplan!$N283&lt;&gt;"",Spielplan!$P283&lt;&gt;"",Spielplan!$H283&lt;&gt;Spielplan!$I283,$F279&lt;&gt;"",$G279&lt;&gt;""),Spielplan!$N283,"")</f>
        <v/>
      </c>
      <c r="I279" s="17" t="str">
        <f>IF(AND(Spielplan!$N283&lt;&gt;"",Spielplan!$P283&lt;&gt;"",Spielplan!$H283&lt;&gt;Spielplan!$I283,$F279&lt;&gt;"",$G279&lt;&gt;""),Spielplan!$P283,"")</f>
        <v/>
      </c>
      <c r="J279" s="280" t="str">
        <f>IF(Spielplan!$G283=0,"",Spielplan!$G283)</f>
        <v/>
      </c>
      <c r="K279" s="281" t="str">
        <f t="shared" si="50"/>
        <v/>
      </c>
      <c r="L279" s="277"/>
      <c r="N279" s="16" t="str">
        <f t="shared" si="42"/>
        <v/>
      </c>
      <c r="O279" s="59">
        <f t="shared" si="43"/>
        <v>0</v>
      </c>
      <c r="P279" s="59" t="str">
        <f t="shared" si="44"/>
        <v/>
      </c>
      <c r="Q279" s="2" t="str">
        <f t="shared" si="45"/>
        <v/>
      </c>
      <c r="R279" s="44" t="str">
        <f t="shared" si="46"/>
        <v/>
      </c>
      <c r="U279" s="240" t="str">
        <f t="shared" si="47"/>
        <v/>
      </c>
      <c r="V279" s="241" t="str">
        <f t="shared" si="48"/>
        <v/>
      </c>
      <c r="W279" s="242">
        <f>IF($U279="",0,COUNTIF($U$4:$U279,$V279))</f>
        <v>0</v>
      </c>
      <c r="X279" s="266" t="str">
        <f t="shared" si="49"/>
        <v/>
      </c>
      <c r="Y279" s="266" t="str">
        <f t="shared" si="51"/>
        <v/>
      </c>
    </row>
    <row r="280" spans="5:25" x14ac:dyDescent="0.2">
      <c r="E280" s="263">
        <v>277</v>
      </c>
      <c r="F280" s="91" t="str">
        <f>IF(Spielplan!$H284="","",Spielplan!$H284)</f>
        <v/>
      </c>
      <c r="G280" s="92" t="str">
        <f>IF(Spielplan!$I284="","",Spielplan!$I284)</f>
        <v/>
      </c>
      <c r="H280" s="59" t="str">
        <f>IF(AND(Spielplan!$N284&lt;&gt;"",Spielplan!$P284&lt;&gt;"",Spielplan!$H284&lt;&gt;Spielplan!$I284,$F280&lt;&gt;"",$G280&lt;&gt;""),Spielplan!$N284,"")</f>
        <v/>
      </c>
      <c r="I280" s="17" t="str">
        <f>IF(AND(Spielplan!$N284&lt;&gt;"",Spielplan!$P284&lt;&gt;"",Spielplan!$H284&lt;&gt;Spielplan!$I284,$F280&lt;&gt;"",$G280&lt;&gt;""),Spielplan!$P284,"")</f>
        <v/>
      </c>
      <c r="J280" s="280" t="str">
        <f>IF(Spielplan!$G284=0,"",Spielplan!$G284)</f>
        <v/>
      </c>
      <c r="K280" s="281" t="str">
        <f t="shared" si="50"/>
        <v/>
      </c>
      <c r="L280" s="277"/>
      <c r="N280" s="16" t="str">
        <f t="shared" si="42"/>
        <v/>
      </c>
      <c r="O280" s="59">
        <f t="shared" si="43"/>
        <v>0</v>
      </c>
      <c r="P280" s="59" t="str">
        <f t="shared" si="44"/>
        <v/>
      </c>
      <c r="Q280" s="2" t="str">
        <f t="shared" si="45"/>
        <v/>
      </c>
      <c r="R280" s="44" t="str">
        <f t="shared" si="46"/>
        <v/>
      </c>
      <c r="U280" s="240" t="str">
        <f t="shared" si="47"/>
        <v/>
      </c>
      <c r="V280" s="241" t="str">
        <f t="shared" si="48"/>
        <v/>
      </c>
      <c r="W280" s="242">
        <f>IF($U280="",0,COUNTIF($U$4:$U280,$V280))</f>
        <v>0</v>
      </c>
      <c r="X280" s="266" t="str">
        <f t="shared" si="49"/>
        <v/>
      </c>
      <c r="Y280" s="266" t="str">
        <f t="shared" si="51"/>
        <v/>
      </c>
    </row>
    <row r="281" spans="5:25" x14ac:dyDescent="0.2">
      <c r="E281" s="263">
        <v>278</v>
      </c>
      <c r="F281" s="91" t="str">
        <f>IF(Spielplan!$H285="","",Spielplan!$H285)</f>
        <v/>
      </c>
      <c r="G281" s="92" t="str">
        <f>IF(Spielplan!$I285="","",Spielplan!$I285)</f>
        <v/>
      </c>
      <c r="H281" s="59" t="str">
        <f>IF(AND(Spielplan!$N285&lt;&gt;"",Spielplan!$P285&lt;&gt;"",Spielplan!$H285&lt;&gt;Spielplan!$I285,$F281&lt;&gt;"",$G281&lt;&gt;""),Spielplan!$N285,"")</f>
        <v/>
      </c>
      <c r="I281" s="17" t="str">
        <f>IF(AND(Spielplan!$N285&lt;&gt;"",Spielplan!$P285&lt;&gt;"",Spielplan!$H285&lt;&gt;Spielplan!$I285,$F281&lt;&gt;"",$G281&lt;&gt;""),Spielplan!$P285,"")</f>
        <v/>
      </c>
      <c r="J281" s="280" t="str">
        <f>IF(Spielplan!$G285=0,"",Spielplan!$G285)</f>
        <v/>
      </c>
      <c r="K281" s="281" t="str">
        <f t="shared" si="50"/>
        <v/>
      </c>
      <c r="L281" s="277"/>
      <c r="N281" s="16" t="str">
        <f t="shared" si="42"/>
        <v/>
      </c>
      <c r="O281" s="59">
        <f t="shared" si="43"/>
        <v>0</v>
      </c>
      <c r="P281" s="59" t="str">
        <f t="shared" si="44"/>
        <v/>
      </c>
      <c r="Q281" s="2" t="str">
        <f t="shared" si="45"/>
        <v/>
      </c>
      <c r="R281" s="44" t="str">
        <f t="shared" si="46"/>
        <v/>
      </c>
      <c r="U281" s="240" t="str">
        <f t="shared" si="47"/>
        <v/>
      </c>
      <c r="V281" s="241" t="str">
        <f t="shared" si="48"/>
        <v/>
      </c>
      <c r="W281" s="242">
        <f>IF($U281="",0,COUNTIF($U$4:$U281,$V281))</f>
        <v>0</v>
      </c>
      <c r="X281" s="266" t="str">
        <f t="shared" si="49"/>
        <v/>
      </c>
      <c r="Y281" s="266" t="str">
        <f t="shared" si="51"/>
        <v/>
      </c>
    </row>
    <row r="282" spans="5:25" x14ac:dyDescent="0.2">
      <c r="E282" s="263">
        <v>279</v>
      </c>
      <c r="F282" s="91" t="str">
        <f>IF(Spielplan!$H286="","",Spielplan!$H286)</f>
        <v/>
      </c>
      <c r="G282" s="92" t="str">
        <f>IF(Spielplan!$I286="","",Spielplan!$I286)</f>
        <v/>
      </c>
      <c r="H282" s="59" t="str">
        <f>IF(AND(Spielplan!$N286&lt;&gt;"",Spielplan!$P286&lt;&gt;"",Spielplan!$H286&lt;&gt;Spielplan!$I286,$F282&lt;&gt;"",$G282&lt;&gt;""),Spielplan!$N286,"")</f>
        <v/>
      </c>
      <c r="I282" s="17" t="str">
        <f>IF(AND(Spielplan!$N286&lt;&gt;"",Spielplan!$P286&lt;&gt;"",Spielplan!$H286&lt;&gt;Spielplan!$I286,$F282&lt;&gt;"",$G282&lt;&gt;""),Spielplan!$P286,"")</f>
        <v/>
      </c>
      <c r="J282" s="280" t="str">
        <f>IF(Spielplan!$G286=0,"",Spielplan!$G286)</f>
        <v/>
      </c>
      <c r="K282" s="281" t="str">
        <f t="shared" si="50"/>
        <v/>
      </c>
      <c r="L282" s="277"/>
      <c r="N282" s="16" t="str">
        <f t="shared" si="42"/>
        <v/>
      </c>
      <c r="O282" s="59">
        <f t="shared" si="43"/>
        <v>0</v>
      </c>
      <c r="P282" s="59" t="str">
        <f t="shared" si="44"/>
        <v/>
      </c>
      <c r="Q282" s="2" t="str">
        <f t="shared" si="45"/>
        <v/>
      </c>
      <c r="R282" s="44" t="str">
        <f t="shared" si="46"/>
        <v/>
      </c>
      <c r="U282" s="240" t="str">
        <f t="shared" si="47"/>
        <v/>
      </c>
      <c r="V282" s="241" t="str">
        <f t="shared" si="48"/>
        <v/>
      </c>
      <c r="W282" s="242">
        <f>IF($U282="",0,COUNTIF($U$4:$U282,$V282))</f>
        <v>0</v>
      </c>
      <c r="X282" s="266" t="str">
        <f t="shared" si="49"/>
        <v/>
      </c>
      <c r="Y282" s="266" t="str">
        <f t="shared" si="51"/>
        <v/>
      </c>
    </row>
    <row r="283" spans="5:25" x14ac:dyDescent="0.2">
      <c r="E283" s="263">
        <v>280</v>
      </c>
      <c r="F283" s="91" t="str">
        <f>IF(Spielplan!$H287="","",Spielplan!$H287)</f>
        <v/>
      </c>
      <c r="G283" s="92" t="str">
        <f>IF(Spielplan!$I287="","",Spielplan!$I287)</f>
        <v/>
      </c>
      <c r="H283" s="59" t="str">
        <f>IF(AND(Spielplan!$N287&lt;&gt;"",Spielplan!$P287&lt;&gt;"",Spielplan!$H287&lt;&gt;Spielplan!$I287,$F283&lt;&gt;"",$G283&lt;&gt;""),Spielplan!$N287,"")</f>
        <v/>
      </c>
      <c r="I283" s="17" t="str">
        <f>IF(AND(Spielplan!$N287&lt;&gt;"",Spielplan!$P287&lt;&gt;"",Spielplan!$H287&lt;&gt;Spielplan!$I287,$F283&lt;&gt;"",$G283&lt;&gt;""),Spielplan!$P287,"")</f>
        <v/>
      </c>
      <c r="J283" s="280" t="str">
        <f>IF(Spielplan!$G287=0,"",Spielplan!$G287)</f>
        <v/>
      </c>
      <c r="K283" s="281" t="str">
        <f t="shared" si="50"/>
        <v/>
      </c>
      <c r="L283" s="277"/>
      <c r="N283" s="16" t="str">
        <f t="shared" si="42"/>
        <v/>
      </c>
      <c r="O283" s="59">
        <f t="shared" si="43"/>
        <v>0</v>
      </c>
      <c r="P283" s="59" t="str">
        <f t="shared" si="44"/>
        <v/>
      </c>
      <c r="Q283" s="2" t="str">
        <f t="shared" si="45"/>
        <v/>
      </c>
      <c r="R283" s="44" t="str">
        <f t="shared" si="46"/>
        <v/>
      </c>
      <c r="U283" s="240" t="str">
        <f t="shared" si="47"/>
        <v/>
      </c>
      <c r="V283" s="241" t="str">
        <f t="shared" si="48"/>
        <v/>
      </c>
      <c r="W283" s="242">
        <f>IF($U283="",0,COUNTIF($U$4:$U283,$V283))</f>
        <v>0</v>
      </c>
      <c r="X283" s="266" t="str">
        <f t="shared" si="49"/>
        <v/>
      </c>
      <c r="Y283" s="266" t="str">
        <f t="shared" si="51"/>
        <v/>
      </c>
    </row>
    <row r="284" spans="5:25" x14ac:dyDescent="0.2">
      <c r="E284" s="263">
        <v>281</v>
      </c>
      <c r="F284" s="91" t="str">
        <f>IF(Spielplan!$H288="","",Spielplan!$H288)</f>
        <v/>
      </c>
      <c r="G284" s="92" t="str">
        <f>IF(Spielplan!$I288="","",Spielplan!$I288)</f>
        <v/>
      </c>
      <c r="H284" s="59" t="str">
        <f>IF(AND(Spielplan!$N288&lt;&gt;"",Spielplan!$P288&lt;&gt;"",Spielplan!$H288&lt;&gt;Spielplan!$I288,$F284&lt;&gt;"",$G284&lt;&gt;""),Spielplan!$N288,"")</f>
        <v/>
      </c>
      <c r="I284" s="17" t="str">
        <f>IF(AND(Spielplan!$N288&lt;&gt;"",Spielplan!$P288&lt;&gt;"",Spielplan!$H288&lt;&gt;Spielplan!$I288,$F284&lt;&gt;"",$G284&lt;&gt;""),Spielplan!$P288,"")</f>
        <v/>
      </c>
      <c r="J284" s="280" t="str">
        <f>IF(Spielplan!$G288=0,"",Spielplan!$G288)</f>
        <v/>
      </c>
      <c r="K284" s="281" t="str">
        <f t="shared" si="50"/>
        <v/>
      </c>
      <c r="L284" s="277"/>
      <c r="N284" s="16" t="str">
        <f t="shared" si="42"/>
        <v/>
      </c>
      <c r="O284" s="59">
        <f t="shared" si="43"/>
        <v>0</v>
      </c>
      <c r="P284" s="59" t="str">
        <f t="shared" si="44"/>
        <v/>
      </c>
      <c r="Q284" s="2" t="str">
        <f t="shared" si="45"/>
        <v/>
      </c>
      <c r="R284" s="44" t="str">
        <f t="shared" si="46"/>
        <v/>
      </c>
      <c r="U284" s="240" t="str">
        <f t="shared" si="47"/>
        <v/>
      </c>
      <c r="V284" s="241" t="str">
        <f t="shared" si="48"/>
        <v/>
      </c>
      <c r="W284" s="242">
        <f>IF($U284="",0,COUNTIF($U$4:$U284,$V284))</f>
        <v>0</v>
      </c>
      <c r="X284" s="266" t="str">
        <f t="shared" si="49"/>
        <v/>
      </c>
      <c r="Y284" s="266" t="str">
        <f t="shared" si="51"/>
        <v/>
      </c>
    </row>
    <row r="285" spans="5:25" x14ac:dyDescent="0.2">
      <c r="E285" s="263">
        <v>282</v>
      </c>
      <c r="F285" s="91" t="str">
        <f>IF(Spielplan!$H289="","",Spielplan!$H289)</f>
        <v/>
      </c>
      <c r="G285" s="92" t="str">
        <f>IF(Spielplan!$I289="","",Spielplan!$I289)</f>
        <v/>
      </c>
      <c r="H285" s="59" t="str">
        <f>IF(AND(Spielplan!$N289&lt;&gt;"",Spielplan!$P289&lt;&gt;"",Spielplan!$H289&lt;&gt;Spielplan!$I289,$F285&lt;&gt;"",$G285&lt;&gt;""),Spielplan!$N289,"")</f>
        <v/>
      </c>
      <c r="I285" s="17" t="str">
        <f>IF(AND(Spielplan!$N289&lt;&gt;"",Spielplan!$P289&lt;&gt;"",Spielplan!$H289&lt;&gt;Spielplan!$I289,$F285&lt;&gt;"",$G285&lt;&gt;""),Spielplan!$P289,"")</f>
        <v/>
      </c>
      <c r="J285" s="280" t="str">
        <f>IF(Spielplan!$G289=0,"",Spielplan!$G289)</f>
        <v/>
      </c>
      <c r="K285" s="281" t="str">
        <f t="shared" si="50"/>
        <v/>
      </c>
      <c r="L285" s="277"/>
      <c r="N285" s="16" t="str">
        <f t="shared" si="42"/>
        <v/>
      </c>
      <c r="O285" s="59">
        <f t="shared" si="43"/>
        <v>0</v>
      </c>
      <c r="P285" s="59" t="str">
        <f t="shared" si="44"/>
        <v/>
      </c>
      <c r="Q285" s="2" t="str">
        <f t="shared" si="45"/>
        <v/>
      </c>
      <c r="R285" s="44" t="str">
        <f t="shared" si="46"/>
        <v/>
      </c>
      <c r="U285" s="240" t="str">
        <f t="shared" si="47"/>
        <v/>
      </c>
      <c r="V285" s="241" t="str">
        <f t="shared" si="48"/>
        <v/>
      </c>
      <c r="W285" s="242">
        <f>IF($U285="",0,COUNTIF($U$4:$U285,$V285))</f>
        <v>0</v>
      </c>
      <c r="X285" s="266" t="str">
        <f t="shared" si="49"/>
        <v/>
      </c>
      <c r="Y285" s="266" t="str">
        <f t="shared" si="51"/>
        <v/>
      </c>
    </row>
    <row r="286" spans="5:25" x14ac:dyDescent="0.2">
      <c r="E286" s="263">
        <v>283</v>
      </c>
      <c r="F286" s="91" t="str">
        <f>IF(Spielplan!$H290="","",Spielplan!$H290)</f>
        <v/>
      </c>
      <c r="G286" s="92" t="str">
        <f>IF(Spielplan!$I290="","",Spielplan!$I290)</f>
        <v/>
      </c>
      <c r="H286" s="59" t="str">
        <f>IF(AND(Spielplan!$N290&lt;&gt;"",Spielplan!$P290&lt;&gt;"",Spielplan!$H290&lt;&gt;Spielplan!$I290,$F286&lt;&gt;"",$G286&lt;&gt;""),Spielplan!$N290,"")</f>
        <v/>
      </c>
      <c r="I286" s="17" t="str">
        <f>IF(AND(Spielplan!$N290&lt;&gt;"",Spielplan!$P290&lt;&gt;"",Spielplan!$H290&lt;&gt;Spielplan!$I290,$F286&lt;&gt;"",$G286&lt;&gt;""),Spielplan!$P290,"")</f>
        <v/>
      </c>
      <c r="J286" s="280" t="str">
        <f>IF(Spielplan!$G290=0,"",Spielplan!$G290)</f>
        <v/>
      </c>
      <c r="K286" s="281" t="str">
        <f t="shared" si="50"/>
        <v/>
      </c>
      <c r="L286" s="277"/>
      <c r="N286" s="16" t="str">
        <f t="shared" si="42"/>
        <v/>
      </c>
      <c r="O286" s="59">
        <f t="shared" si="43"/>
        <v>0</v>
      </c>
      <c r="P286" s="59" t="str">
        <f t="shared" si="44"/>
        <v/>
      </c>
      <c r="Q286" s="2" t="str">
        <f t="shared" si="45"/>
        <v/>
      </c>
      <c r="R286" s="44" t="str">
        <f t="shared" si="46"/>
        <v/>
      </c>
      <c r="U286" s="240" t="str">
        <f t="shared" si="47"/>
        <v/>
      </c>
      <c r="V286" s="241" t="str">
        <f t="shared" si="48"/>
        <v/>
      </c>
      <c r="W286" s="242">
        <f>IF($U286="",0,COUNTIF($U$4:$U286,$V286))</f>
        <v>0</v>
      </c>
      <c r="X286" s="266" t="str">
        <f t="shared" si="49"/>
        <v/>
      </c>
      <c r="Y286" s="266" t="str">
        <f t="shared" si="51"/>
        <v/>
      </c>
    </row>
    <row r="287" spans="5:25" x14ac:dyDescent="0.2">
      <c r="E287" s="263">
        <v>284</v>
      </c>
      <c r="F287" s="91" t="str">
        <f>IF(Spielplan!$H291="","",Spielplan!$H291)</f>
        <v/>
      </c>
      <c r="G287" s="92" t="str">
        <f>IF(Spielplan!$I291="","",Spielplan!$I291)</f>
        <v/>
      </c>
      <c r="H287" s="59" t="str">
        <f>IF(AND(Spielplan!$N291&lt;&gt;"",Spielplan!$P291&lt;&gt;"",Spielplan!$H291&lt;&gt;Spielplan!$I291,$F287&lt;&gt;"",$G287&lt;&gt;""),Spielplan!$N291,"")</f>
        <v/>
      </c>
      <c r="I287" s="17" t="str">
        <f>IF(AND(Spielplan!$N291&lt;&gt;"",Spielplan!$P291&lt;&gt;"",Spielplan!$H291&lt;&gt;Spielplan!$I291,$F287&lt;&gt;"",$G287&lt;&gt;""),Spielplan!$P291,"")</f>
        <v/>
      </c>
      <c r="J287" s="280" t="str">
        <f>IF(Spielplan!$G291=0,"",Spielplan!$G291)</f>
        <v/>
      </c>
      <c r="K287" s="281" t="str">
        <f t="shared" si="50"/>
        <v/>
      </c>
      <c r="L287" s="277"/>
      <c r="N287" s="16" t="str">
        <f t="shared" si="42"/>
        <v/>
      </c>
      <c r="O287" s="59">
        <f t="shared" si="43"/>
        <v>0</v>
      </c>
      <c r="P287" s="59" t="str">
        <f t="shared" si="44"/>
        <v/>
      </c>
      <c r="Q287" s="2" t="str">
        <f t="shared" si="45"/>
        <v/>
      </c>
      <c r="R287" s="44" t="str">
        <f t="shared" si="46"/>
        <v/>
      </c>
      <c r="U287" s="240" t="str">
        <f t="shared" si="47"/>
        <v/>
      </c>
      <c r="V287" s="241" t="str">
        <f t="shared" si="48"/>
        <v/>
      </c>
      <c r="W287" s="242">
        <f>IF($U287="",0,COUNTIF($U$4:$U287,$V287))</f>
        <v>0</v>
      </c>
      <c r="X287" s="266" t="str">
        <f t="shared" si="49"/>
        <v/>
      </c>
      <c r="Y287" s="266" t="str">
        <f t="shared" si="51"/>
        <v/>
      </c>
    </row>
    <row r="288" spans="5:25" x14ac:dyDescent="0.2">
      <c r="E288" s="263">
        <v>285</v>
      </c>
      <c r="F288" s="91" t="str">
        <f>IF(Spielplan!$H292="","",Spielplan!$H292)</f>
        <v/>
      </c>
      <c r="G288" s="92" t="str">
        <f>IF(Spielplan!$I292="","",Spielplan!$I292)</f>
        <v/>
      </c>
      <c r="H288" s="59" t="str">
        <f>IF(AND(Spielplan!$N292&lt;&gt;"",Spielplan!$P292&lt;&gt;"",Spielplan!$H292&lt;&gt;Spielplan!$I292,$F288&lt;&gt;"",$G288&lt;&gt;""),Spielplan!$N292,"")</f>
        <v/>
      </c>
      <c r="I288" s="17" t="str">
        <f>IF(AND(Spielplan!$N292&lt;&gt;"",Spielplan!$P292&lt;&gt;"",Spielplan!$H292&lt;&gt;Spielplan!$I292,$F288&lt;&gt;"",$G288&lt;&gt;""),Spielplan!$P292,"")</f>
        <v/>
      </c>
      <c r="J288" s="280" t="str">
        <f>IF(Spielplan!$G292=0,"",Spielplan!$G292)</f>
        <v/>
      </c>
      <c r="K288" s="281" t="str">
        <f t="shared" si="50"/>
        <v/>
      </c>
      <c r="L288" s="277"/>
      <c r="N288" s="16" t="str">
        <f t="shared" si="42"/>
        <v/>
      </c>
      <c r="O288" s="59">
        <f t="shared" si="43"/>
        <v>0</v>
      </c>
      <c r="P288" s="59" t="str">
        <f t="shared" si="44"/>
        <v/>
      </c>
      <c r="Q288" s="2" t="str">
        <f t="shared" si="45"/>
        <v/>
      </c>
      <c r="R288" s="44" t="str">
        <f t="shared" si="46"/>
        <v/>
      </c>
      <c r="U288" s="240" t="str">
        <f t="shared" si="47"/>
        <v/>
      </c>
      <c r="V288" s="241" t="str">
        <f t="shared" si="48"/>
        <v/>
      </c>
      <c r="W288" s="242">
        <f>IF($U288="",0,COUNTIF($U$4:$U288,$V288))</f>
        <v>0</v>
      </c>
      <c r="X288" s="266" t="str">
        <f t="shared" si="49"/>
        <v/>
      </c>
      <c r="Y288" s="266" t="str">
        <f t="shared" si="51"/>
        <v/>
      </c>
    </row>
    <row r="289" spans="5:25" x14ac:dyDescent="0.2">
      <c r="E289" s="263">
        <v>286</v>
      </c>
      <c r="F289" s="91" t="str">
        <f>IF(Spielplan!$H293="","",Spielplan!$H293)</f>
        <v/>
      </c>
      <c r="G289" s="92" t="str">
        <f>IF(Spielplan!$I293="","",Spielplan!$I293)</f>
        <v/>
      </c>
      <c r="H289" s="59" t="str">
        <f>IF(AND(Spielplan!$N293&lt;&gt;"",Spielplan!$P293&lt;&gt;"",Spielplan!$H293&lt;&gt;Spielplan!$I293,$F289&lt;&gt;"",$G289&lt;&gt;""),Spielplan!$N293,"")</f>
        <v/>
      </c>
      <c r="I289" s="17" t="str">
        <f>IF(AND(Spielplan!$N293&lt;&gt;"",Spielplan!$P293&lt;&gt;"",Spielplan!$H293&lt;&gt;Spielplan!$I293,$F289&lt;&gt;"",$G289&lt;&gt;""),Spielplan!$P293,"")</f>
        <v/>
      </c>
      <c r="J289" s="280" t="str">
        <f>IF(Spielplan!$G293=0,"",Spielplan!$G293)</f>
        <v/>
      </c>
      <c r="K289" s="281" t="str">
        <f t="shared" si="50"/>
        <v/>
      </c>
      <c r="L289" s="277"/>
      <c r="N289" s="16" t="str">
        <f t="shared" si="42"/>
        <v/>
      </c>
      <c r="O289" s="59">
        <f t="shared" si="43"/>
        <v>0</v>
      </c>
      <c r="P289" s="59" t="str">
        <f t="shared" si="44"/>
        <v/>
      </c>
      <c r="Q289" s="2" t="str">
        <f t="shared" si="45"/>
        <v/>
      </c>
      <c r="R289" s="44" t="str">
        <f t="shared" si="46"/>
        <v/>
      </c>
      <c r="U289" s="240" t="str">
        <f t="shared" si="47"/>
        <v/>
      </c>
      <c r="V289" s="241" t="str">
        <f t="shared" si="48"/>
        <v/>
      </c>
      <c r="W289" s="242">
        <f>IF($U289="",0,COUNTIF($U$4:$U289,$V289))</f>
        <v>0</v>
      </c>
      <c r="X289" s="266" t="str">
        <f t="shared" si="49"/>
        <v/>
      </c>
      <c r="Y289" s="266" t="str">
        <f t="shared" si="51"/>
        <v/>
      </c>
    </row>
    <row r="290" spans="5:25" x14ac:dyDescent="0.2">
      <c r="E290" s="263">
        <v>287</v>
      </c>
      <c r="F290" s="91" t="str">
        <f>IF(Spielplan!$H294="","",Spielplan!$H294)</f>
        <v/>
      </c>
      <c r="G290" s="92" t="str">
        <f>IF(Spielplan!$I294="","",Spielplan!$I294)</f>
        <v/>
      </c>
      <c r="H290" s="59" t="str">
        <f>IF(AND(Spielplan!$N294&lt;&gt;"",Spielplan!$P294&lt;&gt;"",Spielplan!$H294&lt;&gt;Spielplan!$I294,$F290&lt;&gt;"",$G290&lt;&gt;""),Spielplan!$N294,"")</f>
        <v/>
      </c>
      <c r="I290" s="17" t="str">
        <f>IF(AND(Spielplan!$N294&lt;&gt;"",Spielplan!$P294&lt;&gt;"",Spielplan!$H294&lt;&gt;Spielplan!$I294,$F290&lt;&gt;"",$G290&lt;&gt;""),Spielplan!$P294,"")</f>
        <v/>
      </c>
      <c r="J290" s="280" t="str">
        <f>IF(Spielplan!$G294=0,"",Spielplan!$G294)</f>
        <v/>
      </c>
      <c r="K290" s="281" t="str">
        <f t="shared" si="50"/>
        <v/>
      </c>
      <c r="L290" s="277"/>
      <c r="N290" s="16" t="str">
        <f t="shared" si="42"/>
        <v/>
      </c>
      <c r="O290" s="59">
        <f t="shared" si="43"/>
        <v>0</v>
      </c>
      <c r="P290" s="59" t="str">
        <f t="shared" si="44"/>
        <v/>
      </c>
      <c r="Q290" s="2" t="str">
        <f t="shared" si="45"/>
        <v/>
      </c>
      <c r="R290" s="44" t="str">
        <f t="shared" si="46"/>
        <v/>
      </c>
      <c r="U290" s="240" t="str">
        <f t="shared" si="47"/>
        <v/>
      </c>
      <c r="V290" s="241" t="str">
        <f t="shared" si="48"/>
        <v/>
      </c>
      <c r="W290" s="242">
        <f>IF($U290="",0,COUNTIF($U$4:$U290,$V290))</f>
        <v>0</v>
      </c>
      <c r="X290" s="266" t="str">
        <f t="shared" si="49"/>
        <v/>
      </c>
      <c r="Y290" s="266" t="str">
        <f t="shared" si="51"/>
        <v/>
      </c>
    </row>
    <row r="291" spans="5:25" x14ac:dyDescent="0.2">
      <c r="E291" s="263">
        <v>288</v>
      </c>
      <c r="F291" s="91" t="str">
        <f>IF(Spielplan!$H295="","",Spielplan!$H295)</f>
        <v/>
      </c>
      <c r="G291" s="92" t="str">
        <f>IF(Spielplan!$I295="","",Spielplan!$I295)</f>
        <v/>
      </c>
      <c r="H291" s="59" t="str">
        <f>IF(AND(Spielplan!$N295&lt;&gt;"",Spielplan!$P295&lt;&gt;"",Spielplan!$H295&lt;&gt;Spielplan!$I295,$F291&lt;&gt;"",$G291&lt;&gt;""),Spielplan!$N295,"")</f>
        <v/>
      </c>
      <c r="I291" s="17" t="str">
        <f>IF(AND(Spielplan!$N295&lt;&gt;"",Spielplan!$P295&lt;&gt;"",Spielplan!$H295&lt;&gt;Spielplan!$I295,$F291&lt;&gt;"",$G291&lt;&gt;""),Spielplan!$P295,"")</f>
        <v/>
      </c>
      <c r="J291" s="280" t="str">
        <f>IF(Spielplan!$G295=0,"",Spielplan!$G295)</f>
        <v/>
      </c>
      <c r="K291" s="281" t="str">
        <f t="shared" si="50"/>
        <v/>
      </c>
      <c r="L291" s="277"/>
      <c r="N291" s="16" t="str">
        <f t="shared" si="42"/>
        <v/>
      </c>
      <c r="O291" s="59">
        <f t="shared" si="43"/>
        <v>0</v>
      </c>
      <c r="P291" s="59" t="str">
        <f t="shared" si="44"/>
        <v/>
      </c>
      <c r="Q291" s="2" t="str">
        <f t="shared" si="45"/>
        <v/>
      </c>
      <c r="R291" s="44" t="str">
        <f t="shared" si="46"/>
        <v/>
      </c>
      <c r="U291" s="240" t="str">
        <f t="shared" si="47"/>
        <v/>
      </c>
      <c r="V291" s="241" t="str">
        <f t="shared" si="48"/>
        <v/>
      </c>
      <c r="W291" s="242">
        <f>IF($U291="",0,COUNTIF($U$4:$U291,$V291))</f>
        <v>0</v>
      </c>
      <c r="X291" s="266" t="str">
        <f t="shared" si="49"/>
        <v/>
      </c>
      <c r="Y291" s="266" t="str">
        <f t="shared" si="51"/>
        <v/>
      </c>
    </row>
    <row r="292" spans="5:25" x14ac:dyDescent="0.2">
      <c r="E292" s="263">
        <v>289</v>
      </c>
      <c r="F292" s="91" t="str">
        <f>IF(Spielplan!$H296="","",Spielplan!$H296)</f>
        <v/>
      </c>
      <c r="G292" s="92" t="str">
        <f>IF(Spielplan!$I296="","",Spielplan!$I296)</f>
        <v/>
      </c>
      <c r="H292" s="59" t="str">
        <f>IF(AND(Spielplan!$N296&lt;&gt;"",Spielplan!$P296&lt;&gt;"",Spielplan!$H296&lt;&gt;Spielplan!$I296,$F292&lt;&gt;"",$G292&lt;&gt;""),Spielplan!$N296,"")</f>
        <v/>
      </c>
      <c r="I292" s="17" t="str">
        <f>IF(AND(Spielplan!$N296&lt;&gt;"",Spielplan!$P296&lt;&gt;"",Spielplan!$H296&lt;&gt;Spielplan!$I296,$F292&lt;&gt;"",$G292&lt;&gt;""),Spielplan!$P296,"")</f>
        <v/>
      </c>
      <c r="J292" s="280" t="str">
        <f>IF(Spielplan!$G296=0,"",Spielplan!$G296)</f>
        <v/>
      </c>
      <c r="K292" s="281" t="str">
        <f t="shared" si="50"/>
        <v/>
      </c>
      <c r="L292" s="277"/>
      <c r="N292" s="16" t="str">
        <f t="shared" si="42"/>
        <v/>
      </c>
      <c r="O292" s="59">
        <f t="shared" si="43"/>
        <v>0</v>
      </c>
      <c r="P292" s="59" t="str">
        <f t="shared" si="44"/>
        <v/>
      </c>
      <c r="Q292" s="2" t="str">
        <f t="shared" si="45"/>
        <v/>
      </c>
      <c r="R292" s="44" t="str">
        <f t="shared" si="46"/>
        <v/>
      </c>
      <c r="U292" s="240" t="str">
        <f t="shared" si="47"/>
        <v/>
      </c>
      <c r="V292" s="241" t="str">
        <f t="shared" si="48"/>
        <v/>
      </c>
      <c r="W292" s="242">
        <f>IF($U292="",0,COUNTIF($U$4:$U292,$V292))</f>
        <v>0</v>
      </c>
      <c r="X292" s="266" t="str">
        <f t="shared" si="49"/>
        <v/>
      </c>
      <c r="Y292" s="266" t="str">
        <f t="shared" si="51"/>
        <v/>
      </c>
    </row>
    <row r="293" spans="5:25" x14ac:dyDescent="0.2">
      <c r="E293" s="263">
        <v>290</v>
      </c>
      <c r="F293" s="91" t="str">
        <f>IF(Spielplan!$H297="","",Spielplan!$H297)</f>
        <v/>
      </c>
      <c r="G293" s="92" t="str">
        <f>IF(Spielplan!$I297="","",Spielplan!$I297)</f>
        <v/>
      </c>
      <c r="H293" s="59" t="str">
        <f>IF(AND(Spielplan!$N297&lt;&gt;"",Spielplan!$P297&lt;&gt;"",Spielplan!$H297&lt;&gt;Spielplan!$I297,$F293&lt;&gt;"",$G293&lt;&gt;""),Spielplan!$N297,"")</f>
        <v/>
      </c>
      <c r="I293" s="17" t="str">
        <f>IF(AND(Spielplan!$N297&lt;&gt;"",Spielplan!$P297&lt;&gt;"",Spielplan!$H297&lt;&gt;Spielplan!$I297,$F293&lt;&gt;"",$G293&lt;&gt;""),Spielplan!$P297,"")</f>
        <v/>
      </c>
      <c r="J293" s="280" t="str">
        <f>IF(Spielplan!$G297=0,"",Spielplan!$G297)</f>
        <v/>
      </c>
      <c r="K293" s="281" t="str">
        <f t="shared" si="50"/>
        <v/>
      </c>
      <c r="L293" s="277"/>
      <c r="N293" s="16" t="str">
        <f t="shared" si="42"/>
        <v/>
      </c>
      <c r="O293" s="59">
        <f t="shared" si="43"/>
        <v>0</v>
      </c>
      <c r="P293" s="59" t="str">
        <f t="shared" si="44"/>
        <v/>
      </c>
      <c r="Q293" s="2" t="str">
        <f t="shared" si="45"/>
        <v/>
      </c>
      <c r="R293" s="44" t="str">
        <f t="shared" si="46"/>
        <v/>
      </c>
      <c r="U293" s="240" t="str">
        <f t="shared" si="47"/>
        <v/>
      </c>
      <c r="V293" s="241" t="str">
        <f t="shared" si="48"/>
        <v/>
      </c>
      <c r="W293" s="242">
        <f>IF($U293="",0,COUNTIF($U$4:$U293,$V293))</f>
        <v>0</v>
      </c>
      <c r="X293" s="266" t="str">
        <f t="shared" si="49"/>
        <v/>
      </c>
      <c r="Y293" s="266" t="str">
        <f t="shared" si="51"/>
        <v/>
      </c>
    </row>
    <row r="294" spans="5:25" x14ac:dyDescent="0.2">
      <c r="E294" s="263">
        <v>291</v>
      </c>
      <c r="F294" s="91" t="str">
        <f>IF(Spielplan!$H298="","",Spielplan!$H298)</f>
        <v/>
      </c>
      <c r="G294" s="92" t="str">
        <f>IF(Spielplan!$I298="","",Spielplan!$I298)</f>
        <v/>
      </c>
      <c r="H294" s="59" t="str">
        <f>IF(AND(Spielplan!$N298&lt;&gt;"",Spielplan!$P298&lt;&gt;"",Spielplan!$H298&lt;&gt;Spielplan!$I298,$F294&lt;&gt;"",$G294&lt;&gt;""),Spielplan!$N298,"")</f>
        <v/>
      </c>
      <c r="I294" s="17" t="str">
        <f>IF(AND(Spielplan!$N298&lt;&gt;"",Spielplan!$P298&lt;&gt;"",Spielplan!$H298&lt;&gt;Spielplan!$I298,$F294&lt;&gt;"",$G294&lt;&gt;""),Spielplan!$P298,"")</f>
        <v/>
      </c>
      <c r="J294" s="280" t="str">
        <f>IF(Spielplan!$G298=0,"",Spielplan!$G298)</f>
        <v/>
      </c>
      <c r="K294" s="281" t="str">
        <f t="shared" si="50"/>
        <v/>
      </c>
      <c r="L294" s="277"/>
      <c r="N294" s="16" t="str">
        <f t="shared" si="42"/>
        <v/>
      </c>
      <c r="O294" s="59">
        <f t="shared" si="43"/>
        <v>0</v>
      </c>
      <c r="P294" s="59" t="str">
        <f t="shared" si="44"/>
        <v/>
      </c>
      <c r="Q294" s="2" t="str">
        <f t="shared" si="45"/>
        <v/>
      </c>
      <c r="R294" s="44" t="str">
        <f t="shared" si="46"/>
        <v/>
      </c>
      <c r="U294" s="240" t="str">
        <f t="shared" si="47"/>
        <v/>
      </c>
      <c r="V294" s="241" t="str">
        <f t="shared" si="48"/>
        <v/>
      </c>
      <c r="W294" s="242">
        <f>IF($U294="",0,COUNTIF($U$4:$U294,$V294))</f>
        <v>0</v>
      </c>
      <c r="X294" s="266" t="str">
        <f t="shared" si="49"/>
        <v/>
      </c>
      <c r="Y294" s="266" t="str">
        <f t="shared" si="51"/>
        <v/>
      </c>
    </row>
    <row r="295" spans="5:25" x14ac:dyDescent="0.2">
      <c r="E295" s="263">
        <v>292</v>
      </c>
      <c r="F295" s="91" t="str">
        <f>IF(Spielplan!$H299="","",Spielplan!$H299)</f>
        <v/>
      </c>
      <c r="G295" s="92" t="str">
        <f>IF(Spielplan!$I299="","",Spielplan!$I299)</f>
        <v/>
      </c>
      <c r="H295" s="59" t="str">
        <f>IF(AND(Spielplan!$N299&lt;&gt;"",Spielplan!$P299&lt;&gt;"",Spielplan!$H299&lt;&gt;Spielplan!$I299,$F295&lt;&gt;"",$G295&lt;&gt;""),Spielplan!$N299,"")</f>
        <v/>
      </c>
      <c r="I295" s="17" t="str">
        <f>IF(AND(Spielplan!$N299&lt;&gt;"",Spielplan!$P299&lt;&gt;"",Spielplan!$H299&lt;&gt;Spielplan!$I299,$F295&lt;&gt;"",$G295&lt;&gt;""),Spielplan!$P299,"")</f>
        <v/>
      </c>
      <c r="J295" s="280" t="str">
        <f>IF(Spielplan!$G299=0,"",Spielplan!$G299)</f>
        <v/>
      </c>
      <c r="K295" s="281" t="str">
        <f t="shared" si="50"/>
        <v/>
      </c>
      <c r="L295" s="277"/>
      <c r="N295" s="16" t="str">
        <f t="shared" si="42"/>
        <v/>
      </c>
      <c r="O295" s="59">
        <f t="shared" si="43"/>
        <v>0</v>
      </c>
      <c r="P295" s="59" t="str">
        <f t="shared" si="44"/>
        <v/>
      </c>
      <c r="Q295" s="2" t="str">
        <f t="shared" si="45"/>
        <v/>
      </c>
      <c r="R295" s="44" t="str">
        <f t="shared" si="46"/>
        <v/>
      </c>
      <c r="U295" s="240" t="str">
        <f t="shared" si="47"/>
        <v/>
      </c>
      <c r="V295" s="241" t="str">
        <f t="shared" si="48"/>
        <v/>
      </c>
      <c r="W295" s="242">
        <f>IF($U295="",0,COUNTIF($U$4:$U295,$V295))</f>
        <v>0</v>
      </c>
      <c r="X295" s="266" t="str">
        <f t="shared" si="49"/>
        <v/>
      </c>
      <c r="Y295" s="266" t="str">
        <f t="shared" si="51"/>
        <v/>
      </c>
    </row>
    <row r="296" spans="5:25" x14ac:dyDescent="0.2">
      <c r="E296" s="263">
        <v>293</v>
      </c>
      <c r="F296" s="91" t="str">
        <f>IF(Spielplan!$H300="","",Spielplan!$H300)</f>
        <v/>
      </c>
      <c r="G296" s="92" t="str">
        <f>IF(Spielplan!$I300="","",Spielplan!$I300)</f>
        <v/>
      </c>
      <c r="H296" s="59" t="str">
        <f>IF(AND(Spielplan!$N300&lt;&gt;"",Spielplan!$P300&lt;&gt;"",Spielplan!$H300&lt;&gt;Spielplan!$I300,$F296&lt;&gt;"",$G296&lt;&gt;""),Spielplan!$N300,"")</f>
        <v/>
      </c>
      <c r="I296" s="17" t="str">
        <f>IF(AND(Spielplan!$N300&lt;&gt;"",Spielplan!$P300&lt;&gt;"",Spielplan!$H300&lt;&gt;Spielplan!$I300,$F296&lt;&gt;"",$G296&lt;&gt;""),Spielplan!$P300,"")</f>
        <v/>
      </c>
      <c r="J296" s="280" t="str">
        <f>IF(Spielplan!$G300=0,"",Spielplan!$G300)</f>
        <v/>
      </c>
      <c r="K296" s="281" t="str">
        <f t="shared" si="50"/>
        <v/>
      </c>
      <c r="L296" s="277"/>
      <c r="N296" s="16" t="str">
        <f t="shared" si="42"/>
        <v/>
      </c>
      <c r="O296" s="59">
        <f t="shared" si="43"/>
        <v>0</v>
      </c>
      <c r="P296" s="59" t="str">
        <f t="shared" si="44"/>
        <v/>
      </c>
      <c r="Q296" s="2" t="str">
        <f t="shared" si="45"/>
        <v/>
      </c>
      <c r="R296" s="44" t="str">
        <f t="shared" si="46"/>
        <v/>
      </c>
      <c r="U296" s="240" t="str">
        <f t="shared" si="47"/>
        <v/>
      </c>
      <c r="V296" s="241" t="str">
        <f t="shared" si="48"/>
        <v/>
      </c>
      <c r="W296" s="242">
        <f>IF($U296="",0,COUNTIF($U$4:$U296,$V296))</f>
        <v>0</v>
      </c>
      <c r="X296" s="266" t="str">
        <f t="shared" si="49"/>
        <v/>
      </c>
      <c r="Y296" s="266" t="str">
        <f t="shared" si="51"/>
        <v/>
      </c>
    </row>
    <row r="297" spans="5:25" x14ac:dyDescent="0.2">
      <c r="E297" s="263">
        <v>294</v>
      </c>
      <c r="F297" s="91" t="str">
        <f>IF(Spielplan!$H301="","",Spielplan!$H301)</f>
        <v/>
      </c>
      <c r="G297" s="92" t="str">
        <f>IF(Spielplan!$I301="","",Spielplan!$I301)</f>
        <v/>
      </c>
      <c r="H297" s="59" t="str">
        <f>IF(AND(Spielplan!$N301&lt;&gt;"",Spielplan!$P301&lt;&gt;"",Spielplan!$H301&lt;&gt;Spielplan!$I301,$F297&lt;&gt;"",$G297&lt;&gt;""),Spielplan!$N301,"")</f>
        <v/>
      </c>
      <c r="I297" s="17" t="str">
        <f>IF(AND(Spielplan!$N301&lt;&gt;"",Spielplan!$P301&lt;&gt;"",Spielplan!$H301&lt;&gt;Spielplan!$I301,$F297&lt;&gt;"",$G297&lt;&gt;""),Spielplan!$P301,"")</f>
        <v/>
      </c>
      <c r="J297" s="280" t="str">
        <f>IF(Spielplan!$G301=0,"",Spielplan!$G301)</f>
        <v/>
      </c>
      <c r="K297" s="281" t="str">
        <f t="shared" si="50"/>
        <v/>
      </c>
      <c r="L297" s="277"/>
      <c r="N297" s="16" t="str">
        <f t="shared" si="42"/>
        <v/>
      </c>
      <c r="O297" s="59">
        <f t="shared" si="43"/>
        <v>0</v>
      </c>
      <c r="P297" s="59" t="str">
        <f t="shared" si="44"/>
        <v/>
      </c>
      <c r="Q297" s="2" t="str">
        <f t="shared" si="45"/>
        <v/>
      </c>
      <c r="R297" s="44" t="str">
        <f t="shared" si="46"/>
        <v/>
      </c>
      <c r="U297" s="240" t="str">
        <f t="shared" si="47"/>
        <v/>
      </c>
      <c r="V297" s="241" t="str">
        <f t="shared" si="48"/>
        <v/>
      </c>
      <c r="W297" s="242">
        <f>IF($U297="",0,COUNTIF($U$4:$U297,$V297))</f>
        <v>0</v>
      </c>
      <c r="X297" s="266" t="str">
        <f t="shared" si="49"/>
        <v/>
      </c>
      <c r="Y297" s="266" t="str">
        <f t="shared" si="51"/>
        <v/>
      </c>
    </row>
    <row r="298" spans="5:25" x14ac:dyDescent="0.2">
      <c r="E298" s="263">
        <v>295</v>
      </c>
      <c r="F298" s="91" t="str">
        <f>IF(Spielplan!$H302="","",Spielplan!$H302)</f>
        <v/>
      </c>
      <c r="G298" s="92" t="str">
        <f>IF(Spielplan!$I302="","",Spielplan!$I302)</f>
        <v/>
      </c>
      <c r="H298" s="59" t="str">
        <f>IF(AND(Spielplan!$N302&lt;&gt;"",Spielplan!$P302&lt;&gt;"",Spielplan!$H302&lt;&gt;Spielplan!$I302,$F298&lt;&gt;"",$G298&lt;&gt;""),Spielplan!$N302,"")</f>
        <v/>
      </c>
      <c r="I298" s="17" t="str">
        <f>IF(AND(Spielplan!$N302&lt;&gt;"",Spielplan!$P302&lt;&gt;"",Spielplan!$H302&lt;&gt;Spielplan!$I302,$F298&lt;&gt;"",$G298&lt;&gt;""),Spielplan!$P302,"")</f>
        <v/>
      </c>
      <c r="J298" s="280" t="str">
        <f>IF(Spielplan!$G302=0,"",Spielplan!$G302)</f>
        <v/>
      </c>
      <c r="K298" s="281" t="str">
        <f t="shared" si="50"/>
        <v/>
      </c>
      <c r="L298" s="277"/>
      <c r="N298" s="16" t="str">
        <f t="shared" si="42"/>
        <v/>
      </c>
      <c r="O298" s="59">
        <f t="shared" si="43"/>
        <v>0</v>
      </c>
      <c r="P298" s="59" t="str">
        <f t="shared" si="44"/>
        <v/>
      </c>
      <c r="Q298" s="2" t="str">
        <f t="shared" si="45"/>
        <v/>
      </c>
      <c r="R298" s="44" t="str">
        <f t="shared" si="46"/>
        <v/>
      </c>
      <c r="U298" s="240" t="str">
        <f t="shared" si="47"/>
        <v/>
      </c>
      <c r="V298" s="241" t="str">
        <f t="shared" si="48"/>
        <v/>
      </c>
      <c r="W298" s="242">
        <f>IF($U298="",0,COUNTIF($U$4:$U298,$V298))</f>
        <v>0</v>
      </c>
      <c r="X298" s="266" t="str">
        <f t="shared" si="49"/>
        <v/>
      </c>
      <c r="Y298" s="266" t="str">
        <f t="shared" si="51"/>
        <v/>
      </c>
    </row>
    <row r="299" spans="5:25" x14ac:dyDescent="0.2">
      <c r="E299" s="263">
        <v>296</v>
      </c>
      <c r="F299" s="91" t="str">
        <f>IF(Spielplan!$H303="","",Spielplan!$H303)</f>
        <v/>
      </c>
      <c r="G299" s="92" t="str">
        <f>IF(Spielplan!$I303="","",Spielplan!$I303)</f>
        <v/>
      </c>
      <c r="H299" s="59" t="str">
        <f>IF(AND(Spielplan!$N303&lt;&gt;"",Spielplan!$P303&lt;&gt;"",Spielplan!$H303&lt;&gt;Spielplan!$I303,$F299&lt;&gt;"",$G299&lt;&gt;""),Spielplan!$N303,"")</f>
        <v/>
      </c>
      <c r="I299" s="17" t="str">
        <f>IF(AND(Spielplan!$N303&lt;&gt;"",Spielplan!$P303&lt;&gt;"",Spielplan!$H303&lt;&gt;Spielplan!$I303,$F299&lt;&gt;"",$G299&lt;&gt;""),Spielplan!$P303,"")</f>
        <v/>
      </c>
      <c r="J299" s="280" t="str">
        <f>IF(Spielplan!$G303=0,"",Spielplan!$G303)</f>
        <v/>
      </c>
      <c r="K299" s="281" t="str">
        <f t="shared" si="50"/>
        <v/>
      </c>
      <c r="L299" s="277"/>
      <c r="N299" s="16" t="str">
        <f t="shared" si="42"/>
        <v/>
      </c>
      <c r="O299" s="59">
        <f t="shared" si="43"/>
        <v>0</v>
      </c>
      <c r="P299" s="59" t="str">
        <f t="shared" si="44"/>
        <v/>
      </c>
      <c r="Q299" s="2" t="str">
        <f t="shared" si="45"/>
        <v/>
      </c>
      <c r="R299" s="44" t="str">
        <f t="shared" si="46"/>
        <v/>
      </c>
      <c r="U299" s="240" t="str">
        <f t="shared" si="47"/>
        <v/>
      </c>
      <c r="V299" s="241" t="str">
        <f t="shared" si="48"/>
        <v/>
      </c>
      <c r="W299" s="242">
        <f>IF($U299="",0,COUNTIF($U$4:$U299,$V299))</f>
        <v>0</v>
      </c>
      <c r="X299" s="266" t="str">
        <f t="shared" si="49"/>
        <v/>
      </c>
      <c r="Y299" s="266" t="str">
        <f t="shared" si="51"/>
        <v/>
      </c>
    </row>
    <row r="300" spans="5:25" x14ac:dyDescent="0.2">
      <c r="E300" s="263">
        <v>297</v>
      </c>
      <c r="F300" s="91" t="str">
        <f>IF(Spielplan!$H304="","",Spielplan!$H304)</f>
        <v/>
      </c>
      <c r="G300" s="92" t="str">
        <f>IF(Spielplan!$I304="","",Spielplan!$I304)</f>
        <v/>
      </c>
      <c r="H300" s="59" t="str">
        <f>IF(AND(Spielplan!$N304&lt;&gt;"",Spielplan!$P304&lt;&gt;"",Spielplan!$H304&lt;&gt;Spielplan!$I304,$F300&lt;&gt;"",$G300&lt;&gt;""),Spielplan!$N304,"")</f>
        <v/>
      </c>
      <c r="I300" s="17" t="str">
        <f>IF(AND(Spielplan!$N304&lt;&gt;"",Spielplan!$P304&lt;&gt;"",Spielplan!$H304&lt;&gt;Spielplan!$I304,$F300&lt;&gt;"",$G300&lt;&gt;""),Spielplan!$P304,"")</f>
        <v/>
      </c>
      <c r="J300" s="280" t="str">
        <f>IF(Spielplan!$G304=0,"",Spielplan!$G304)</f>
        <v/>
      </c>
      <c r="K300" s="281" t="str">
        <f t="shared" si="50"/>
        <v/>
      </c>
      <c r="L300" s="277"/>
      <c r="N300" s="16" t="str">
        <f t="shared" si="42"/>
        <v/>
      </c>
      <c r="O300" s="59">
        <f t="shared" si="43"/>
        <v>0</v>
      </c>
      <c r="P300" s="59" t="str">
        <f t="shared" si="44"/>
        <v/>
      </c>
      <c r="Q300" s="2" t="str">
        <f t="shared" si="45"/>
        <v/>
      </c>
      <c r="R300" s="44" t="str">
        <f t="shared" si="46"/>
        <v/>
      </c>
      <c r="U300" s="240" t="str">
        <f t="shared" si="47"/>
        <v/>
      </c>
      <c r="V300" s="241" t="str">
        <f t="shared" si="48"/>
        <v/>
      </c>
      <c r="W300" s="242">
        <f>IF($U300="",0,COUNTIF($U$4:$U300,$V300))</f>
        <v>0</v>
      </c>
      <c r="X300" s="266" t="str">
        <f t="shared" si="49"/>
        <v/>
      </c>
      <c r="Y300" s="266" t="str">
        <f t="shared" si="51"/>
        <v/>
      </c>
    </row>
    <row r="301" spans="5:25" x14ac:dyDescent="0.2">
      <c r="E301" s="263">
        <v>298</v>
      </c>
      <c r="F301" s="91" t="str">
        <f>IF(Spielplan!$H305="","",Spielplan!$H305)</f>
        <v/>
      </c>
      <c r="G301" s="92" t="str">
        <f>IF(Spielplan!$I305="","",Spielplan!$I305)</f>
        <v/>
      </c>
      <c r="H301" s="59" t="str">
        <f>IF(AND(Spielplan!$N305&lt;&gt;"",Spielplan!$P305&lt;&gt;"",Spielplan!$H305&lt;&gt;Spielplan!$I305,$F301&lt;&gt;"",$G301&lt;&gt;""),Spielplan!$N305,"")</f>
        <v/>
      </c>
      <c r="I301" s="17" t="str">
        <f>IF(AND(Spielplan!$N305&lt;&gt;"",Spielplan!$P305&lt;&gt;"",Spielplan!$H305&lt;&gt;Spielplan!$I305,$F301&lt;&gt;"",$G301&lt;&gt;""),Spielplan!$P305,"")</f>
        <v/>
      </c>
      <c r="J301" s="280" t="str">
        <f>IF(Spielplan!$G305=0,"",Spielplan!$G305)</f>
        <v/>
      </c>
      <c r="K301" s="281" t="str">
        <f t="shared" si="50"/>
        <v/>
      </c>
      <c r="L301" s="277"/>
      <c r="N301" s="16" t="str">
        <f t="shared" si="42"/>
        <v/>
      </c>
      <c r="O301" s="59">
        <f t="shared" si="43"/>
        <v>0</v>
      </c>
      <c r="P301" s="59" t="str">
        <f t="shared" si="44"/>
        <v/>
      </c>
      <c r="Q301" s="2" t="str">
        <f t="shared" si="45"/>
        <v/>
      </c>
      <c r="R301" s="44" t="str">
        <f t="shared" si="46"/>
        <v/>
      </c>
      <c r="U301" s="240" t="str">
        <f t="shared" si="47"/>
        <v/>
      </c>
      <c r="V301" s="241" t="str">
        <f t="shared" si="48"/>
        <v/>
      </c>
      <c r="W301" s="242">
        <f>IF($U301="",0,COUNTIF($U$4:$U301,$V301))</f>
        <v>0</v>
      </c>
      <c r="X301" s="266" t="str">
        <f t="shared" si="49"/>
        <v/>
      </c>
      <c r="Y301" s="266" t="str">
        <f t="shared" si="51"/>
        <v/>
      </c>
    </row>
    <row r="302" spans="5:25" x14ac:dyDescent="0.2">
      <c r="E302" s="263">
        <v>299</v>
      </c>
      <c r="F302" s="91" t="str">
        <f>IF(Spielplan!$H306="","",Spielplan!$H306)</f>
        <v/>
      </c>
      <c r="G302" s="92" t="str">
        <f>IF(Spielplan!$I306="","",Spielplan!$I306)</f>
        <v/>
      </c>
      <c r="H302" s="59" t="str">
        <f>IF(AND(Spielplan!$N306&lt;&gt;"",Spielplan!$P306&lt;&gt;"",Spielplan!$H306&lt;&gt;Spielplan!$I306,$F302&lt;&gt;"",$G302&lt;&gt;""),Spielplan!$N306,"")</f>
        <v/>
      </c>
      <c r="I302" s="17" t="str">
        <f>IF(AND(Spielplan!$N306&lt;&gt;"",Spielplan!$P306&lt;&gt;"",Spielplan!$H306&lt;&gt;Spielplan!$I306,$F302&lt;&gt;"",$G302&lt;&gt;""),Spielplan!$P306,"")</f>
        <v/>
      </c>
      <c r="J302" s="280" t="str">
        <f>IF(Spielplan!$G306=0,"",Spielplan!$G306)</f>
        <v/>
      </c>
      <c r="K302" s="281" t="str">
        <f t="shared" si="50"/>
        <v/>
      </c>
      <c r="L302" s="277"/>
      <c r="N302" s="16" t="str">
        <f t="shared" si="42"/>
        <v/>
      </c>
      <c r="O302" s="59">
        <f t="shared" si="43"/>
        <v>0</v>
      </c>
      <c r="P302" s="59" t="str">
        <f t="shared" si="44"/>
        <v/>
      </c>
      <c r="Q302" s="2" t="str">
        <f t="shared" si="45"/>
        <v/>
      </c>
      <c r="R302" s="44" t="str">
        <f t="shared" si="46"/>
        <v/>
      </c>
      <c r="U302" s="240" t="str">
        <f t="shared" si="47"/>
        <v/>
      </c>
      <c r="V302" s="241" t="str">
        <f t="shared" si="48"/>
        <v/>
      </c>
      <c r="W302" s="242">
        <f>IF($U302="",0,COUNTIF($U$4:$U302,$V302))</f>
        <v>0</v>
      </c>
      <c r="X302" s="266" t="str">
        <f t="shared" si="49"/>
        <v/>
      </c>
      <c r="Y302" s="266" t="str">
        <f t="shared" si="51"/>
        <v/>
      </c>
    </row>
    <row r="303" spans="5:25" x14ac:dyDescent="0.2">
      <c r="E303" s="263">
        <v>300</v>
      </c>
      <c r="F303" s="91" t="str">
        <f>IF(Spielplan!$H307="","",Spielplan!$H307)</f>
        <v/>
      </c>
      <c r="G303" s="92" t="str">
        <f>IF(Spielplan!$I307="","",Spielplan!$I307)</f>
        <v/>
      </c>
      <c r="H303" s="59" t="str">
        <f>IF(AND(Spielplan!$N307&lt;&gt;"",Spielplan!$P307&lt;&gt;"",Spielplan!$H307&lt;&gt;Spielplan!$I307,$F303&lt;&gt;"",$G303&lt;&gt;""),Spielplan!$N307,"")</f>
        <v/>
      </c>
      <c r="I303" s="17" t="str">
        <f>IF(AND(Spielplan!$N307&lt;&gt;"",Spielplan!$P307&lt;&gt;"",Spielplan!$H307&lt;&gt;Spielplan!$I307,$F303&lt;&gt;"",$G303&lt;&gt;""),Spielplan!$P307,"")</f>
        <v/>
      </c>
      <c r="J303" s="280" t="str">
        <f>IF(Spielplan!$G307=0,"",Spielplan!$G307)</f>
        <v/>
      </c>
      <c r="K303" s="281" t="str">
        <f t="shared" si="50"/>
        <v/>
      </c>
      <c r="L303" s="277"/>
      <c r="N303" s="16" t="str">
        <f t="shared" si="42"/>
        <v/>
      </c>
      <c r="O303" s="59">
        <f t="shared" si="43"/>
        <v>0</v>
      </c>
      <c r="P303" s="59" t="str">
        <f t="shared" si="44"/>
        <v/>
      </c>
      <c r="Q303" s="2" t="str">
        <f t="shared" si="45"/>
        <v/>
      </c>
      <c r="R303" s="44" t="str">
        <f t="shared" si="46"/>
        <v/>
      </c>
      <c r="U303" s="240" t="str">
        <f t="shared" si="47"/>
        <v/>
      </c>
      <c r="V303" s="241" t="str">
        <f t="shared" si="48"/>
        <v/>
      </c>
      <c r="W303" s="242">
        <f>IF($U303="",0,COUNTIF($U$4:$U303,$V303))</f>
        <v>0</v>
      </c>
      <c r="X303" s="266" t="str">
        <f t="shared" si="49"/>
        <v/>
      </c>
      <c r="Y303" s="266" t="str">
        <f t="shared" si="51"/>
        <v/>
      </c>
    </row>
    <row r="304" spans="5:25" x14ac:dyDescent="0.2">
      <c r="E304" s="263">
        <v>301</v>
      </c>
      <c r="F304" s="91" t="str">
        <f>IF(Spielplan!$H308="","",Spielplan!$H308)</f>
        <v/>
      </c>
      <c r="G304" s="92" t="str">
        <f>IF(Spielplan!$I308="","",Spielplan!$I308)</f>
        <v/>
      </c>
      <c r="H304" s="59" t="str">
        <f>IF(AND(Spielplan!$N308&lt;&gt;"",Spielplan!$P308&lt;&gt;"",Spielplan!$H308&lt;&gt;Spielplan!$I308,$F304&lt;&gt;"",$G304&lt;&gt;""),Spielplan!$N308,"")</f>
        <v/>
      </c>
      <c r="I304" s="17" t="str">
        <f>IF(AND(Spielplan!$N308&lt;&gt;"",Spielplan!$P308&lt;&gt;"",Spielplan!$H308&lt;&gt;Spielplan!$I308,$F304&lt;&gt;"",$G304&lt;&gt;""),Spielplan!$P308,"")</f>
        <v/>
      </c>
      <c r="J304" s="280" t="str">
        <f>IF(Spielplan!$G308=0,"",Spielplan!$G308)</f>
        <v/>
      </c>
      <c r="K304" s="281" t="str">
        <f t="shared" si="50"/>
        <v/>
      </c>
      <c r="L304" s="277"/>
      <c r="N304" s="16" t="str">
        <f t="shared" si="42"/>
        <v/>
      </c>
      <c r="O304" s="59">
        <f t="shared" si="43"/>
        <v>0</v>
      </c>
      <c r="P304" s="59" t="str">
        <f t="shared" si="44"/>
        <v/>
      </c>
      <c r="Q304" s="2" t="str">
        <f t="shared" si="45"/>
        <v/>
      </c>
      <c r="R304" s="44" t="str">
        <f t="shared" si="46"/>
        <v/>
      </c>
      <c r="U304" s="240" t="str">
        <f t="shared" si="47"/>
        <v/>
      </c>
      <c r="V304" s="241" t="str">
        <f t="shared" si="48"/>
        <v/>
      </c>
      <c r="W304" s="242">
        <f>IF($U304="",0,COUNTIF($U$4:$U304,$V304))</f>
        <v>0</v>
      </c>
      <c r="X304" s="266" t="str">
        <f t="shared" si="49"/>
        <v/>
      </c>
      <c r="Y304" s="266" t="str">
        <f t="shared" si="51"/>
        <v/>
      </c>
    </row>
    <row r="305" spans="5:25" x14ac:dyDescent="0.2">
      <c r="E305" s="263">
        <v>302</v>
      </c>
      <c r="F305" s="91" t="str">
        <f>IF(Spielplan!$H309="","",Spielplan!$H309)</f>
        <v/>
      </c>
      <c r="G305" s="92" t="str">
        <f>IF(Spielplan!$I309="","",Spielplan!$I309)</f>
        <v/>
      </c>
      <c r="H305" s="59" t="str">
        <f>IF(AND(Spielplan!$N309&lt;&gt;"",Spielplan!$P309&lt;&gt;"",Spielplan!$H309&lt;&gt;Spielplan!$I309,$F305&lt;&gt;"",$G305&lt;&gt;""),Spielplan!$N309,"")</f>
        <v/>
      </c>
      <c r="I305" s="17" t="str">
        <f>IF(AND(Spielplan!$N309&lt;&gt;"",Spielplan!$P309&lt;&gt;"",Spielplan!$H309&lt;&gt;Spielplan!$I309,$F305&lt;&gt;"",$G305&lt;&gt;""),Spielplan!$P309,"")</f>
        <v/>
      </c>
      <c r="J305" s="280" t="str">
        <f>IF(Spielplan!$G309=0,"",Spielplan!$G309)</f>
        <v/>
      </c>
      <c r="K305" s="281" t="str">
        <f t="shared" si="50"/>
        <v/>
      </c>
      <c r="L305" s="277"/>
      <c r="N305" s="16" t="str">
        <f t="shared" si="42"/>
        <v/>
      </c>
      <c r="O305" s="59">
        <f t="shared" si="43"/>
        <v>0</v>
      </c>
      <c r="P305" s="59" t="str">
        <f t="shared" si="44"/>
        <v/>
      </c>
      <c r="Q305" s="2" t="str">
        <f t="shared" si="45"/>
        <v/>
      </c>
      <c r="R305" s="44" t="str">
        <f t="shared" si="46"/>
        <v/>
      </c>
      <c r="U305" s="240" t="str">
        <f t="shared" si="47"/>
        <v/>
      </c>
      <c r="V305" s="241" t="str">
        <f t="shared" si="48"/>
        <v/>
      </c>
      <c r="W305" s="242">
        <f>IF($U305="",0,COUNTIF($U$4:$U305,$V305))</f>
        <v>0</v>
      </c>
      <c r="X305" s="266" t="str">
        <f t="shared" si="49"/>
        <v/>
      </c>
      <c r="Y305" s="266" t="str">
        <f t="shared" si="51"/>
        <v/>
      </c>
    </row>
    <row r="306" spans="5:25" x14ac:dyDescent="0.2">
      <c r="E306" s="263">
        <v>303</v>
      </c>
      <c r="F306" s="91" t="str">
        <f>IF(Spielplan!$H310="","",Spielplan!$H310)</f>
        <v/>
      </c>
      <c r="G306" s="92" t="str">
        <f>IF(Spielplan!$I310="","",Spielplan!$I310)</f>
        <v/>
      </c>
      <c r="H306" s="59" t="str">
        <f>IF(AND(Spielplan!$N310&lt;&gt;"",Spielplan!$P310&lt;&gt;"",Spielplan!$H310&lt;&gt;Spielplan!$I310,$F306&lt;&gt;"",$G306&lt;&gt;""),Spielplan!$N310,"")</f>
        <v/>
      </c>
      <c r="I306" s="17" t="str">
        <f>IF(AND(Spielplan!$N310&lt;&gt;"",Spielplan!$P310&lt;&gt;"",Spielplan!$H310&lt;&gt;Spielplan!$I310,$F306&lt;&gt;"",$G306&lt;&gt;""),Spielplan!$P310,"")</f>
        <v/>
      </c>
      <c r="J306" s="280" t="str">
        <f>IF(Spielplan!$G310=0,"",Spielplan!$G310)</f>
        <v/>
      </c>
      <c r="K306" s="281" t="str">
        <f t="shared" si="50"/>
        <v/>
      </c>
      <c r="L306" s="277"/>
      <c r="N306" s="16" t="str">
        <f t="shared" si="42"/>
        <v/>
      </c>
      <c r="O306" s="59">
        <f t="shared" si="43"/>
        <v>0</v>
      </c>
      <c r="P306" s="59" t="str">
        <f t="shared" si="44"/>
        <v/>
      </c>
      <c r="Q306" s="2" t="str">
        <f t="shared" si="45"/>
        <v/>
      </c>
      <c r="R306" s="44" t="str">
        <f t="shared" si="46"/>
        <v/>
      </c>
      <c r="U306" s="240" t="str">
        <f t="shared" si="47"/>
        <v/>
      </c>
      <c r="V306" s="241" t="str">
        <f t="shared" si="48"/>
        <v/>
      </c>
      <c r="W306" s="242">
        <f>IF($U306="",0,COUNTIF($U$4:$U306,$V306))</f>
        <v>0</v>
      </c>
      <c r="X306" s="266" t="str">
        <f t="shared" si="49"/>
        <v/>
      </c>
      <c r="Y306" s="266" t="str">
        <f t="shared" si="51"/>
        <v/>
      </c>
    </row>
    <row r="307" spans="5:25" x14ac:dyDescent="0.2">
      <c r="E307" s="263">
        <v>304</v>
      </c>
      <c r="F307" s="91" t="str">
        <f>IF(Spielplan!$H311="","",Spielplan!$H311)</f>
        <v/>
      </c>
      <c r="G307" s="92" t="str">
        <f>IF(Spielplan!$I311="","",Spielplan!$I311)</f>
        <v/>
      </c>
      <c r="H307" s="59" t="str">
        <f>IF(AND(Spielplan!$N311&lt;&gt;"",Spielplan!$P311&lt;&gt;"",Spielplan!$H311&lt;&gt;Spielplan!$I311,$F307&lt;&gt;"",$G307&lt;&gt;""),Spielplan!$N311,"")</f>
        <v/>
      </c>
      <c r="I307" s="17" t="str">
        <f>IF(AND(Spielplan!$N311&lt;&gt;"",Spielplan!$P311&lt;&gt;"",Spielplan!$H311&lt;&gt;Spielplan!$I311,$F307&lt;&gt;"",$G307&lt;&gt;""),Spielplan!$P311,"")</f>
        <v/>
      </c>
      <c r="J307" s="280" t="str">
        <f>IF(Spielplan!$G311=0,"",Spielplan!$G311)</f>
        <v/>
      </c>
      <c r="K307" s="281" t="str">
        <f t="shared" si="50"/>
        <v/>
      </c>
      <c r="L307" s="277"/>
      <c r="N307" s="16" t="str">
        <f t="shared" si="42"/>
        <v/>
      </c>
      <c r="O307" s="59">
        <f t="shared" si="43"/>
        <v>0</v>
      </c>
      <c r="P307" s="59" t="str">
        <f t="shared" si="44"/>
        <v/>
      </c>
      <c r="Q307" s="2" t="str">
        <f t="shared" si="45"/>
        <v/>
      </c>
      <c r="R307" s="44" t="str">
        <f t="shared" si="46"/>
        <v/>
      </c>
      <c r="U307" s="240" t="str">
        <f t="shared" si="47"/>
        <v/>
      </c>
      <c r="V307" s="241" t="str">
        <f t="shared" si="48"/>
        <v/>
      </c>
      <c r="W307" s="242">
        <f>IF($U307="",0,COUNTIF($U$4:$U307,$V307))</f>
        <v>0</v>
      </c>
      <c r="X307" s="266" t="str">
        <f t="shared" si="49"/>
        <v/>
      </c>
      <c r="Y307" s="266" t="str">
        <f t="shared" si="51"/>
        <v/>
      </c>
    </row>
    <row r="308" spans="5:25" x14ac:dyDescent="0.2">
      <c r="E308" s="263">
        <v>305</v>
      </c>
      <c r="F308" s="91" t="str">
        <f>IF(Spielplan!$H312="","",Spielplan!$H312)</f>
        <v/>
      </c>
      <c r="G308" s="92" t="str">
        <f>IF(Spielplan!$I312="","",Spielplan!$I312)</f>
        <v/>
      </c>
      <c r="H308" s="59" t="str">
        <f>IF(AND(Spielplan!$N312&lt;&gt;"",Spielplan!$P312&lt;&gt;"",Spielplan!$H312&lt;&gt;Spielplan!$I312,$F308&lt;&gt;"",$G308&lt;&gt;""),Spielplan!$N312,"")</f>
        <v/>
      </c>
      <c r="I308" s="17" t="str">
        <f>IF(AND(Spielplan!$N312&lt;&gt;"",Spielplan!$P312&lt;&gt;"",Spielplan!$H312&lt;&gt;Spielplan!$I312,$F308&lt;&gt;"",$G308&lt;&gt;""),Spielplan!$P312,"")</f>
        <v/>
      </c>
      <c r="J308" s="280" t="str">
        <f>IF(Spielplan!$G312=0,"",Spielplan!$G312)</f>
        <v/>
      </c>
      <c r="K308" s="281" t="str">
        <f t="shared" si="50"/>
        <v/>
      </c>
      <c r="L308" s="277"/>
      <c r="N308" s="16" t="str">
        <f t="shared" si="42"/>
        <v/>
      </c>
      <c r="O308" s="59">
        <f t="shared" si="43"/>
        <v>0</v>
      </c>
      <c r="P308" s="59" t="str">
        <f t="shared" si="44"/>
        <v/>
      </c>
      <c r="Q308" s="2" t="str">
        <f t="shared" si="45"/>
        <v/>
      </c>
      <c r="R308" s="44" t="str">
        <f t="shared" si="46"/>
        <v/>
      </c>
      <c r="U308" s="240" t="str">
        <f t="shared" si="47"/>
        <v/>
      </c>
      <c r="V308" s="241" t="str">
        <f t="shared" si="48"/>
        <v/>
      </c>
      <c r="W308" s="242">
        <f>IF($U308="",0,COUNTIF($U$4:$U308,$V308))</f>
        <v>0</v>
      </c>
      <c r="X308" s="266" t="str">
        <f t="shared" si="49"/>
        <v/>
      </c>
      <c r="Y308" s="266" t="str">
        <f t="shared" si="51"/>
        <v/>
      </c>
    </row>
    <row r="309" spans="5:25" x14ac:dyDescent="0.2">
      <c r="E309" s="263">
        <v>306</v>
      </c>
      <c r="F309" s="91" t="str">
        <f>IF(Spielplan!$H313="","",Spielplan!$H313)</f>
        <v/>
      </c>
      <c r="G309" s="92" t="str">
        <f>IF(Spielplan!$I313="","",Spielplan!$I313)</f>
        <v/>
      </c>
      <c r="H309" s="59" t="str">
        <f>IF(AND(Spielplan!$N313&lt;&gt;"",Spielplan!$P313&lt;&gt;"",Spielplan!$H313&lt;&gt;Spielplan!$I313,$F309&lt;&gt;"",$G309&lt;&gt;""),Spielplan!$N313,"")</f>
        <v/>
      </c>
      <c r="I309" s="17" t="str">
        <f>IF(AND(Spielplan!$N313&lt;&gt;"",Spielplan!$P313&lt;&gt;"",Spielplan!$H313&lt;&gt;Spielplan!$I313,$F309&lt;&gt;"",$G309&lt;&gt;""),Spielplan!$P313,"")</f>
        <v/>
      </c>
      <c r="J309" s="280" t="str">
        <f>IF(Spielplan!$G313=0,"",Spielplan!$G313)</f>
        <v/>
      </c>
      <c r="K309" s="281" t="str">
        <f t="shared" si="50"/>
        <v/>
      </c>
      <c r="L309" s="277"/>
      <c r="N309" s="16" t="str">
        <f t="shared" si="42"/>
        <v/>
      </c>
      <c r="O309" s="59">
        <f t="shared" si="43"/>
        <v>0</v>
      </c>
      <c r="P309" s="59" t="str">
        <f t="shared" si="44"/>
        <v/>
      </c>
      <c r="Q309" s="2" t="str">
        <f t="shared" si="45"/>
        <v/>
      </c>
      <c r="R309" s="44" t="str">
        <f t="shared" si="46"/>
        <v/>
      </c>
      <c r="U309" s="240" t="str">
        <f t="shared" si="47"/>
        <v/>
      </c>
      <c r="V309" s="241" t="str">
        <f t="shared" si="48"/>
        <v/>
      </c>
      <c r="W309" s="242">
        <f>IF($U309="",0,COUNTIF($U$4:$U309,$V309))</f>
        <v>0</v>
      </c>
      <c r="X309" s="266" t="str">
        <f t="shared" si="49"/>
        <v/>
      </c>
      <c r="Y309" s="266" t="str">
        <f t="shared" si="51"/>
        <v/>
      </c>
    </row>
    <row r="310" spans="5:25" x14ac:dyDescent="0.2">
      <c r="E310" s="263">
        <v>307</v>
      </c>
      <c r="F310" s="91" t="str">
        <f>IF(Spielplan!$H314="","",Spielplan!$H314)</f>
        <v/>
      </c>
      <c r="G310" s="92" t="str">
        <f>IF(Spielplan!$I314="","",Spielplan!$I314)</f>
        <v/>
      </c>
      <c r="H310" s="59" t="str">
        <f>IF(AND(Spielplan!$N314&lt;&gt;"",Spielplan!$P314&lt;&gt;"",Spielplan!$H314&lt;&gt;Spielplan!$I314,$F310&lt;&gt;"",$G310&lt;&gt;""),Spielplan!$N314,"")</f>
        <v/>
      </c>
      <c r="I310" s="17" t="str">
        <f>IF(AND(Spielplan!$N314&lt;&gt;"",Spielplan!$P314&lt;&gt;"",Spielplan!$H314&lt;&gt;Spielplan!$I314,$F310&lt;&gt;"",$G310&lt;&gt;""),Spielplan!$P314,"")</f>
        <v/>
      </c>
      <c r="J310" s="280" t="str">
        <f>IF(Spielplan!$G314=0,"",Spielplan!$G314)</f>
        <v/>
      </c>
      <c r="K310" s="281" t="str">
        <f t="shared" si="50"/>
        <v/>
      </c>
      <c r="L310" s="277"/>
      <c r="N310" s="16" t="str">
        <f t="shared" si="42"/>
        <v/>
      </c>
      <c r="O310" s="59">
        <f t="shared" si="43"/>
        <v>0</v>
      </c>
      <c r="P310" s="59" t="str">
        <f t="shared" si="44"/>
        <v/>
      </c>
      <c r="Q310" s="2" t="str">
        <f t="shared" si="45"/>
        <v/>
      </c>
      <c r="R310" s="44" t="str">
        <f t="shared" si="46"/>
        <v/>
      </c>
      <c r="U310" s="240" t="str">
        <f t="shared" si="47"/>
        <v/>
      </c>
      <c r="V310" s="241" t="str">
        <f t="shared" si="48"/>
        <v/>
      </c>
      <c r="W310" s="242">
        <f>IF($U310="",0,COUNTIF($U$4:$U310,$V310))</f>
        <v>0</v>
      </c>
      <c r="X310" s="266" t="str">
        <f t="shared" si="49"/>
        <v/>
      </c>
      <c r="Y310" s="266" t="str">
        <f t="shared" si="51"/>
        <v/>
      </c>
    </row>
    <row r="311" spans="5:25" x14ac:dyDescent="0.2">
      <c r="E311" s="263">
        <v>308</v>
      </c>
      <c r="F311" s="91" t="str">
        <f>IF(Spielplan!$H315="","",Spielplan!$H315)</f>
        <v/>
      </c>
      <c r="G311" s="92" t="str">
        <f>IF(Spielplan!$I315="","",Spielplan!$I315)</f>
        <v/>
      </c>
      <c r="H311" s="59" t="str">
        <f>IF(AND(Spielplan!$N315&lt;&gt;"",Spielplan!$P315&lt;&gt;"",Spielplan!$H315&lt;&gt;Spielplan!$I315,$F311&lt;&gt;"",$G311&lt;&gt;""),Spielplan!$N315,"")</f>
        <v/>
      </c>
      <c r="I311" s="17" t="str">
        <f>IF(AND(Spielplan!$N315&lt;&gt;"",Spielplan!$P315&lt;&gt;"",Spielplan!$H315&lt;&gt;Spielplan!$I315,$F311&lt;&gt;"",$G311&lt;&gt;""),Spielplan!$P315,"")</f>
        <v/>
      </c>
      <c r="J311" s="280" t="str">
        <f>IF(Spielplan!$G315=0,"",Spielplan!$G315)</f>
        <v/>
      </c>
      <c r="K311" s="281" t="str">
        <f t="shared" si="50"/>
        <v/>
      </c>
      <c r="L311" s="277"/>
      <c r="N311" s="16" t="str">
        <f t="shared" si="42"/>
        <v/>
      </c>
      <c r="O311" s="59">
        <f t="shared" si="43"/>
        <v>0</v>
      </c>
      <c r="P311" s="59" t="str">
        <f t="shared" si="44"/>
        <v/>
      </c>
      <c r="Q311" s="2" t="str">
        <f t="shared" si="45"/>
        <v/>
      </c>
      <c r="R311" s="44" t="str">
        <f t="shared" si="46"/>
        <v/>
      </c>
      <c r="U311" s="240" t="str">
        <f t="shared" si="47"/>
        <v/>
      </c>
      <c r="V311" s="241" t="str">
        <f t="shared" si="48"/>
        <v/>
      </c>
      <c r="W311" s="242">
        <f>IF($U311="",0,COUNTIF($U$4:$U311,$V311))</f>
        <v>0</v>
      </c>
      <c r="X311" s="266" t="str">
        <f t="shared" si="49"/>
        <v/>
      </c>
      <c r="Y311" s="266" t="str">
        <f t="shared" si="51"/>
        <v/>
      </c>
    </row>
    <row r="312" spans="5:25" x14ac:dyDescent="0.2">
      <c r="E312" s="263">
        <v>309</v>
      </c>
      <c r="F312" s="91" t="str">
        <f>IF(Spielplan!$H316="","",Spielplan!$H316)</f>
        <v/>
      </c>
      <c r="G312" s="92" t="str">
        <f>IF(Spielplan!$I316="","",Spielplan!$I316)</f>
        <v/>
      </c>
      <c r="H312" s="59" t="str">
        <f>IF(AND(Spielplan!$N316&lt;&gt;"",Spielplan!$P316&lt;&gt;"",Spielplan!$H316&lt;&gt;Spielplan!$I316,$F312&lt;&gt;"",$G312&lt;&gt;""),Spielplan!$N316,"")</f>
        <v/>
      </c>
      <c r="I312" s="17" t="str">
        <f>IF(AND(Spielplan!$N316&lt;&gt;"",Spielplan!$P316&lt;&gt;"",Spielplan!$H316&lt;&gt;Spielplan!$I316,$F312&lt;&gt;"",$G312&lt;&gt;""),Spielplan!$P316,"")</f>
        <v/>
      </c>
      <c r="J312" s="280" t="str">
        <f>IF(Spielplan!$G316=0,"",Spielplan!$G316)</f>
        <v/>
      </c>
      <c r="K312" s="281" t="str">
        <f t="shared" si="50"/>
        <v/>
      </c>
      <c r="L312" s="277"/>
      <c r="N312" s="16" t="str">
        <f t="shared" si="42"/>
        <v/>
      </c>
      <c r="O312" s="59">
        <f t="shared" si="43"/>
        <v>0</v>
      </c>
      <c r="P312" s="59" t="str">
        <f t="shared" si="44"/>
        <v/>
      </c>
      <c r="Q312" s="2" t="str">
        <f t="shared" si="45"/>
        <v/>
      </c>
      <c r="R312" s="44" t="str">
        <f t="shared" si="46"/>
        <v/>
      </c>
      <c r="U312" s="240" t="str">
        <f t="shared" si="47"/>
        <v/>
      </c>
      <c r="V312" s="241" t="str">
        <f t="shared" si="48"/>
        <v/>
      </c>
      <c r="W312" s="242">
        <f>IF($U312="",0,COUNTIF($U$4:$U312,$V312))</f>
        <v>0</v>
      </c>
      <c r="X312" s="266" t="str">
        <f t="shared" si="49"/>
        <v/>
      </c>
      <c r="Y312" s="266" t="str">
        <f t="shared" si="51"/>
        <v/>
      </c>
    </row>
    <row r="313" spans="5:25" x14ac:dyDescent="0.2">
      <c r="E313" s="263">
        <v>310</v>
      </c>
      <c r="F313" s="91" t="str">
        <f>IF(Spielplan!$H317="","",Spielplan!$H317)</f>
        <v/>
      </c>
      <c r="G313" s="92" t="str">
        <f>IF(Spielplan!$I317="","",Spielplan!$I317)</f>
        <v/>
      </c>
      <c r="H313" s="59" t="str">
        <f>IF(AND(Spielplan!$N317&lt;&gt;"",Spielplan!$P317&lt;&gt;"",Spielplan!$H317&lt;&gt;Spielplan!$I317,$F313&lt;&gt;"",$G313&lt;&gt;""),Spielplan!$N317,"")</f>
        <v/>
      </c>
      <c r="I313" s="17" t="str">
        <f>IF(AND(Spielplan!$N317&lt;&gt;"",Spielplan!$P317&lt;&gt;"",Spielplan!$H317&lt;&gt;Spielplan!$I317,$F313&lt;&gt;"",$G313&lt;&gt;""),Spielplan!$P317,"")</f>
        <v/>
      </c>
      <c r="J313" s="280" t="str">
        <f>IF(Spielplan!$G317=0,"",Spielplan!$G317)</f>
        <v/>
      </c>
      <c r="K313" s="281" t="str">
        <f t="shared" si="50"/>
        <v/>
      </c>
      <c r="L313" s="277"/>
      <c r="N313" s="16" t="str">
        <f t="shared" si="42"/>
        <v/>
      </c>
      <c r="O313" s="59">
        <f t="shared" si="43"/>
        <v>0</v>
      </c>
      <c r="P313" s="59" t="str">
        <f t="shared" si="44"/>
        <v/>
      </c>
      <c r="Q313" s="2" t="str">
        <f t="shared" si="45"/>
        <v/>
      </c>
      <c r="R313" s="44" t="str">
        <f t="shared" si="46"/>
        <v/>
      </c>
      <c r="U313" s="240" t="str">
        <f t="shared" si="47"/>
        <v/>
      </c>
      <c r="V313" s="241" t="str">
        <f t="shared" si="48"/>
        <v/>
      </c>
      <c r="W313" s="242">
        <f>IF($U313="",0,COUNTIF($U$4:$U313,$V313))</f>
        <v>0</v>
      </c>
      <c r="X313" s="266" t="str">
        <f t="shared" si="49"/>
        <v/>
      </c>
      <c r="Y313" s="266" t="str">
        <f t="shared" si="51"/>
        <v/>
      </c>
    </row>
    <row r="314" spans="5:25" x14ac:dyDescent="0.2">
      <c r="E314" s="263">
        <v>311</v>
      </c>
      <c r="F314" s="91" t="str">
        <f>IF(Spielplan!$H318="","",Spielplan!$H318)</f>
        <v/>
      </c>
      <c r="G314" s="92" t="str">
        <f>IF(Spielplan!$I318="","",Spielplan!$I318)</f>
        <v/>
      </c>
      <c r="H314" s="59" t="str">
        <f>IF(AND(Spielplan!$N318&lt;&gt;"",Spielplan!$P318&lt;&gt;"",Spielplan!$H318&lt;&gt;Spielplan!$I318,$F314&lt;&gt;"",$G314&lt;&gt;""),Spielplan!$N318,"")</f>
        <v/>
      </c>
      <c r="I314" s="17" t="str">
        <f>IF(AND(Spielplan!$N318&lt;&gt;"",Spielplan!$P318&lt;&gt;"",Spielplan!$H318&lt;&gt;Spielplan!$I318,$F314&lt;&gt;"",$G314&lt;&gt;""),Spielplan!$P318,"")</f>
        <v/>
      </c>
      <c r="J314" s="280" t="str">
        <f>IF(Spielplan!$G318=0,"",Spielplan!$G318)</f>
        <v/>
      </c>
      <c r="K314" s="281" t="str">
        <f t="shared" si="50"/>
        <v/>
      </c>
      <c r="L314" s="277"/>
      <c r="N314" s="16" t="str">
        <f t="shared" si="42"/>
        <v/>
      </c>
      <c r="O314" s="59">
        <f t="shared" si="43"/>
        <v>0</v>
      </c>
      <c r="P314" s="59" t="str">
        <f t="shared" si="44"/>
        <v/>
      </c>
      <c r="Q314" s="2" t="str">
        <f t="shared" si="45"/>
        <v/>
      </c>
      <c r="R314" s="44" t="str">
        <f t="shared" si="46"/>
        <v/>
      </c>
      <c r="U314" s="240" t="str">
        <f t="shared" si="47"/>
        <v/>
      </c>
      <c r="V314" s="241" t="str">
        <f t="shared" si="48"/>
        <v/>
      </c>
      <c r="W314" s="242">
        <f>IF($U314="",0,COUNTIF($U$4:$U314,$V314))</f>
        <v>0</v>
      </c>
      <c r="X314" s="266" t="str">
        <f t="shared" si="49"/>
        <v/>
      </c>
      <c r="Y314" s="266" t="str">
        <f t="shared" si="51"/>
        <v/>
      </c>
    </row>
    <row r="315" spans="5:25" x14ac:dyDescent="0.2">
      <c r="E315" s="263">
        <v>312</v>
      </c>
      <c r="F315" s="91" t="str">
        <f>IF(Spielplan!$H319="","",Spielplan!$H319)</f>
        <v/>
      </c>
      <c r="G315" s="92" t="str">
        <f>IF(Spielplan!$I319="","",Spielplan!$I319)</f>
        <v/>
      </c>
      <c r="H315" s="59" t="str">
        <f>IF(AND(Spielplan!$N319&lt;&gt;"",Spielplan!$P319&lt;&gt;"",Spielplan!$H319&lt;&gt;Spielplan!$I319,$F315&lt;&gt;"",$G315&lt;&gt;""),Spielplan!$N319,"")</f>
        <v/>
      </c>
      <c r="I315" s="17" t="str">
        <f>IF(AND(Spielplan!$N319&lt;&gt;"",Spielplan!$P319&lt;&gt;"",Spielplan!$H319&lt;&gt;Spielplan!$I319,$F315&lt;&gt;"",$G315&lt;&gt;""),Spielplan!$P319,"")</f>
        <v/>
      </c>
      <c r="J315" s="280" t="str">
        <f>IF(Spielplan!$G319=0,"",Spielplan!$G319)</f>
        <v/>
      </c>
      <c r="K315" s="281" t="str">
        <f t="shared" si="50"/>
        <v/>
      </c>
      <c r="L315" s="277"/>
      <c r="N315" s="16" t="str">
        <f t="shared" si="42"/>
        <v/>
      </c>
      <c r="O315" s="59">
        <f t="shared" si="43"/>
        <v>0</v>
      </c>
      <c r="P315" s="59" t="str">
        <f t="shared" si="44"/>
        <v/>
      </c>
      <c r="Q315" s="2" t="str">
        <f t="shared" si="45"/>
        <v/>
      </c>
      <c r="R315" s="44" t="str">
        <f t="shared" si="46"/>
        <v/>
      </c>
      <c r="U315" s="240" t="str">
        <f t="shared" si="47"/>
        <v/>
      </c>
      <c r="V315" s="241" t="str">
        <f t="shared" si="48"/>
        <v/>
      </c>
      <c r="W315" s="242">
        <f>IF($U315="",0,COUNTIF($U$4:$U315,$V315))</f>
        <v>0</v>
      </c>
      <c r="X315" s="266" t="str">
        <f t="shared" si="49"/>
        <v/>
      </c>
      <c r="Y315" s="266" t="str">
        <f t="shared" si="51"/>
        <v/>
      </c>
    </row>
    <row r="316" spans="5:25" x14ac:dyDescent="0.2">
      <c r="E316" s="263">
        <v>313</v>
      </c>
      <c r="F316" s="91" t="str">
        <f>IF(Spielplan!$H320="","",Spielplan!$H320)</f>
        <v/>
      </c>
      <c r="G316" s="92" t="str">
        <f>IF(Spielplan!$I320="","",Spielplan!$I320)</f>
        <v/>
      </c>
      <c r="H316" s="59" t="str">
        <f>IF(AND(Spielplan!$N320&lt;&gt;"",Spielplan!$P320&lt;&gt;"",Spielplan!$H320&lt;&gt;Spielplan!$I320,$F316&lt;&gt;"",$G316&lt;&gt;""),Spielplan!$N320,"")</f>
        <v/>
      </c>
      <c r="I316" s="17" t="str">
        <f>IF(AND(Spielplan!$N320&lt;&gt;"",Spielplan!$P320&lt;&gt;"",Spielplan!$H320&lt;&gt;Spielplan!$I320,$F316&lt;&gt;"",$G316&lt;&gt;""),Spielplan!$P320,"")</f>
        <v/>
      </c>
      <c r="J316" s="280" t="str">
        <f>IF(Spielplan!$G320=0,"",Spielplan!$G320)</f>
        <v/>
      </c>
      <c r="K316" s="281" t="str">
        <f t="shared" si="50"/>
        <v/>
      </c>
      <c r="L316" s="277"/>
      <c r="N316" s="16" t="str">
        <f t="shared" si="42"/>
        <v/>
      </c>
      <c r="O316" s="59">
        <f t="shared" si="43"/>
        <v>0</v>
      </c>
      <c r="P316" s="59" t="str">
        <f t="shared" si="44"/>
        <v/>
      </c>
      <c r="Q316" s="2" t="str">
        <f t="shared" si="45"/>
        <v/>
      </c>
      <c r="R316" s="44" t="str">
        <f t="shared" si="46"/>
        <v/>
      </c>
      <c r="U316" s="240" t="str">
        <f t="shared" si="47"/>
        <v/>
      </c>
      <c r="V316" s="241" t="str">
        <f t="shared" si="48"/>
        <v/>
      </c>
      <c r="W316" s="242">
        <f>IF($U316="",0,COUNTIF($U$4:$U316,$V316))</f>
        <v>0</v>
      </c>
      <c r="X316" s="266" t="str">
        <f t="shared" si="49"/>
        <v/>
      </c>
      <c r="Y316" s="266" t="str">
        <f t="shared" si="51"/>
        <v/>
      </c>
    </row>
    <row r="317" spans="5:25" x14ac:dyDescent="0.2">
      <c r="E317" s="263">
        <v>314</v>
      </c>
      <c r="F317" s="91" t="str">
        <f>IF(Spielplan!$H321="","",Spielplan!$H321)</f>
        <v/>
      </c>
      <c r="G317" s="92" t="str">
        <f>IF(Spielplan!$I321="","",Spielplan!$I321)</f>
        <v/>
      </c>
      <c r="H317" s="59" t="str">
        <f>IF(AND(Spielplan!$N321&lt;&gt;"",Spielplan!$P321&lt;&gt;"",Spielplan!$H321&lt;&gt;Spielplan!$I321,$F317&lt;&gt;"",$G317&lt;&gt;""),Spielplan!$N321,"")</f>
        <v/>
      </c>
      <c r="I317" s="17" t="str">
        <f>IF(AND(Spielplan!$N321&lt;&gt;"",Spielplan!$P321&lt;&gt;"",Spielplan!$H321&lt;&gt;Spielplan!$I321,$F317&lt;&gt;"",$G317&lt;&gt;""),Spielplan!$P321,"")</f>
        <v/>
      </c>
      <c r="J317" s="280" t="str">
        <f>IF(Spielplan!$G321=0,"",Spielplan!$G321)</f>
        <v/>
      </c>
      <c r="K317" s="281" t="str">
        <f t="shared" si="50"/>
        <v/>
      </c>
      <c r="L317" s="277"/>
      <c r="N317" s="16" t="str">
        <f t="shared" si="42"/>
        <v/>
      </c>
      <c r="O317" s="59">
        <f t="shared" si="43"/>
        <v>0</v>
      </c>
      <c r="P317" s="59" t="str">
        <f t="shared" si="44"/>
        <v/>
      </c>
      <c r="Q317" s="2" t="str">
        <f t="shared" si="45"/>
        <v/>
      </c>
      <c r="R317" s="44" t="str">
        <f t="shared" si="46"/>
        <v/>
      </c>
      <c r="U317" s="240" t="str">
        <f t="shared" si="47"/>
        <v/>
      </c>
      <c r="V317" s="241" t="str">
        <f t="shared" si="48"/>
        <v/>
      </c>
      <c r="W317" s="242">
        <f>IF($U317="",0,COUNTIF($U$4:$U317,$V317))</f>
        <v>0</v>
      </c>
      <c r="X317" s="266" t="str">
        <f t="shared" si="49"/>
        <v/>
      </c>
      <c r="Y317" s="266" t="str">
        <f t="shared" si="51"/>
        <v/>
      </c>
    </row>
    <row r="318" spans="5:25" x14ac:dyDescent="0.2">
      <c r="E318" s="263">
        <v>315</v>
      </c>
      <c r="F318" s="91" t="str">
        <f>IF(Spielplan!$H322="","",Spielplan!$H322)</f>
        <v/>
      </c>
      <c r="G318" s="92" t="str">
        <f>IF(Spielplan!$I322="","",Spielplan!$I322)</f>
        <v/>
      </c>
      <c r="H318" s="59" t="str">
        <f>IF(AND(Spielplan!$N322&lt;&gt;"",Spielplan!$P322&lt;&gt;"",Spielplan!$H322&lt;&gt;Spielplan!$I322,$F318&lt;&gt;"",$G318&lt;&gt;""),Spielplan!$N322,"")</f>
        <v/>
      </c>
      <c r="I318" s="17" t="str">
        <f>IF(AND(Spielplan!$N322&lt;&gt;"",Spielplan!$P322&lt;&gt;"",Spielplan!$H322&lt;&gt;Spielplan!$I322,$F318&lt;&gt;"",$G318&lt;&gt;""),Spielplan!$P322,"")</f>
        <v/>
      </c>
      <c r="J318" s="280" t="str">
        <f>IF(Spielplan!$G322=0,"",Spielplan!$G322)</f>
        <v/>
      </c>
      <c r="K318" s="281" t="str">
        <f t="shared" si="50"/>
        <v/>
      </c>
      <c r="L318" s="277"/>
      <c r="N318" s="16" t="str">
        <f t="shared" si="42"/>
        <v/>
      </c>
      <c r="O318" s="59">
        <f t="shared" si="43"/>
        <v>0</v>
      </c>
      <c r="P318" s="59" t="str">
        <f t="shared" si="44"/>
        <v/>
      </c>
      <c r="Q318" s="2" t="str">
        <f t="shared" si="45"/>
        <v/>
      </c>
      <c r="R318" s="44" t="str">
        <f t="shared" si="46"/>
        <v/>
      </c>
      <c r="U318" s="240" t="str">
        <f t="shared" si="47"/>
        <v/>
      </c>
      <c r="V318" s="241" t="str">
        <f t="shared" si="48"/>
        <v/>
      </c>
      <c r="W318" s="242">
        <f>IF($U318="",0,COUNTIF($U$4:$U318,$V318))</f>
        <v>0</v>
      </c>
      <c r="X318" s="266" t="str">
        <f t="shared" si="49"/>
        <v/>
      </c>
      <c r="Y318" s="266" t="str">
        <f t="shared" si="51"/>
        <v/>
      </c>
    </row>
    <row r="319" spans="5:25" x14ac:dyDescent="0.2">
      <c r="E319" s="263">
        <v>316</v>
      </c>
      <c r="F319" s="91" t="str">
        <f>IF(Spielplan!$H323="","",Spielplan!$H323)</f>
        <v/>
      </c>
      <c r="G319" s="92" t="str">
        <f>IF(Spielplan!$I323="","",Spielplan!$I323)</f>
        <v/>
      </c>
      <c r="H319" s="59" t="str">
        <f>IF(AND(Spielplan!$N323&lt;&gt;"",Spielplan!$P323&lt;&gt;"",Spielplan!$H323&lt;&gt;Spielplan!$I323,$F319&lt;&gt;"",$G319&lt;&gt;""),Spielplan!$N323,"")</f>
        <v/>
      </c>
      <c r="I319" s="17" t="str">
        <f>IF(AND(Spielplan!$N323&lt;&gt;"",Spielplan!$P323&lt;&gt;"",Spielplan!$H323&lt;&gt;Spielplan!$I323,$F319&lt;&gt;"",$G319&lt;&gt;""),Spielplan!$P323,"")</f>
        <v/>
      </c>
      <c r="J319" s="280" t="str">
        <f>IF(Spielplan!$G323=0,"",Spielplan!$G323)</f>
        <v/>
      </c>
      <c r="K319" s="281" t="str">
        <f t="shared" si="50"/>
        <v/>
      </c>
      <c r="L319" s="277"/>
      <c r="N319" s="16" t="str">
        <f t="shared" si="42"/>
        <v/>
      </c>
      <c r="O319" s="59">
        <f t="shared" si="43"/>
        <v>0</v>
      </c>
      <c r="P319" s="59" t="str">
        <f t="shared" si="44"/>
        <v/>
      </c>
      <c r="Q319" s="2" t="str">
        <f t="shared" si="45"/>
        <v/>
      </c>
      <c r="R319" s="44" t="str">
        <f t="shared" si="46"/>
        <v/>
      </c>
      <c r="U319" s="240" t="str">
        <f t="shared" si="47"/>
        <v/>
      </c>
      <c r="V319" s="241" t="str">
        <f t="shared" si="48"/>
        <v/>
      </c>
      <c r="W319" s="242">
        <f>IF($U319="",0,COUNTIF($U$4:$U319,$V319))</f>
        <v>0</v>
      </c>
      <c r="X319" s="266" t="str">
        <f t="shared" si="49"/>
        <v/>
      </c>
      <c r="Y319" s="266" t="str">
        <f t="shared" si="51"/>
        <v/>
      </c>
    </row>
    <row r="320" spans="5:25" x14ac:dyDescent="0.2">
      <c r="E320" s="263">
        <v>317</v>
      </c>
      <c r="F320" s="91" t="str">
        <f>IF(Spielplan!$H324="","",Spielplan!$H324)</f>
        <v/>
      </c>
      <c r="G320" s="92" t="str">
        <f>IF(Spielplan!$I324="","",Spielplan!$I324)</f>
        <v/>
      </c>
      <c r="H320" s="59" t="str">
        <f>IF(AND(Spielplan!$N324&lt;&gt;"",Spielplan!$P324&lt;&gt;"",Spielplan!$H324&lt;&gt;Spielplan!$I324,$F320&lt;&gt;"",$G320&lt;&gt;""),Spielplan!$N324,"")</f>
        <v/>
      </c>
      <c r="I320" s="17" t="str">
        <f>IF(AND(Spielplan!$N324&lt;&gt;"",Spielplan!$P324&lt;&gt;"",Spielplan!$H324&lt;&gt;Spielplan!$I324,$F320&lt;&gt;"",$G320&lt;&gt;""),Spielplan!$P324,"")</f>
        <v/>
      </c>
      <c r="J320" s="280" t="str">
        <f>IF(Spielplan!$G324=0,"",Spielplan!$G324)</f>
        <v/>
      </c>
      <c r="K320" s="281" t="str">
        <f t="shared" si="50"/>
        <v/>
      </c>
      <c r="L320" s="277"/>
      <c r="N320" s="16" t="str">
        <f t="shared" si="42"/>
        <v/>
      </c>
      <c r="O320" s="59">
        <f t="shared" si="43"/>
        <v>0</v>
      </c>
      <c r="P320" s="59" t="str">
        <f t="shared" si="44"/>
        <v/>
      </c>
      <c r="Q320" s="2" t="str">
        <f t="shared" si="45"/>
        <v/>
      </c>
      <c r="R320" s="44" t="str">
        <f t="shared" si="46"/>
        <v/>
      </c>
      <c r="U320" s="240" t="str">
        <f t="shared" si="47"/>
        <v/>
      </c>
      <c r="V320" s="241" t="str">
        <f t="shared" si="48"/>
        <v/>
      </c>
      <c r="W320" s="242">
        <f>IF($U320="",0,COUNTIF($U$4:$U320,$V320))</f>
        <v>0</v>
      </c>
      <c r="X320" s="266" t="str">
        <f t="shared" si="49"/>
        <v/>
      </c>
      <c r="Y320" s="266" t="str">
        <f t="shared" si="51"/>
        <v/>
      </c>
    </row>
    <row r="321" spans="5:25" x14ac:dyDescent="0.2">
      <c r="E321" s="263">
        <v>318</v>
      </c>
      <c r="F321" s="91" t="str">
        <f>IF(Spielplan!$H325="","",Spielplan!$H325)</f>
        <v/>
      </c>
      <c r="G321" s="92" t="str">
        <f>IF(Spielplan!$I325="","",Spielplan!$I325)</f>
        <v/>
      </c>
      <c r="H321" s="59" t="str">
        <f>IF(AND(Spielplan!$N325&lt;&gt;"",Spielplan!$P325&lt;&gt;"",Spielplan!$H325&lt;&gt;Spielplan!$I325,$F321&lt;&gt;"",$G321&lt;&gt;""),Spielplan!$N325,"")</f>
        <v/>
      </c>
      <c r="I321" s="17" t="str">
        <f>IF(AND(Spielplan!$N325&lt;&gt;"",Spielplan!$P325&lt;&gt;"",Spielplan!$H325&lt;&gt;Spielplan!$I325,$F321&lt;&gt;"",$G321&lt;&gt;""),Spielplan!$P325,"")</f>
        <v/>
      </c>
      <c r="J321" s="280" t="str">
        <f>IF(Spielplan!$G325=0,"",Spielplan!$G325)</f>
        <v/>
      </c>
      <c r="K321" s="281" t="str">
        <f t="shared" si="50"/>
        <v/>
      </c>
      <c r="L321" s="277"/>
      <c r="N321" s="16" t="str">
        <f t="shared" si="42"/>
        <v/>
      </c>
      <c r="O321" s="59">
        <f t="shared" si="43"/>
        <v>0</v>
      </c>
      <c r="P321" s="59" t="str">
        <f t="shared" si="44"/>
        <v/>
      </c>
      <c r="Q321" s="2" t="str">
        <f t="shared" si="45"/>
        <v/>
      </c>
      <c r="R321" s="44" t="str">
        <f t="shared" si="46"/>
        <v/>
      </c>
      <c r="U321" s="240" t="str">
        <f t="shared" si="47"/>
        <v/>
      </c>
      <c r="V321" s="241" t="str">
        <f t="shared" si="48"/>
        <v/>
      </c>
      <c r="W321" s="242">
        <f>IF($U321="",0,COUNTIF($U$4:$U321,$V321))</f>
        <v>0</v>
      </c>
      <c r="X321" s="266" t="str">
        <f t="shared" si="49"/>
        <v/>
      </c>
      <c r="Y321" s="266" t="str">
        <f t="shared" si="51"/>
        <v/>
      </c>
    </row>
    <row r="322" spans="5:25" x14ac:dyDescent="0.2">
      <c r="E322" s="263">
        <v>319</v>
      </c>
      <c r="F322" s="91" t="str">
        <f>IF(Spielplan!$H326="","",Spielplan!$H326)</f>
        <v/>
      </c>
      <c r="G322" s="92" t="str">
        <f>IF(Spielplan!$I326="","",Spielplan!$I326)</f>
        <v/>
      </c>
      <c r="H322" s="59" t="str">
        <f>IF(AND(Spielplan!$N326&lt;&gt;"",Spielplan!$P326&lt;&gt;"",Spielplan!$H326&lt;&gt;Spielplan!$I326,$F322&lt;&gt;"",$G322&lt;&gt;""),Spielplan!$N326,"")</f>
        <v/>
      </c>
      <c r="I322" s="17" t="str">
        <f>IF(AND(Spielplan!$N326&lt;&gt;"",Spielplan!$P326&lt;&gt;"",Spielplan!$H326&lt;&gt;Spielplan!$I326,$F322&lt;&gt;"",$G322&lt;&gt;""),Spielplan!$P326,"")</f>
        <v/>
      </c>
      <c r="J322" s="280" t="str">
        <f>IF(Spielplan!$G326=0,"",Spielplan!$G326)</f>
        <v/>
      </c>
      <c r="K322" s="281" t="str">
        <f t="shared" si="50"/>
        <v/>
      </c>
      <c r="L322" s="277"/>
      <c r="N322" s="16" t="str">
        <f t="shared" si="42"/>
        <v/>
      </c>
      <c r="O322" s="59">
        <f t="shared" si="43"/>
        <v>0</v>
      </c>
      <c r="P322" s="59" t="str">
        <f t="shared" si="44"/>
        <v/>
      </c>
      <c r="Q322" s="2" t="str">
        <f t="shared" si="45"/>
        <v/>
      </c>
      <c r="R322" s="44" t="str">
        <f t="shared" si="46"/>
        <v/>
      </c>
      <c r="U322" s="240" t="str">
        <f t="shared" si="47"/>
        <v/>
      </c>
      <c r="V322" s="241" t="str">
        <f t="shared" si="48"/>
        <v/>
      </c>
      <c r="W322" s="242">
        <f>IF($U322="",0,COUNTIF($U$4:$U322,$V322))</f>
        <v>0</v>
      </c>
      <c r="X322" s="266" t="str">
        <f t="shared" si="49"/>
        <v/>
      </c>
      <c r="Y322" s="266" t="str">
        <f t="shared" si="51"/>
        <v/>
      </c>
    </row>
    <row r="323" spans="5:25" x14ac:dyDescent="0.2">
      <c r="E323" s="263">
        <v>320</v>
      </c>
      <c r="F323" s="91" t="str">
        <f>IF(Spielplan!$H327="","",Spielplan!$H327)</f>
        <v/>
      </c>
      <c r="G323" s="92" t="str">
        <f>IF(Spielplan!$I327="","",Spielplan!$I327)</f>
        <v/>
      </c>
      <c r="H323" s="59" t="str">
        <f>IF(AND(Spielplan!$N327&lt;&gt;"",Spielplan!$P327&lt;&gt;"",Spielplan!$H327&lt;&gt;Spielplan!$I327,$F323&lt;&gt;"",$G323&lt;&gt;""),Spielplan!$N327,"")</f>
        <v/>
      </c>
      <c r="I323" s="17" t="str">
        <f>IF(AND(Spielplan!$N327&lt;&gt;"",Spielplan!$P327&lt;&gt;"",Spielplan!$H327&lt;&gt;Spielplan!$I327,$F323&lt;&gt;"",$G323&lt;&gt;""),Spielplan!$P327,"")</f>
        <v/>
      </c>
      <c r="J323" s="280" t="str">
        <f>IF(Spielplan!$G327=0,"",Spielplan!$G327)</f>
        <v/>
      </c>
      <c r="K323" s="281" t="str">
        <f t="shared" si="50"/>
        <v/>
      </c>
      <c r="L323" s="277"/>
      <c r="N323" s="16" t="str">
        <f t="shared" si="42"/>
        <v/>
      </c>
      <c r="O323" s="59">
        <f t="shared" si="43"/>
        <v>0</v>
      </c>
      <c r="P323" s="59" t="str">
        <f t="shared" si="44"/>
        <v/>
      </c>
      <c r="Q323" s="2" t="str">
        <f t="shared" si="45"/>
        <v/>
      </c>
      <c r="R323" s="44" t="str">
        <f t="shared" si="46"/>
        <v/>
      </c>
      <c r="U323" s="240" t="str">
        <f t="shared" si="47"/>
        <v/>
      </c>
      <c r="V323" s="241" t="str">
        <f t="shared" si="48"/>
        <v/>
      </c>
      <c r="W323" s="242">
        <f>IF($U323="",0,COUNTIF($U$4:$U323,$V323))</f>
        <v>0</v>
      </c>
      <c r="X323" s="266" t="str">
        <f t="shared" si="49"/>
        <v/>
      </c>
      <c r="Y323" s="266" t="str">
        <f t="shared" si="51"/>
        <v/>
      </c>
    </row>
    <row r="324" spans="5:25" x14ac:dyDescent="0.2">
      <c r="E324" s="263">
        <v>321</v>
      </c>
      <c r="F324" s="91" t="str">
        <f>IF(Spielplan!$H328="","",Spielplan!$H328)</f>
        <v/>
      </c>
      <c r="G324" s="92" t="str">
        <f>IF(Spielplan!$I328="","",Spielplan!$I328)</f>
        <v/>
      </c>
      <c r="H324" s="59" t="str">
        <f>IF(AND(Spielplan!$N328&lt;&gt;"",Spielplan!$P328&lt;&gt;"",Spielplan!$H328&lt;&gt;Spielplan!$I328,$F324&lt;&gt;"",$G324&lt;&gt;""),Spielplan!$N328,"")</f>
        <v/>
      </c>
      <c r="I324" s="17" t="str">
        <f>IF(AND(Spielplan!$N328&lt;&gt;"",Spielplan!$P328&lt;&gt;"",Spielplan!$H328&lt;&gt;Spielplan!$I328,$F324&lt;&gt;"",$G324&lt;&gt;""),Spielplan!$P328,"")</f>
        <v/>
      </c>
      <c r="J324" s="280" t="str">
        <f>IF(Spielplan!$G328=0,"",Spielplan!$G328)</f>
        <v/>
      </c>
      <c r="K324" s="281" t="str">
        <f t="shared" si="50"/>
        <v/>
      </c>
      <c r="L324" s="277"/>
      <c r="N324" s="16" t="str">
        <f t="shared" ref="N324:N383" si="52">IF($W324=0,F324&amp;G324,"")</f>
        <v/>
      </c>
      <c r="O324" s="59">
        <f t="shared" ref="O324:O383" si="53">IF(AND(F324&lt;&gt;"",G324&lt;&gt;"",F324&lt;&gt;G324,H324&lt;&gt;"",I324&lt;&gt;""),1,0)</f>
        <v>0</v>
      </c>
      <c r="P324" s="59" t="str">
        <f t="shared" ref="P324:P383" si="54">IF(AND(O324&gt;0,$W324=0),H324&amp;" : "&amp;I324,"")</f>
        <v/>
      </c>
      <c r="Q324" s="2" t="str">
        <f t="shared" ref="Q324:Q383" si="55">IF($W324=1,F324&amp;G324,"")</f>
        <v/>
      </c>
      <c r="R324" s="44" t="str">
        <f t="shared" ref="R324:R383" si="56">IF(AND(O324&gt;0,$W324=1),H324&amp;" : "&amp;I324,"")</f>
        <v/>
      </c>
      <c r="U324" s="240" t="str">
        <f t="shared" ref="U324:U383" si="57">$F324&amp;$G324</f>
        <v/>
      </c>
      <c r="V324" s="241" t="str">
        <f t="shared" ref="V324:V383" si="58">$G324&amp;$F324</f>
        <v/>
      </c>
      <c r="W324" s="242">
        <f>IF($U324="",0,COUNTIF($U$4:$U324,$V324))</f>
        <v>0</v>
      </c>
      <c r="X324" s="266" t="str">
        <f t="shared" ref="X324:X383" si="59">IF(O324&gt;0,H324&amp;" : "&amp;I324,"")</f>
        <v/>
      </c>
      <c r="Y324" s="266" t="str">
        <f t="shared" si="51"/>
        <v/>
      </c>
    </row>
    <row r="325" spans="5:25" x14ac:dyDescent="0.2">
      <c r="E325" s="263">
        <v>322</v>
      </c>
      <c r="F325" s="91" t="str">
        <f>IF(Spielplan!$H329="","",Spielplan!$H329)</f>
        <v/>
      </c>
      <c r="G325" s="92" t="str">
        <f>IF(Spielplan!$I329="","",Spielplan!$I329)</f>
        <v/>
      </c>
      <c r="H325" s="59" t="str">
        <f>IF(AND(Spielplan!$N329&lt;&gt;"",Spielplan!$P329&lt;&gt;"",Spielplan!$H329&lt;&gt;Spielplan!$I329,$F325&lt;&gt;"",$G325&lt;&gt;""),Spielplan!$N329,"")</f>
        <v/>
      </c>
      <c r="I325" s="17" t="str">
        <f>IF(AND(Spielplan!$N329&lt;&gt;"",Spielplan!$P329&lt;&gt;"",Spielplan!$H329&lt;&gt;Spielplan!$I329,$F325&lt;&gt;"",$G325&lt;&gt;""),Spielplan!$P329,"")</f>
        <v/>
      </c>
      <c r="J325" s="280" t="str">
        <f>IF(Spielplan!$G329=0,"",Spielplan!$G329)</f>
        <v/>
      </c>
      <c r="K325" s="281" t="str">
        <f t="shared" ref="K325:K383" si="60">IF(OR($J325="ja",INDEX($J$4:$J$383,$L325)&lt;&gt;""),"ja","")</f>
        <v/>
      </c>
      <c r="L325" s="277"/>
      <c r="N325" s="16" t="str">
        <f t="shared" si="52"/>
        <v/>
      </c>
      <c r="O325" s="59">
        <f t="shared" si="53"/>
        <v>0</v>
      </c>
      <c r="P325" s="59" t="str">
        <f t="shared" si="54"/>
        <v/>
      </c>
      <c r="Q325" s="2" t="str">
        <f t="shared" si="55"/>
        <v/>
      </c>
      <c r="R325" s="44" t="str">
        <f t="shared" si="56"/>
        <v/>
      </c>
      <c r="U325" s="240" t="str">
        <f t="shared" si="57"/>
        <v/>
      </c>
      <c r="V325" s="241" t="str">
        <f t="shared" si="58"/>
        <v/>
      </c>
      <c r="W325" s="242">
        <f>IF($U325="",0,COUNTIF($U$4:$U325,$V325))</f>
        <v>0</v>
      </c>
      <c r="X325" s="266" t="str">
        <f t="shared" si="59"/>
        <v/>
      </c>
      <c r="Y325" s="266" t="str">
        <f t="shared" ref="Y325:Y383" si="61">IF($W325&lt;&gt;1,"",VLOOKUP($U325,$N$384:$P$763,3,0))</f>
        <v/>
      </c>
    </row>
    <row r="326" spans="5:25" x14ac:dyDescent="0.2">
      <c r="E326" s="263">
        <v>323</v>
      </c>
      <c r="F326" s="91" t="str">
        <f>IF(Spielplan!$H330="","",Spielplan!$H330)</f>
        <v/>
      </c>
      <c r="G326" s="92" t="str">
        <f>IF(Spielplan!$I330="","",Spielplan!$I330)</f>
        <v/>
      </c>
      <c r="H326" s="59" t="str">
        <f>IF(AND(Spielplan!$N330&lt;&gt;"",Spielplan!$P330&lt;&gt;"",Spielplan!$H330&lt;&gt;Spielplan!$I330,$F326&lt;&gt;"",$G326&lt;&gt;""),Spielplan!$N330,"")</f>
        <v/>
      </c>
      <c r="I326" s="17" t="str">
        <f>IF(AND(Spielplan!$N330&lt;&gt;"",Spielplan!$P330&lt;&gt;"",Spielplan!$H330&lt;&gt;Spielplan!$I330,$F326&lt;&gt;"",$G326&lt;&gt;""),Spielplan!$P330,"")</f>
        <v/>
      </c>
      <c r="J326" s="280" t="str">
        <f>IF(Spielplan!$G330=0,"",Spielplan!$G330)</f>
        <v/>
      </c>
      <c r="K326" s="281" t="str">
        <f t="shared" si="60"/>
        <v/>
      </c>
      <c r="L326" s="277"/>
      <c r="N326" s="16" t="str">
        <f t="shared" si="52"/>
        <v/>
      </c>
      <c r="O326" s="59">
        <f t="shared" si="53"/>
        <v>0</v>
      </c>
      <c r="P326" s="59" t="str">
        <f t="shared" si="54"/>
        <v/>
      </c>
      <c r="Q326" s="2" t="str">
        <f t="shared" si="55"/>
        <v/>
      </c>
      <c r="R326" s="44" t="str">
        <f t="shared" si="56"/>
        <v/>
      </c>
      <c r="U326" s="240" t="str">
        <f t="shared" si="57"/>
        <v/>
      </c>
      <c r="V326" s="241" t="str">
        <f t="shared" si="58"/>
        <v/>
      </c>
      <c r="W326" s="242">
        <f>IF($U326="",0,COUNTIF($U$4:$U326,$V326))</f>
        <v>0</v>
      </c>
      <c r="X326" s="266" t="str">
        <f t="shared" si="59"/>
        <v/>
      </c>
      <c r="Y326" s="266" t="str">
        <f t="shared" si="61"/>
        <v/>
      </c>
    </row>
    <row r="327" spans="5:25" x14ac:dyDescent="0.2">
      <c r="E327" s="263">
        <v>324</v>
      </c>
      <c r="F327" s="91" t="str">
        <f>IF(Spielplan!$H331="","",Spielplan!$H331)</f>
        <v/>
      </c>
      <c r="G327" s="92" t="str">
        <f>IF(Spielplan!$I331="","",Spielplan!$I331)</f>
        <v/>
      </c>
      <c r="H327" s="59" t="str">
        <f>IF(AND(Spielplan!$N331&lt;&gt;"",Spielplan!$P331&lt;&gt;"",Spielplan!$H331&lt;&gt;Spielplan!$I331,$F327&lt;&gt;"",$G327&lt;&gt;""),Spielplan!$N331,"")</f>
        <v/>
      </c>
      <c r="I327" s="17" t="str">
        <f>IF(AND(Spielplan!$N331&lt;&gt;"",Spielplan!$P331&lt;&gt;"",Spielplan!$H331&lt;&gt;Spielplan!$I331,$F327&lt;&gt;"",$G327&lt;&gt;""),Spielplan!$P331,"")</f>
        <v/>
      </c>
      <c r="J327" s="280" t="str">
        <f>IF(Spielplan!$G331=0,"",Spielplan!$G331)</f>
        <v/>
      </c>
      <c r="K327" s="281" t="str">
        <f t="shared" si="60"/>
        <v/>
      </c>
      <c r="L327" s="277"/>
      <c r="N327" s="16" t="str">
        <f t="shared" si="52"/>
        <v/>
      </c>
      <c r="O327" s="59">
        <f t="shared" si="53"/>
        <v>0</v>
      </c>
      <c r="P327" s="59" t="str">
        <f t="shared" si="54"/>
        <v/>
      </c>
      <c r="Q327" s="2" t="str">
        <f t="shared" si="55"/>
        <v/>
      </c>
      <c r="R327" s="44" t="str">
        <f t="shared" si="56"/>
        <v/>
      </c>
      <c r="U327" s="240" t="str">
        <f t="shared" si="57"/>
        <v/>
      </c>
      <c r="V327" s="241" t="str">
        <f t="shared" si="58"/>
        <v/>
      </c>
      <c r="W327" s="242">
        <f>IF($U327="",0,COUNTIF($U$4:$U327,$V327))</f>
        <v>0</v>
      </c>
      <c r="X327" s="266" t="str">
        <f t="shared" si="59"/>
        <v/>
      </c>
      <c r="Y327" s="266" t="str">
        <f t="shared" si="61"/>
        <v/>
      </c>
    </row>
    <row r="328" spans="5:25" x14ac:dyDescent="0.2">
      <c r="E328" s="263">
        <v>325</v>
      </c>
      <c r="F328" s="91" t="str">
        <f>IF(Spielplan!$H332="","",Spielplan!$H332)</f>
        <v/>
      </c>
      <c r="G328" s="92" t="str">
        <f>IF(Spielplan!$I332="","",Spielplan!$I332)</f>
        <v/>
      </c>
      <c r="H328" s="59" t="str">
        <f>IF(AND(Spielplan!$N332&lt;&gt;"",Spielplan!$P332&lt;&gt;"",Spielplan!$H332&lt;&gt;Spielplan!$I332,$F328&lt;&gt;"",$G328&lt;&gt;""),Spielplan!$N332,"")</f>
        <v/>
      </c>
      <c r="I328" s="17" t="str">
        <f>IF(AND(Spielplan!$N332&lt;&gt;"",Spielplan!$P332&lt;&gt;"",Spielplan!$H332&lt;&gt;Spielplan!$I332,$F328&lt;&gt;"",$G328&lt;&gt;""),Spielplan!$P332,"")</f>
        <v/>
      </c>
      <c r="J328" s="280" t="str">
        <f>IF(Spielplan!$G332=0,"",Spielplan!$G332)</f>
        <v/>
      </c>
      <c r="K328" s="281" t="str">
        <f t="shared" si="60"/>
        <v/>
      </c>
      <c r="L328" s="277"/>
      <c r="N328" s="16" t="str">
        <f t="shared" si="52"/>
        <v/>
      </c>
      <c r="O328" s="59">
        <f t="shared" si="53"/>
        <v>0</v>
      </c>
      <c r="P328" s="59" t="str">
        <f t="shared" si="54"/>
        <v/>
      </c>
      <c r="Q328" s="2" t="str">
        <f t="shared" si="55"/>
        <v/>
      </c>
      <c r="R328" s="44" t="str">
        <f t="shared" si="56"/>
        <v/>
      </c>
      <c r="U328" s="240" t="str">
        <f t="shared" si="57"/>
        <v/>
      </c>
      <c r="V328" s="241" t="str">
        <f t="shared" si="58"/>
        <v/>
      </c>
      <c r="W328" s="242">
        <f>IF($U328="",0,COUNTIF($U$4:$U328,$V328))</f>
        <v>0</v>
      </c>
      <c r="X328" s="266" t="str">
        <f t="shared" si="59"/>
        <v/>
      </c>
      <c r="Y328" s="266" t="str">
        <f t="shared" si="61"/>
        <v/>
      </c>
    </row>
    <row r="329" spans="5:25" x14ac:dyDescent="0.2">
      <c r="E329" s="263">
        <v>326</v>
      </c>
      <c r="F329" s="91" t="str">
        <f>IF(Spielplan!$H333="","",Spielplan!$H333)</f>
        <v/>
      </c>
      <c r="G329" s="92" t="str">
        <f>IF(Spielplan!$I333="","",Spielplan!$I333)</f>
        <v/>
      </c>
      <c r="H329" s="59" t="str">
        <f>IF(AND(Spielplan!$N333&lt;&gt;"",Spielplan!$P333&lt;&gt;"",Spielplan!$H333&lt;&gt;Spielplan!$I333,$F329&lt;&gt;"",$G329&lt;&gt;""),Spielplan!$N333,"")</f>
        <v/>
      </c>
      <c r="I329" s="17" t="str">
        <f>IF(AND(Spielplan!$N333&lt;&gt;"",Spielplan!$P333&lt;&gt;"",Spielplan!$H333&lt;&gt;Spielplan!$I333,$F329&lt;&gt;"",$G329&lt;&gt;""),Spielplan!$P333,"")</f>
        <v/>
      </c>
      <c r="J329" s="280" t="str">
        <f>IF(Spielplan!$G333=0,"",Spielplan!$G333)</f>
        <v/>
      </c>
      <c r="K329" s="281" t="str">
        <f t="shared" si="60"/>
        <v/>
      </c>
      <c r="L329" s="277"/>
      <c r="N329" s="16" t="str">
        <f t="shared" si="52"/>
        <v/>
      </c>
      <c r="O329" s="59">
        <f t="shared" si="53"/>
        <v>0</v>
      </c>
      <c r="P329" s="59" t="str">
        <f t="shared" si="54"/>
        <v/>
      </c>
      <c r="Q329" s="2" t="str">
        <f t="shared" si="55"/>
        <v/>
      </c>
      <c r="R329" s="44" t="str">
        <f t="shared" si="56"/>
        <v/>
      </c>
      <c r="U329" s="240" t="str">
        <f t="shared" si="57"/>
        <v/>
      </c>
      <c r="V329" s="241" t="str">
        <f t="shared" si="58"/>
        <v/>
      </c>
      <c r="W329" s="242">
        <f>IF($U329="",0,COUNTIF($U$4:$U329,$V329))</f>
        <v>0</v>
      </c>
      <c r="X329" s="266" t="str">
        <f t="shared" si="59"/>
        <v/>
      </c>
      <c r="Y329" s="266" t="str">
        <f t="shared" si="61"/>
        <v/>
      </c>
    </row>
    <row r="330" spans="5:25" x14ac:dyDescent="0.2">
      <c r="E330" s="263">
        <v>327</v>
      </c>
      <c r="F330" s="91" t="str">
        <f>IF(Spielplan!$H334="","",Spielplan!$H334)</f>
        <v/>
      </c>
      <c r="G330" s="92" t="str">
        <f>IF(Spielplan!$I334="","",Spielplan!$I334)</f>
        <v/>
      </c>
      <c r="H330" s="59" t="str">
        <f>IF(AND(Spielplan!$N334&lt;&gt;"",Spielplan!$P334&lt;&gt;"",Spielplan!$H334&lt;&gt;Spielplan!$I334,$F330&lt;&gt;"",$G330&lt;&gt;""),Spielplan!$N334,"")</f>
        <v/>
      </c>
      <c r="I330" s="17" t="str">
        <f>IF(AND(Spielplan!$N334&lt;&gt;"",Spielplan!$P334&lt;&gt;"",Spielplan!$H334&lt;&gt;Spielplan!$I334,$F330&lt;&gt;"",$G330&lt;&gt;""),Spielplan!$P334,"")</f>
        <v/>
      </c>
      <c r="J330" s="280" t="str">
        <f>IF(Spielplan!$G334=0,"",Spielplan!$G334)</f>
        <v/>
      </c>
      <c r="K330" s="281" t="str">
        <f t="shared" si="60"/>
        <v/>
      </c>
      <c r="L330" s="277"/>
      <c r="N330" s="16" t="str">
        <f t="shared" si="52"/>
        <v/>
      </c>
      <c r="O330" s="59">
        <f t="shared" si="53"/>
        <v>0</v>
      </c>
      <c r="P330" s="59" t="str">
        <f t="shared" si="54"/>
        <v/>
      </c>
      <c r="Q330" s="2" t="str">
        <f t="shared" si="55"/>
        <v/>
      </c>
      <c r="R330" s="44" t="str">
        <f t="shared" si="56"/>
        <v/>
      </c>
      <c r="U330" s="240" t="str">
        <f t="shared" si="57"/>
        <v/>
      </c>
      <c r="V330" s="241" t="str">
        <f t="shared" si="58"/>
        <v/>
      </c>
      <c r="W330" s="242">
        <f>IF($U330="",0,COUNTIF($U$4:$U330,$V330))</f>
        <v>0</v>
      </c>
      <c r="X330" s="266" t="str">
        <f t="shared" si="59"/>
        <v/>
      </c>
      <c r="Y330" s="266" t="str">
        <f t="shared" si="61"/>
        <v/>
      </c>
    </row>
    <row r="331" spans="5:25" x14ac:dyDescent="0.2">
      <c r="E331" s="263">
        <v>328</v>
      </c>
      <c r="F331" s="91" t="str">
        <f>IF(Spielplan!$H335="","",Spielplan!$H335)</f>
        <v/>
      </c>
      <c r="G331" s="92" t="str">
        <f>IF(Spielplan!$I335="","",Spielplan!$I335)</f>
        <v/>
      </c>
      <c r="H331" s="59" t="str">
        <f>IF(AND(Spielplan!$N335&lt;&gt;"",Spielplan!$P335&lt;&gt;"",Spielplan!$H335&lt;&gt;Spielplan!$I335,$F331&lt;&gt;"",$G331&lt;&gt;""),Spielplan!$N335,"")</f>
        <v/>
      </c>
      <c r="I331" s="17" t="str">
        <f>IF(AND(Spielplan!$N335&lt;&gt;"",Spielplan!$P335&lt;&gt;"",Spielplan!$H335&lt;&gt;Spielplan!$I335,$F331&lt;&gt;"",$G331&lt;&gt;""),Spielplan!$P335,"")</f>
        <v/>
      </c>
      <c r="J331" s="280" t="str">
        <f>IF(Spielplan!$G335=0,"",Spielplan!$G335)</f>
        <v/>
      </c>
      <c r="K331" s="281" t="str">
        <f t="shared" si="60"/>
        <v/>
      </c>
      <c r="L331" s="277"/>
      <c r="N331" s="16" t="str">
        <f t="shared" si="52"/>
        <v/>
      </c>
      <c r="O331" s="59">
        <f t="shared" si="53"/>
        <v>0</v>
      </c>
      <c r="P331" s="59" t="str">
        <f t="shared" si="54"/>
        <v/>
      </c>
      <c r="Q331" s="2" t="str">
        <f t="shared" si="55"/>
        <v/>
      </c>
      <c r="R331" s="44" t="str">
        <f t="shared" si="56"/>
        <v/>
      </c>
      <c r="U331" s="240" t="str">
        <f t="shared" si="57"/>
        <v/>
      </c>
      <c r="V331" s="241" t="str">
        <f t="shared" si="58"/>
        <v/>
      </c>
      <c r="W331" s="242">
        <f>IF($U331="",0,COUNTIF($U$4:$U331,$V331))</f>
        <v>0</v>
      </c>
      <c r="X331" s="266" t="str">
        <f t="shared" si="59"/>
        <v/>
      </c>
      <c r="Y331" s="266" t="str">
        <f t="shared" si="61"/>
        <v/>
      </c>
    </row>
    <row r="332" spans="5:25" x14ac:dyDescent="0.2">
      <c r="E332" s="263">
        <v>329</v>
      </c>
      <c r="F332" s="91" t="str">
        <f>IF(Spielplan!$H336="","",Spielplan!$H336)</f>
        <v/>
      </c>
      <c r="G332" s="92" t="str">
        <f>IF(Spielplan!$I336="","",Spielplan!$I336)</f>
        <v/>
      </c>
      <c r="H332" s="59" t="str">
        <f>IF(AND(Spielplan!$N336&lt;&gt;"",Spielplan!$P336&lt;&gt;"",Spielplan!$H336&lt;&gt;Spielplan!$I336,$F332&lt;&gt;"",$G332&lt;&gt;""),Spielplan!$N336,"")</f>
        <v/>
      </c>
      <c r="I332" s="17" t="str">
        <f>IF(AND(Spielplan!$N336&lt;&gt;"",Spielplan!$P336&lt;&gt;"",Spielplan!$H336&lt;&gt;Spielplan!$I336,$F332&lt;&gt;"",$G332&lt;&gt;""),Spielplan!$P336,"")</f>
        <v/>
      </c>
      <c r="J332" s="280" t="str">
        <f>IF(Spielplan!$G336=0,"",Spielplan!$G336)</f>
        <v/>
      </c>
      <c r="K332" s="281" t="str">
        <f t="shared" si="60"/>
        <v/>
      </c>
      <c r="L332" s="277"/>
      <c r="N332" s="16" t="str">
        <f t="shared" si="52"/>
        <v/>
      </c>
      <c r="O332" s="59">
        <f t="shared" si="53"/>
        <v>0</v>
      </c>
      <c r="P332" s="59" t="str">
        <f t="shared" si="54"/>
        <v/>
      </c>
      <c r="Q332" s="2" t="str">
        <f t="shared" si="55"/>
        <v/>
      </c>
      <c r="R332" s="44" t="str">
        <f t="shared" si="56"/>
        <v/>
      </c>
      <c r="U332" s="240" t="str">
        <f t="shared" si="57"/>
        <v/>
      </c>
      <c r="V332" s="241" t="str">
        <f t="shared" si="58"/>
        <v/>
      </c>
      <c r="W332" s="242">
        <f>IF($U332="",0,COUNTIF($U$4:$U332,$V332))</f>
        <v>0</v>
      </c>
      <c r="X332" s="266" t="str">
        <f t="shared" si="59"/>
        <v/>
      </c>
      <c r="Y332" s="266" t="str">
        <f t="shared" si="61"/>
        <v/>
      </c>
    </row>
    <row r="333" spans="5:25" x14ac:dyDescent="0.2">
      <c r="E333" s="263">
        <v>330</v>
      </c>
      <c r="F333" s="91" t="str">
        <f>IF(Spielplan!$H337="","",Spielplan!$H337)</f>
        <v/>
      </c>
      <c r="G333" s="92" t="str">
        <f>IF(Spielplan!$I337="","",Spielplan!$I337)</f>
        <v/>
      </c>
      <c r="H333" s="59" t="str">
        <f>IF(AND(Spielplan!$N337&lt;&gt;"",Spielplan!$P337&lt;&gt;"",Spielplan!$H337&lt;&gt;Spielplan!$I337,$F333&lt;&gt;"",$G333&lt;&gt;""),Spielplan!$N337,"")</f>
        <v/>
      </c>
      <c r="I333" s="17" t="str">
        <f>IF(AND(Spielplan!$N337&lt;&gt;"",Spielplan!$P337&lt;&gt;"",Spielplan!$H337&lt;&gt;Spielplan!$I337,$F333&lt;&gt;"",$G333&lt;&gt;""),Spielplan!$P337,"")</f>
        <v/>
      </c>
      <c r="J333" s="280" t="str">
        <f>IF(Spielplan!$G337=0,"",Spielplan!$G337)</f>
        <v/>
      </c>
      <c r="K333" s="281" t="str">
        <f t="shared" si="60"/>
        <v/>
      </c>
      <c r="L333" s="277"/>
      <c r="N333" s="16" t="str">
        <f t="shared" si="52"/>
        <v/>
      </c>
      <c r="O333" s="59">
        <f t="shared" si="53"/>
        <v>0</v>
      </c>
      <c r="P333" s="59" t="str">
        <f t="shared" si="54"/>
        <v/>
      </c>
      <c r="Q333" s="2" t="str">
        <f t="shared" si="55"/>
        <v/>
      </c>
      <c r="R333" s="44" t="str">
        <f t="shared" si="56"/>
        <v/>
      </c>
      <c r="U333" s="240" t="str">
        <f t="shared" si="57"/>
        <v/>
      </c>
      <c r="V333" s="241" t="str">
        <f t="shared" si="58"/>
        <v/>
      </c>
      <c r="W333" s="242">
        <f>IF($U333="",0,COUNTIF($U$4:$U333,$V333))</f>
        <v>0</v>
      </c>
      <c r="X333" s="266" t="str">
        <f t="shared" si="59"/>
        <v/>
      </c>
      <c r="Y333" s="266" t="str">
        <f t="shared" si="61"/>
        <v/>
      </c>
    </row>
    <row r="334" spans="5:25" x14ac:dyDescent="0.2">
      <c r="E334" s="263">
        <v>331</v>
      </c>
      <c r="F334" s="91" t="str">
        <f>IF(Spielplan!$H338="","",Spielplan!$H338)</f>
        <v/>
      </c>
      <c r="G334" s="92" t="str">
        <f>IF(Spielplan!$I338="","",Spielplan!$I338)</f>
        <v/>
      </c>
      <c r="H334" s="59" t="str">
        <f>IF(AND(Spielplan!$N338&lt;&gt;"",Spielplan!$P338&lt;&gt;"",Spielplan!$H338&lt;&gt;Spielplan!$I338,$F334&lt;&gt;"",$G334&lt;&gt;""),Spielplan!$N338,"")</f>
        <v/>
      </c>
      <c r="I334" s="17" t="str">
        <f>IF(AND(Spielplan!$N338&lt;&gt;"",Spielplan!$P338&lt;&gt;"",Spielplan!$H338&lt;&gt;Spielplan!$I338,$F334&lt;&gt;"",$G334&lt;&gt;""),Spielplan!$P338,"")</f>
        <v/>
      </c>
      <c r="J334" s="280" t="str">
        <f>IF(Spielplan!$G338=0,"",Spielplan!$G338)</f>
        <v/>
      </c>
      <c r="K334" s="281" t="str">
        <f t="shared" si="60"/>
        <v/>
      </c>
      <c r="L334" s="277"/>
      <c r="N334" s="16" t="str">
        <f t="shared" si="52"/>
        <v/>
      </c>
      <c r="O334" s="59">
        <f t="shared" si="53"/>
        <v>0</v>
      </c>
      <c r="P334" s="59" t="str">
        <f t="shared" si="54"/>
        <v/>
      </c>
      <c r="Q334" s="2" t="str">
        <f t="shared" si="55"/>
        <v/>
      </c>
      <c r="R334" s="44" t="str">
        <f t="shared" si="56"/>
        <v/>
      </c>
      <c r="U334" s="240" t="str">
        <f t="shared" si="57"/>
        <v/>
      </c>
      <c r="V334" s="241" t="str">
        <f t="shared" si="58"/>
        <v/>
      </c>
      <c r="W334" s="242">
        <f>IF($U334="",0,COUNTIF($U$4:$U334,$V334))</f>
        <v>0</v>
      </c>
      <c r="X334" s="266" t="str">
        <f t="shared" si="59"/>
        <v/>
      </c>
      <c r="Y334" s="266" t="str">
        <f t="shared" si="61"/>
        <v/>
      </c>
    </row>
    <row r="335" spans="5:25" x14ac:dyDescent="0.2">
      <c r="E335" s="263">
        <v>332</v>
      </c>
      <c r="F335" s="91" t="str">
        <f>IF(Spielplan!$H339="","",Spielplan!$H339)</f>
        <v/>
      </c>
      <c r="G335" s="92" t="str">
        <f>IF(Spielplan!$I339="","",Spielplan!$I339)</f>
        <v/>
      </c>
      <c r="H335" s="59" t="str">
        <f>IF(AND(Spielplan!$N339&lt;&gt;"",Spielplan!$P339&lt;&gt;"",Spielplan!$H339&lt;&gt;Spielplan!$I339,$F335&lt;&gt;"",$G335&lt;&gt;""),Spielplan!$N339,"")</f>
        <v/>
      </c>
      <c r="I335" s="17" t="str">
        <f>IF(AND(Spielplan!$N339&lt;&gt;"",Spielplan!$P339&lt;&gt;"",Spielplan!$H339&lt;&gt;Spielplan!$I339,$F335&lt;&gt;"",$G335&lt;&gt;""),Spielplan!$P339,"")</f>
        <v/>
      </c>
      <c r="J335" s="280" t="str">
        <f>IF(Spielplan!$G339=0,"",Spielplan!$G339)</f>
        <v/>
      </c>
      <c r="K335" s="281" t="str">
        <f t="shared" si="60"/>
        <v/>
      </c>
      <c r="L335" s="277"/>
      <c r="N335" s="16" t="str">
        <f t="shared" si="52"/>
        <v/>
      </c>
      <c r="O335" s="59">
        <f t="shared" si="53"/>
        <v>0</v>
      </c>
      <c r="P335" s="59" t="str">
        <f t="shared" si="54"/>
        <v/>
      </c>
      <c r="Q335" s="2" t="str">
        <f t="shared" si="55"/>
        <v/>
      </c>
      <c r="R335" s="44" t="str">
        <f t="shared" si="56"/>
        <v/>
      </c>
      <c r="U335" s="240" t="str">
        <f t="shared" si="57"/>
        <v/>
      </c>
      <c r="V335" s="241" t="str">
        <f t="shared" si="58"/>
        <v/>
      </c>
      <c r="W335" s="242">
        <f>IF($U335="",0,COUNTIF($U$4:$U335,$V335))</f>
        <v>0</v>
      </c>
      <c r="X335" s="266" t="str">
        <f t="shared" si="59"/>
        <v/>
      </c>
      <c r="Y335" s="266" t="str">
        <f t="shared" si="61"/>
        <v/>
      </c>
    </row>
    <row r="336" spans="5:25" x14ac:dyDescent="0.2">
      <c r="E336" s="263">
        <v>333</v>
      </c>
      <c r="F336" s="91" t="str">
        <f>IF(Spielplan!$H340="","",Spielplan!$H340)</f>
        <v/>
      </c>
      <c r="G336" s="92" t="str">
        <f>IF(Spielplan!$I340="","",Spielplan!$I340)</f>
        <v/>
      </c>
      <c r="H336" s="59" t="str">
        <f>IF(AND(Spielplan!$N340&lt;&gt;"",Spielplan!$P340&lt;&gt;"",Spielplan!$H340&lt;&gt;Spielplan!$I340,$F336&lt;&gt;"",$G336&lt;&gt;""),Spielplan!$N340,"")</f>
        <v/>
      </c>
      <c r="I336" s="17" t="str">
        <f>IF(AND(Spielplan!$N340&lt;&gt;"",Spielplan!$P340&lt;&gt;"",Spielplan!$H340&lt;&gt;Spielplan!$I340,$F336&lt;&gt;"",$G336&lt;&gt;""),Spielplan!$P340,"")</f>
        <v/>
      </c>
      <c r="J336" s="280" t="str">
        <f>IF(Spielplan!$G340=0,"",Spielplan!$G340)</f>
        <v/>
      </c>
      <c r="K336" s="281" t="str">
        <f t="shared" si="60"/>
        <v/>
      </c>
      <c r="L336" s="277"/>
      <c r="N336" s="16" t="str">
        <f t="shared" si="52"/>
        <v/>
      </c>
      <c r="O336" s="59">
        <f t="shared" si="53"/>
        <v>0</v>
      </c>
      <c r="P336" s="59" t="str">
        <f t="shared" si="54"/>
        <v/>
      </c>
      <c r="Q336" s="2" t="str">
        <f t="shared" si="55"/>
        <v/>
      </c>
      <c r="R336" s="44" t="str">
        <f t="shared" si="56"/>
        <v/>
      </c>
      <c r="U336" s="240" t="str">
        <f t="shared" si="57"/>
        <v/>
      </c>
      <c r="V336" s="241" t="str">
        <f t="shared" si="58"/>
        <v/>
      </c>
      <c r="W336" s="242">
        <f>IF($U336="",0,COUNTIF($U$4:$U336,$V336))</f>
        <v>0</v>
      </c>
      <c r="X336" s="266" t="str">
        <f t="shared" si="59"/>
        <v/>
      </c>
      <c r="Y336" s="266" t="str">
        <f t="shared" si="61"/>
        <v/>
      </c>
    </row>
    <row r="337" spans="5:25" x14ac:dyDescent="0.2">
      <c r="E337" s="263">
        <v>334</v>
      </c>
      <c r="F337" s="91" t="str">
        <f>IF(Spielplan!$H341="","",Spielplan!$H341)</f>
        <v/>
      </c>
      <c r="G337" s="92" t="str">
        <f>IF(Spielplan!$I341="","",Spielplan!$I341)</f>
        <v/>
      </c>
      <c r="H337" s="59" t="str">
        <f>IF(AND(Spielplan!$N341&lt;&gt;"",Spielplan!$P341&lt;&gt;"",Spielplan!$H341&lt;&gt;Spielplan!$I341,$F337&lt;&gt;"",$G337&lt;&gt;""),Spielplan!$N341,"")</f>
        <v/>
      </c>
      <c r="I337" s="17" t="str">
        <f>IF(AND(Spielplan!$N341&lt;&gt;"",Spielplan!$P341&lt;&gt;"",Spielplan!$H341&lt;&gt;Spielplan!$I341,$F337&lt;&gt;"",$G337&lt;&gt;""),Spielplan!$P341,"")</f>
        <v/>
      </c>
      <c r="J337" s="280" t="str">
        <f>IF(Spielplan!$G341=0,"",Spielplan!$G341)</f>
        <v/>
      </c>
      <c r="K337" s="281" t="str">
        <f t="shared" si="60"/>
        <v/>
      </c>
      <c r="L337" s="277"/>
      <c r="N337" s="16" t="str">
        <f t="shared" si="52"/>
        <v/>
      </c>
      <c r="O337" s="59">
        <f t="shared" si="53"/>
        <v>0</v>
      </c>
      <c r="P337" s="59" t="str">
        <f t="shared" si="54"/>
        <v/>
      </c>
      <c r="Q337" s="2" t="str">
        <f t="shared" si="55"/>
        <v/>
      </c>
      <c r="R337" s="44" t="str">
        <f t="shared" si="56"/>
        <v/>
      </c>
      <c r="U337" s="240" t="str">
        <f t="shared" si="57"/>
        <v/>
      </c>
      <c r="V337" s="241" t="str">
        <f t="shared" si="58"/>
        <v/>
      </c>
      <c r="W337" s="242">
        <f>IF($U337="",0,COUNTIF($U$4:$U337,$V337))</f>
        <v>0</v>
      </c>
      <c r="X337" s="266" t="str">
        <f t="shared" si="59"/>
        <v/>
      </c>
      <c r="Y337" s="266" t="str">
        <f t="shared" si="61"/>
        <v/>
      </c>
    </row>
    <row r="338" spans="5:25" x14ac:dyDescent="0.2">
      <c r="E338" s="263">
        <v>335</v>
      </c>
      <c r="F338" s="91" t="str">
        <f>IF(Spielplan!$H342="","",Spielplan!$H342)</f>
        <v/>
      </c>
      <c r="G338" s="92" t="str">
        <f>IF(Spielplan!$I342="","",Spielplan!$I342)</f>
        <v/>
      </c>
      <c r="H338" s="59" t="str">
        <f>IF(AND(Spielplan!$N342&lt;&gt;"",Spielplan!$P342&lt;&gt;"",Spielplan!$H342&lt;&gt;Spielplan!$I342,$F338&lt;&gt;"",$G338&lt;&gt;""),Spielplan!$N342,"")</f>
        <v/>
      </c>
      <c r="I338" s="17" t="str">
        <f>IF(AND(Spielplan!$N342&lt;&gt;"",Spielplan!$P342&lt;&gt;"",Spielplan!$H342&lt;&gt;Spielplan!$I342,$F338&lt;&gt;"",$G338&lt;&gt;""),Spielplan!$P342,"")</f>
        <v/>
      </c>
      <c r="J338" s="280" t="str">
        <f>IF(Spielplan!$G342=0,"",Spielplan!$G342)</f>
        <v/>
      </c>
      <c r="K338" s="281" t="str">
        <f t="shared" si="60"/>
        <v/>
      </c>
      <c r="L338" s="277"/>
      <c r="N338" s="16" t="str">
        <f t="shared" si="52"/>
        <v/>
      </c>
      <c r="O338" s="59">
        <f t="shared" si="53"/>
        <v>0</v>
      </c>
      <c r="P338" s="59" t="str">
        <f t="shared" si="54"/>
        <v/>
      </c>
      <c r="Q338" s="2" t="str">
        <f t="shared" si="55"/>
        <v/>
      </c>
      <c r="R338" s="44" t="str">
        <f t="shared" si="56"/>
        <v/>
      </c>
      <c r="U338" s="240" t="str">
        <f t="shared" si="57"/>
        <v/>
      </c>
      <c r="V338" s="241" t="str">
        <f t="shared" si="58"/>
        <v/>
      </c>
      <c r="W338" s="242">
        <f>IF($U338="",0,COUNTIF($U$4:$U338,$V338))</f>
        <v>0</v>
      </c>
      <c r="X338" s="266" t="str">
        <f t="shared" si="59"/>
        <v/>
      </c>
      <c r="Y338" s="266" t="str">
        <f t="shared" si="61"/>
        <v/>
      </c>
    </row>
    <row r="339" spans="5:25" x14ac:dyDescent="0.2">
      <c r="E339" s="263">
        <v>336</v>
      </c>
      <c r="F339" s="91" t="str">
        <f>IF(Spielplan!$H343="","",Spielplan!$H343)</f>
        <v/>
      </c>
      <c r="G339" s="92" t="str">
        <f>IF(Spielplan!$I343="","",Spielplan!$I343)</f>
        <v/>
      </c>
      <c r="H339" s="59" t="str">
        <f>IF(AND(Spielplan!$N343&lt;&gt;"",Spielplan!$P343&lt;&gt;"",Spielplan!$H343&lt;&gt;Spielplan!$I343,$F339&lt;&gt;"",$G339&lt;&gt;""),Spielplan!$N343,"")</f>
        <v/>
      </c>
      <c r="I339" s="17" t="str">
        <f>IF(AND(Spielplan!$N343&lt;&gt;"",Spielplan!$P343&lt;&gt;"",Spielplan!$H343&lt;&gt;Spielplan!$I343,$F339&lt;&gt;"",$G339&lt;&gt;""),Spielplan!$P343,"")</f>
        <v/>
      </c>
      <c r="J339" s="280" t="str">
        <f>IF(Spielplan!$G343=0,"",Spielplan!$G343)</f>
        <v/>
      </c>
      <c r="K339" s="281" t="str">
        <f t="shared" si="60"/>
        <v/>
      </c>
      <c r="L339" s="277"/>
      <c r="N339" s="16" t="str">
        <f t="shared" si="52"/>
        <v/>
      </c>
      <c r="O339" s="59">
        <f t="shared" si="53"/>
        <v>0</v>
      </c>
      <c r="P339" s="59" t="str">
        <f t="shared" si="54"/>
        <v/>
      </c>
      <c r="Q339" s="2" t="str">
        <f t="shared" si="55"/>
        <v/>
      </c>
      <c r="R339" s="44" t="str">
        <f t="shared" si="56"/>
        <v/>
      </c>
      <c r="U339" s="240" t="str">
        <f t="shared" si="57"/>
        <v/>
      </c>
      <c r="V339" s="241" t="str">
        <f t="shared" si="58"/>
        <v/>
      </c>
      <c r="W339" s="242">
        <f>IF($U339="",0,COUNTIF($U$4:$U339,$V339))</f>
        <v>0</v>
      </c>
      <c r="X339" s="266" t="str">
        <f t="shared" si="59"/>
        <v/>
      </c>
      <c r="Y339" s="266" t="str">
        <f t="shared" si="61"/>
        <v/>
      </c>
    </row>
    <row r="340" spans="5:25" x14ac:dyDescent="0.2">
      <c r="E340" s="263">
        <v>337</v>
      </c>
      <c r="F340" s="91" t="str">
        <f>IF(Spielplan!$H344="","",Spielplan!$H344)</f>
        <v/>
      </c>
      <c r="G340" s="92" t="str">
        <f>IF(Spielplan!$I344="","",Spielplan!$I344)</f>
        <v/>
      </c>
      <c r="H340" s="59" t="str">
        <f>IF(AND(Spielplan!$N344&lt;&gt;"",Spielplan!$P344&lt;&gt;"",Spielplan!$H344&lt;&gt;Spielplan!$I344,$F340&lt;&gt;"",$G340&lt;&gt;""),Spielplan!$N344,"")</f>
        <v/>
      </c>
      <c r="I340" s="17" t="str">
        <f>IF(AND(Spielplan!$N344&lt;&gt;"",Spielplan!$P344&lt;&gt;"",Spielplan!$H344&lt;&gt;Spielplan!$I344,$F340&lt;&gt;"",$G340&lt;&gt;""),Spielplan!$P344,"")</f>
        <v/>
      </c>
      <c r="J340" s="280" t="str">
        <f>IF(Spielplan!$G344=0,"",Spielplan!$G344)</f>
        <v/>
      </c>
      <c r="K340" s="281" t="str">
        <f t="shared" si="60"/>
        <v/>
      </c>
      <c r="L340" s="277"/>
      <c r="N340" s="16" t="str">
        <f t="shared" si="52"/>
        <v/>
      </c>
      <c r="O340" s="59">
        <f t="shared" si="53"/>
        <v>0</v>
      </c>
      <c r="P340" s="59" t="str">
        <f t="shared" si="54"/>
        <v/>
      </c>
      <c r="Q340" s="2" t="str">
        <f t="shared" si="55"/>
        <v/>
      </c>
      <c r="R340" s="44" t="str">
        <f t="shared" si="56"/>
        <v/>
      </c>
      <c r="U340" s="240" t="str">
        <f t="shared" si="57"/>
        <v/>
      </c>
      <c r="V340" s="241" t="str">
        <f t="shared" si="58"/>
        <v/>
      </c>
      <c r="W340" s="242">
        <f>IF($U340="",0,COUNTIF($U$4:$U340,$V340))</f>
        <v>0</v>
      </c>
      <c r="X340" s="266" t="str">
        <f t="shared" si="59"/>
        <v/>
      </c>
      <c r="Y340" s="266" t="str">
        <f t="shared" si="61"/>
        <v/>
      </c>
    </row>
    <row r="341" spans="5:25" x14ac:dyDescent="0.2">
      <c r="E341" s="263">
        <v>338</v>
      </c>
      <c r="F341" s="91" t="str">
        <f>IF(Spielplan!$H345="","",Spielplan!$H345)</f>
        <v/>
      </c>
      <c r="G341" s="92" t="str">
        <f>IF(Spielplan!$I345="","",Spielplan!$I345)</f>
        <v/>
      </c>
      <c r="H341" s="59" t="str">
        <f>IF(AND(Spielplan!$N345&lt;&gt;"",Spielplan!$P345&lt;&gt;"",Spielplan!$H345&lt;&gt;Spielplan!$I345,$F341&lt;&gt;"",$G341&lt;&gt;""),Spielplan!$N345,"")</f>
        <v/>
      </c>
      <c r="I341" s="17" t="str">
        <f>IF(AND(Spielplan!$N345&lt;&gt;"",Spielplan!$P345&lt;&gt;"",Spielplan!$H345&lt;&gt;Spielplan!$I345,$F341&lt;&gt;"",$G341&lt;&gt;""),Spielplan!$P345,"")</f>
        <v/>
      </c>
      <c r="J341" s="280" t="str">
        <f>IF(Spielplan!$G345=0,"",Spielplan!$G345)</f>
        <v/>
      </c>
      <c r="K341" s="281" t="str">
        <f t="shared" si="60"/>
        <v/>
      </c>
      <c r="L341" s="277"/>
      <c r="N341" s="16" t="str">
        <f t="shared" si="52"/>
        <v/>
      </c>
      <c r="O341" s="59">
        <f t="shared" si="53"/>
        <v>0</v>
      </c>
      <c r="P341" s="59" t="str">
        <f t="shared" si="54"/>
        <v/>
      </c>
      <c r="Q341" s="2" t="str">
        <f t="shared" si="55"/>
        <v/>
      </c>
      <c r="R341" s="44" t="str">
        <f t="shared" si="56"/>
        <v/>
      </c>
      <c r="U341" s="240" t="str">
        <f t="shared" si="57"/>
        <v/>
      </c>
      <c r="V341" s="241" t="str">
        <f t="shared" si="58"/>
        <v/>
      </c>
      <c r="W341" s="242">
        <f>IF($U341="",0,COUNTIF($U$4:$U341,$V341))</f>
        <v>0</v>
      </c>
      <c r="X341" s="266" t="str">
        <f t="shared" si="59"/>
        <v/>
      </c>
      <c r="Y341" s="266" t="str">
        <f t="shared" si="61"/>
        <v/>
      </c>
    </row>
    <row r="342" spans="5:25" x14ac:dyDescent="0.2">
      <c r="E342" s="263">
        <v>339</v>
      </c>
      <c r="F342" s="91" t="str">
        <f>IF(Spielplan!$H346="","",Spielplan!$H346)</f>
        <v/>
      </c>
      <c r="G342" s="92" t="str">
        <f>IF(Spielplan!$I346="","",Spielplan!$I346)</f>
        <v/>
      </c>
      <c r="H342" s="59" t="str">
        <f>IF(AND(Spielplan!$N346&lt;&gt;"",Spielplan!$P346&lt;&gt;"",Spielplan!$H346&lt;&gt;Spielplan!$I346,$F342&lt;&gt;"",$G342&lt;&gt;""),Spielplan!$N346,"")</f>
        <v/>
      </c>
      <c r="I342" s="17" t="str">
        <f>IF(AND(Spielplan!$N346&lt;&gt;"",Spielplan!$P346&lt;&gt;"",Spielplan!$H346&lt;&gt;Spielplan!$I346,$F342&lt;&gt;"",$G342&lt;&gt;""),Spielplan!$P346,"")</f>
        <v/>
      </c>
      <c r="J342" s="280" t="str">
        <f>IF(Spielplan!$G346=0,"",Spielplan!$G346)</f>
        <v/>
      </c>
      <c r="K342" s="281" t="str">
        <f t="shared" si="60"/>
        <v/>
      </c>
      <c r="L342" s="277"/>
      <c r="N342" s="16" t="str">
        <f t="shared" si="52"/>
        <v/>
      </c>
      <c r="O342" s="59">
        <f t="shared" si="53"/>
        <v>0</v>
      </c>
      <c r="P342" s="59" t="str">
        <f t="shared" si="54"/>
        <v/>
      </c>
      <c r="Q342" s="2" t="str">
        <f t="shared" si="55"/>
        <v/>
      </c>
      <c r="R342" s="44" t="str">
        <f t="shared" si="56"/>
        <v/>
      </c>
      <c r="U342" s="240" t="str">
        <f t="shared" si="57"/>
        <v/>
      </c>
      <c r="V342" s="241" t="str">
        <f t="shared" si="58"/>
        <v/>
      </c>
      <c r="W342" s="242">
        <f>IF($U342="",0,COUNTIF($U$4:$U342,$V342))</f>
        <v>0</v>
      </c>
      <c r="X342" s="266" t="str">
        <f t="shared" si="59"/>
        <v/>
      </c>
      <c r="Y342" s="266" t="str">
        <f t="shared" si="61"/>
        <v/>
      </c>
    </row>
    <row r="343" spans="5:25" x14ac:dyDescent="0.2">
      <c r="E343" s="263">
        <v>340</v>
      </c>
      <c r="F343" s="91" t="str">
        <f>IF(Spielplan!$H347="","",Spielplan!$H347)</f>
        <v/>
      </c>
      <c r="G343" s="92" t="str">
        <f>IF(Spielplan!$I347="","",Spielplan!$I347)</f>
        <v/>
      </c>
      <c r="H343" s="59" t="str">
        <f>IF(AND(Spielplan!$N347&lt;&gt;"",Spielplan!$P347&lt;&gt;"",Spielplan!$H347&lt;&gt;Spielplan!$I347,$F343&lt;&gt;"",$G343&lt;&gt;""),Spielplan!$N347,"")</f>
        <v/>
      </c>
      <c r="I343" s="17" t="str">
        <f>IF(AND(Spielplan!$N347&lt;&gt;"",Spielplan!$P347&lt;&gt;"",Spielplan!$H347&lt;&gt;Spielplan!$I347,$F343&lt;&gt;"",$G343&lt;&gt;""),Spielplan!$P347,"")</f>
        <v/>
      </c>
      <c r="J343" s="280" t="str">
        <f>IF(Spielplan!$G347=0,"",Spielplan!$G347)</f>
        <v/>
      </c>
      <c r="K343" s="281" t="str">
        <f t="shared" si="60"/>
        <v/>
      </c>
      <c r="L343" s="277"/>
      <c r="N343" s="16" t="str">
        <f t="shared" si="52"/>
        <v/>
      </c>
      <c r="O343" s="59">
        <f t="shared" si="53"/>
        <v>0</v>
      </c>
      <c r="P343" s="59" t="str">
        <f t="shared" si="54"/>
        <v/>
      </c>
      <c r="Q343" s="2" t="str">
        <f t="shared" si="55"/>
        <v/>
      </c>
      <c r="R343" s="44" t="str">
        <f t="shared" si="56"/>
        <v/>
      </c>
      <c r="U343" s="240" t="str">
        <f t="shared" si="57"/>
        <v/>
      </c>
      <c r="V343" s="241" t="str">
        <f t="shared" si="58"/>
        <v/>
      </c>
      <c r="W343" s="242">
        <f>IF($U343="",0,COUNTIF($U$4:$U343,$V343))</f>
        <v>0</v>
      </c>
      <c r="X343" s="266" t="str">
        <f t="shared" si="59"/>
        <v/>
      </c>
      <c r="Y343" s="266" t="str">
        <f t="shared" si="61"/>
        <v/>
      </c>
    </row>
    <row r="344" spans="5:25" x14ac:dyDescent="0.2">
      <c r="E344" s="263">
        <v>341</v>
      </c>
      <c r="F344" s="91" t="str">
        <f>IF(Spielplan!$H348="","",Spielplan!$H348)</f>
        <v/>
      </c>
      <c r="G344" s="92" t="str">
        <f>IF(Spielplan!$I348="","",Spielplan!$I348)</f>
        <v/>
      </c>
      <c r="H344" s="59" t="str">
        <f>IF(AND(Spielplan!$N348&lt;&gt;"",Spielplan!$P348&lt;&gt;"",Spielplan!$H348&lt;&gt;Spielplan!$I348,$F344&lt;&gt;"",$G344&lt;&gt;""),Spielplan!$N348,"")</f>
        <v/>
      </c>
      <c r="I344" s="17" t="str">
        <f>IF(AND(Spielplan!$N348&lt;&gt;"",Spielplan!$P348&lt;&gt;"",Spielplan!$H348&lt;&gt;Spielplan!$I348,$F344&lt;&gt;"",$G344&lt;&gt;""),Spielplan!$P348,"")</f>
        <v/>
      </c>
      <c r="J344" s="280" t="str">
        <f>IF(Spielplan!$G348=0,"",Spielplan!$G348)</f>
        <v/>
      </c>
      <c r="K344" s="281" t="str">
        <f t="shared" si="60"/>
        <v/>
      </c>
      <c r="L344" s="277"/>
      <c r="N344" s="16" t="str">
        <f t="shared" si="52"/>
        <v/>
      </c>
      <c r="O344" s="59">
        <f t="shared" si="53"/>
        <v>0</v>
      </c>
      <c r="P344" s="59" t="str">
        <f t="shared" si="54"/>
        <v/>
      </c>
      <c r="Q344" s="2" t="str">
        <f t="shared" si="55"/>
        <v/>
      </c>
      <c r="R344" s="44" t="str">
        <f t="shared" si="56"/>
        <v/>
      </c>
      <c r="U344" s="240" t="str">
        <f t="shared" si="57"/>
        <v/>
      </c>
      <c r="V344" s="241" t="str">
        <f t="shared" si="58"/>
        <v/>
      </c>
      <c r="W344" s="242">
        <f>IF($U344="",0,COUNTIF($U$4:$U344,$V344))</f>
        <v>0</v>
      </c>
      <c r="X344" s="266" t="str">
        <f t="shared" si="59"/>
        <v/>
      </c>
      <c r="Y344" s="266" t="str">
        <f t="shared" si="61"/>
        <v/>
      </c>
    </row>
    <row r="345" spans="5:25" x14ac:dyDescent="0.2">
      <c r="E345" s="263">
        <v>342</v>
      </c>
      <c r="F345" s="91" t="str">
        <f>IF(Spielplan!$H349="","",Spielplan!$H349)</f>
        <v/>
      </c>
      <c r="G345" s="92" t="str">
        <f>IF(Spielplan!$I349="","",Spielplan!$I349)</f>
        <v/>
      </c>
      <c r="H345" s="59" t="str">
        <f>IF(AND(Spielplan!$N349&lt;&gt;"",Spielplan!$P349&lt;&gt;"",Spielplan!$H349&lt;&gt;Spielplan!$I349,$F345&lt;&gt;"",$G345&lt;&gt;""),Spielplan!$N349,"")</f>
        <v/>
      </c>
      <c r="I345" s="17" t="str">
        <f>IF(AND(Spielplan!$N349&lt;&gt;"",Spielplan!$P349&lt;&gt;"",Spielplan!$H349&lt;&gt;Spielplan!$I349,$F345&lt;&gt;"",$G345&lt;&gt;""),Spielplan!$P349,"")</f>
        <v/>
      </c>
      <c r="J345" s="280" t="str">
        <f>IF(Spielplan!$G349=0,"",Spielplan!$G349)</f>
        <v/>
      </c>
      <c r="K345" s="281" t="str">
        <f t="shared" si="60"/>
        <v/>
      </c>
      <c r="L345" s="277"/>
      <c r="N345" s="16" t="str">
        <f t="shared" si="52"/>
        <v/>
      </c>
      <c r="O345" s="59">
        <f t="shared" si="53"/>
        <v>0</v>
      </c>
      <c r="P345" s="59" t="str">
        <f t="shared" si="54"/>
        <v/>
      </c>
      <c r="Q345" s="2" t="str">
        <f t="shared" si="55"/>
        <v/>
      </c>
      <c r="R345" s="44" t="str">
        <f t="shared" si="56"/>
        <v/>
      </c>
      <c r="U345" s="240" t="str">
        <f t="shared" si="57"/>
        <v/>
      </c>
      <c r="V345" s="241" t="str">
        <f t="shared" si="58"/>
        <v/>
      </c>
      <c r="W345" s="242">
        <f>IF($U345="",0,COUNTIF($U$4:$U345,$V345))</f>
        <v>0</v>
      </c>
      <c r="X345" s="266" t="str">
        <f t="shared" si="59"/>
        <v/>
      </c>
      <c r="Y345" s="266" t="str">
        <f t="shared" si="61"/>
        <v/>
      </c>
    </row>
    <row r="346" spans="5:25" x14ac:dyDescent="0.2">
      <c r="E346" s="263">
        <v>343</v>
      </c>
      <c r="F346" s="91" t="str">
        <f>IF(Spielplan!$H350="","",Spielplan!$H350)</f>
        <v/>
      </c>
      <c r="G346" s="92" t="str">
        <f>IF(Spielplan!$I350="","",Spielplan!$I350)</f>
        <v/>
      </c>
      <c r="H346" s="59" t="str">
        <f>IF(AND(Spielplan!$N350&lt;&gt;"",Spielplan!$P350&lt;&gt;"",Spielplan!$H350&lt;&gt;Spielplan!$I350,$F346&lt;&gt;"",$G346&lt;&gt;""),Spielplan!$N350,"")</f>
        <v/>
      </c>
      <c r="I346" s="17" t="str">
        <f>IF(AND(Spielplan!$N350&lt;&gt;"",Spielplan!$P350&lt;&gt;"",Spielplan!$H350&lt;&gt;Spielplan!$I350,$F346&lt;&gt;"",$G346&lt;&gt;""),Spielplan!$P350,"")</f>
        <v/>
      </c>
      <c r="J346" s="280" t="str">
        <f>IF(Spielplan!$G350=0,"",Spielplan!$G350)</f>
        <v/>
      </c>
      <c r="K346" s="281" t="str">
        <f t="shared" si="60"/>
        <v/>
      </c>
      <c r="L346" s="277"/>
      <c r="N346" s="16" t="str">
        <f t="shared" si="52"/>
        <v/>
      </c>
      <c r="O346" s="59">
        <f t="shared" si="53"/>
        <v>0</v>
      </c>
      <c r="P346" s="59" t="str">
        <f t="shared" si="54"/>
        <v/>
      </c>
      <c r="Q346" s="2" t="str">
        <f t="shared" si="55"/>
        <v/>
      </c>
      <c r="R346" s="44" t="str">
        <f t="shared" si="56"/>
        <v/>
      </c>
      <c r="U346" s="240" t="str">
        <f t="shared" si="57"/>
        <v/>
      </c>
      <c r="V346" s="241" t="str">
        <f t="shared" si="58"/>
        <v/>
      </c>
      <c r="W346" s="242">
        <f>IF($U346="",0,COUNTIF($U$4:$U346,$V346))</f>
        <v>0</v>
      </c>
      <c r="X346" s="266" t="str">
        <f t="shared" si="59"/>
        <v/>
      </c>
      <c r="Y346" s="266" t="str">
        <f t="shared" si="61"/>
        <v/>
      </c>
    </row>
    <row r="347" spans="5:25" x14ac:dyDescent="0.2">
      <c r="E347" s="263">
        <v>344</v>
      </c>
      <c r="F347" s="91" t="str">
        <f>IF(Spielplan!$H351="","",Spielplan!$H351)</f>
        <v/>
      </c>
      <c r="G347" s="92" t="str">
        <f>IF(Spielplan!$I351="","",Spielplan!$I351)</f>
        <v/>
      </c>
      <c r="H347" s="59" t="str">
        <f>IF(AND(Spielplan!$N351&lt;&gt;"",Spielplan!$P351&lt;&gt;"",Spielplan!$H351&lt;&gt;Spielplan!$I351,$F347&lt;&gt;"",$G347&lt;&gt;""),Spielplan!$N351,"")</f>
        <v/>
      </c>
      <c r="I347" s="17" t="str">
        <f>IF(AND(Spielplan!$N351&lt;&gt;"",Spielplan!$P351&lt;&gt;"",Spielplan!$H351&lt;&gt;Spielplan!$I351,$F347&lt;&gt;"",$G347&lt;&gt;""),Spielplan!$P351,"")</f>
        <v/>
      </c>
      <c r="J347" s="280" t="str">
        <f>IF(Spielplan!$G351=0,"",Spielplan!$G351)</f>
        <v/>
      </c>
      <c r="K347" s="281" t="str">
        <f t="shared" si="60"/>
        <v/>
      </c>
      <c r="L347" s="277"/>
      <c r="N347" s="16" t="str">
        <f t="shared" si="52"/>
        <v/>
      </c>
      <c r="O347" s="59">
        <f t="shared" si="53"/>
        <v>0</v>
      </c>
      <c r="P347" s="59" t="str">
        <f t="shared" si="54"/>
        <v/>
      </c>
      <c r="Q347" s="2" t="str">
        <f t="shared" si="55"/>
        <v/>
      </c>
      <c r="R347" s="44" t="str">
        <f t="shared" si="56"/>
        <v/>
      </c>
      <c r="U347" s="240" t="str">
        <f t="shared" si="57"/>
        <v/>
      </c>
      <c r="V347" s="241" t="str">
        <f t="shared" si="58"/>
        <v/>
      </c>
      <c r="W347" s="242">
        <f>IF($U347="",0,COUNTIF($U$4:$U347,$V347))</f>
        <v>0</v>
      </c>
      <c r="X347" s="266" t="str">
        <f t="shared" si="59"/>
        <v/>
      </c>
      <c r="Y347" s="266" t="str">
        <f t="shared" si="61"/>
        <v/>
      </c>
    </row>
    <row r="348" spans="5:25" x14ac:dyDescent="0.2">
      <c r="E348" s="263">
        <v>345</v>
      </c>
      <c r="F348" s="91" t="str">
        <f>IF(Spielplan!$H352="","",Spielplan!$H352)</f>
        <v/>
      </c>
      <c r="G348" s="92" t="str">
        <f>IF(Spielplan!$I352="","",Spielplan!$I352)</f>
        <v/>
      </c>
      <c r="H348" s="59" t="str">
        <f>IF(AND(Spielplan!$N352&lt;&gt;"",Spielplan!$P352&lt;&gt;"",Spielplan!$H352&lt;&gt;Spielplan!$I352,$F348&lt;&gt;"",$G348&lt;&gt;""),Spielplan!$N352,"")</f>
        <v/>
      </c>
      <c r="I348" s="17" t="str">
        <f>IF(AND(Spielplan!$N352&lt;&gt;"",Spielplan!$P352&lt;&gt;"",Spielplan!$H352&lt;&gt;Spielplan!$I352,$F348&lt;&gt;"",$G348&lt;&gt;""),Spielplan!$P352,"")</f>
        <v/>
      </c>
      <c r="J348" s="280" t="str">
        <f>IF(Spielplan!$G352=0,"",Spielplan!$G352)</f>
        <v/>
      </c>
      <c r="K348" s="281" t="str">
        <f t="shared" si="60"/>
        <v/>
      </c>
      <c r="L348" s="277"/>
      <c r="N348" s="16" t="str">
        <f t="shared" si="52"/>
        <v/>
      </c>
      <c r="O348" s="59">
        <f t="shared" si="53"/>
        <v>0</v>
      </c>
      <c r="P348" s="59" t="str">
        <f t="shared" si="54"/>
        <v/>
      </c>
      <c r="Q348" s="2" t="str">
        <f t="shared" si="55"/>
        <v/>
      </c>
      <c r="R348" s="44" t="str">
        <f t="shared" si="56"/>
        <v/>
      </c>
      <c r="U348" s="240" t="str">
        <f t="shared" si="57"/>
        <v/>
      </c>
      <c r="V348" s="241" t="str">
        <f t="shared" si="58"/>
        <v/>
      </c>
      <c r="W348" s="242">
        <f>IF($U348="",0,COUNTIF($U$4:$U348,$V348))</f>
        <v>0</v>
      </c>
      <c r="X348" s="266" t="str">
        <f t="shared" si="59"/>
        <v/>
      </c>
      <c r="Y348" s="266" t="str">
        <f t="shared" si="61"/>
        <v/>
      </c>
    </row>
    <row r="349" spans="5:25" x14ac:dyDescent="0.2">
      <c r="E349" s="263">
        <v>346</v>
      </c>
      <c r="F349" s="91" t="str">
        <f>IF(Spielplan!$H353="","",Spielplan!$H353)</f>
        <v/>
      </c>
      <c r="G349" s="92" t="str">
        <f>IF(Spielplan!$I353="","",Spielplan!$I353)</f>
        <v/>
      </c>
      <c r="H349" s="59" t="str">
        <f>IF(AND(Spielplan!$N353&lt;&gt;"",Spielplan!$P353&lt;&gt;"",Spielplan!$H353&lt;&gt;Spielplan!$I353,$F349&lt;&gt;"",$G349&lt;&gt;""),Spielplan!$N353,"")</f>
        <v/>
      </c>
      <c r="I349" s="17" t="str">
        <f>IF(AND(Spielplan!$N353&lt;&gt;"",Spielplan!$P353&lt;&gt;"",Spielplan!$H353&lt;&gt;Spielplan!$I353,$F349&lt;&gt;"",$G349&lt;&gt;""),Spielplan!$P353,"")</f>
        <v/>
      </c>
      <c r="J349" s="280" t="str">
        <f>IF(Spielplan!$G353=0,"",Spielplan!$G353)</f>
        <v/>
      </c>
      <c r="K349" s="281" t="str">
        <f t="shared" si="60"/>
        <v/>
      </c>
      <c r="L349" s="277"/>
      <c r="N349" s="16" t="str">
        <f t="shared" si="52"/>
        <v/>
      </c>
      <c r="O349" s="59">
        <f t="shared" si="53"/>
        <v>0</v>
      </c>
      <c r="P349" s="59" t="str">
        <f t="shared" si="54"/>
        <v/>
      </c>
      <c r="Q349" s="2" t="str">
        <f t="shared" si="55"/>
        <v/>
      </c>
      <c r="R349" s="44" t="str">
        <f t="shared" si="56"/>
        <v/>
      </c>
      <c r="U349" s="240" t="str">
        <f t="shared" si="57"/>
        <v/>
      </c>
      <c r="V349" s="241" t="str">
        <f t="shared" si="58"/>
        <v/>
      </c>
      <c r="W349" s="242">
        <f>IF($U349="",0,COUNTIF($U$4:$U349,$V349))</f>
        <v>0</v>
      </c>
      <c r="X349" s="266" t="str">
        <f t="shared" si="59"/>
        <v/>
      </c>
      <c r="Y349" s="266" t="str">
        <f t="shared" si="61"/>
        <v/>
      </c>
    </row>
    <row r="350" spans="5:25" x14ac:dyDescent="0.2">
      <c r="E350" s="263">
        <v>347</v>
      </c>
      <c r="F350" s="91" t="str">
        <f>IF(Spielplan!$H354="","",Spielplan!$H354)</f>
        <v/>
      </c>
      <c r="G350" s="92" t="str">
        <f>IF(Spielplan!$I354="","",Spielplan!$I354)</f>
        <v/>
      </c>
      <c r="H350" s="59" t="str">
        <f>IF(AND(Spielplan!$N354&lt;&gt;"",Spielplan!$P354&lt;&gt;"",Spielplan!$H354&lt;&gt;Spielplan!$I354,$F350&lt;&gt;"",$G350&lt;&gt;""),Spielplan!$N354,"")</f>
        <v/>
      </c>
      <c r="I350" s="17" t="str">
        <f>IF(AND(Spielplan!$N354&lt;&gt;"",Spielplan!$P354&lt;&gt;"",Spielplan!$H354&lt;&gt;Spielplan!$I354,$F350&lt;&gt;"",$G350&lt;&gt;""),Spielplan!$P354,"")</f>
        <v/>
      </c>
      <c r="J350" s="280" t="str">
        <f>IF(Spielplan!$G354=0,"",Spielplan!$G354)</f>
        <v/>
      </c>
      <c r="K350" s="281" t="str">
        <f t="shared" si="60"/>
        <v/>
      </c>
      <c r="L350" s="277"/>
      <c r="N350" s="16" t="str">
        <f t="shared" si="52"/>
        <v/>
      </c>
      <c r="O350" s="59">
        <f t="shared" si="53"/>
        <v>0</v>
      </c>
      <c r="P350" s="59" t="str">
        <f t="shared" si="54"/>
        <v/>
      </c>
      <c r="Q350" s="2" t="str">
        <f t="shared" si="55"/>
        <v/>
      </c>
      <c r="R350" s="44" t="str">
        <f t="shared" si="56"/>
        <v/>
      </c>
      <c r="U350" s="240" t="str">
        <f t="shared" si="57"/>
        <v/>
      </c>
      <c r="V350" s="241" t="str">
        <f t="shared" si="58"/>
        <v/>
      </c>
      <c r="W350" s="242">
        <f>IF($U350="",0,COUNTIF($U$4:$U350,$V350))</f>
        <v>0</v>
      </c>
      <c r="X350" s="266" t="str">
        <f t="shared" si="59"/>
        <v/>
      </c>
      <c r="Y350" s="266" t="str">
        <f t="shared" si="61"/>
        <v/>
      </c>
    </row>
    <row r="351" spans="5:25" x14ac:dyDescent="0.2">
      <c r="E351" s="263">
        <v>348</v>
      </c>
      <c r="F351" s="91" t="str">
        <f>IF(Spielplan!$H355="","",Spielplan!$H355)</f>
        <v/>
      </c>
      <c r="G351" s="92" t="str">
        <f>IF(Spielplan!$I355="","",Spielplan!$I355)</f>
        <v/>
      </c>
      <c r="H351" s="59" t="str">
        <f>IF(AND(Spielplan!$N355&lt;&gt;"",Spielplan!$P355&lt;&gt;"",Spielplan!$H355&lt;&gt;Spielplan!$I355,$F351&lt;&gt;"",$G351&lt;&gt;""),Spielplan!$N355,"")</f>
        <v/>
      </c>
      <c r="I351" s="17" t="str">
        <f>IF(AND(Spielplan!$N355&lt;&gt;"",Spielplan!$P355&lt;&gt;"",Spielplan!$H355&lt;&gt;Spielplan!$I355,$F351&lt;&gt;"",$G351&lt;&gt;""),Spielplan!$P355,"")</f>
        <v/>
      </c>
      <c r="J351" s="280" t="str">
        <f>IF(Spielplan!$G355=0,"",Spielplan!$G355)</f>
        <v/>
      </c>
      <c r="K351" s="281" t="str">
        <f t="shared" si="60"/>
        <v/>
      </c>
      <c r="L351" s="277"/>
      <c r="N351" s="16" t="str">
        <f t="shared" si="52"/>
        <v/>
      </c>
      <c r="O351" s="59">
        <f t="shared" si="53"/>
        <v>0</v>
      </c>
      <c r="P351" s="59" t="str">
        <f t="shared" si="54"/>
        <v/>
      </c>
      <c r="Q351" s="2" t="str">
        <f t="shared" si="55"/>
        <v/>
      </c>
      <c r="R351" s="44" t="str">
        <f t="shared" si="56"/>
        <v/>
      </c>
      <c r="U351" s="240" t="str">
        <f t="shared" si="57"/>
        <v/>
      </c>
      <c r="V351" s="241" t="str">
        <f t="shared" si="58"/>
        <v/>
      </c>
      <c r="W351" s="242">
        <f>IF($U351="",0,COUNTIF($U$4:$U351,$V351))</f>
        <v>0</v>
      </c>
      <c r="X351" s="266" t="str">
        <f t="shared" si="59"/>
        <v/>
      </c>
      <c r="Y351" s="266" t="str">
        <f t="shared" si="61"/>
        <v/>
      </c>
    </row>
    <row r="352" spans="5:25" x14ac:dyDescent="0.2">
      <c r="E352" s="263">
        <v>349</v>
      </c>
      <c r="F352" s="91" t="str">
        <f>IF(Spielplan!$H356="","",Spielplan!$H356)</f>
        <v/>
      </c>
      <c r="G352" s="92" t="str">
        <f>IF(Spielplan!$I356="","",Spielplan!$I356)</f>
        <v/>
      </c>
      <c r="H352" s="59" t="str">
        <f>IF(AND(Spielplan!$N356&lt;&gt;"",Spielplan!$P356&lt;&gt;"",Spielplan!$H356&lt;&gt;Spielplan!$I356,$F352&lt;&gt;"",$G352&lt;&gt;""),Spielplan!$N356,"")</f>
        <v/>
      </c>
      <c r="I352" s="17" t="str">
        <f>IF(AND(Spielplan!$N356&lt;&gt;"",Spielplan!$P356&lt;&gt;"",Spielplan!$H356&lt;&gt;Spielplan!$I356,$F352&lt;&gt;"",$G352&lt;&gt;""),Spielplan!$P356,"")</f>
        <v/>
      </c>
      <c r="J352" s="280" t="str">
        <f>IF(Spielplan!$G356=0,"",Spielplan!$G356)</f>
        <v/>
      </c>
      <c r="K352" s="281" t="str">
        <f t="shared" si="60"/>
        <v/>
      </c>
      <c r="L352" s="277"/>
      <c r="N352" s="16" t="str">
        <f t="shared" si="52"/>
        <v/>
      </c>
      <c r="O352" s="59">
        <f t="shared" si="53"/>
        <v>0</v>
      </c>
      <c r="P352" s="59" t="str">
        <f t="shared" si="54"/>
        <v/>
      </c>
      <c r="Q352" s="2" t="str">
        <f t="shared" si="55"/>
        <v/>
      </c>
      <c r="R352" s="44" t="str">
        <f t="shared" si="56"/>
        <v/>
      </c>
      <c r="U352" s="240" t="str">
        <f t="shared" si="57"/>
        <v/>
      </c>
      <c r="V352" s="241" t="str">
        <f t="shared" si="58"/>
        <v/>
      </c>
      <c r="W352" s="242">
        <f>IF($U352="",0,COUNTIF($U$4:$U352,$V352))</f>
        <v>0</v>
      </c>
      <c r="X352" s="266" t="str">
        <f t="shared" si="59"/>
        <v/>
      </c>
      <c r="Y352" s="266" t="str">
        <f t="shared" si="61"/>
        <v/>
      </c>
    </row>
    <row r="353" spans="5:25" x14ac:dyDescent="0.2">
      <c r="E353" s="263">
        <v>350</v>
      </c>
      <c r="F353" s="91" t="str">
        <f>IF(Spielplan!$H357="","",Spielplan!$H357)</f>
        <v/>
      </c>
      <c r="G353" s="92" t="str">
        <f>IF(Spielplan!$I357="","",Spielplan!$I357)</f>
        <v/>
      </c>
      <c r="H353" s="59" t="str">
        <f>IF(AND(Spielplan!$N357&lt;&gt;"",Spielplan!$P357&lt;&gt;"",Spielplan!$H357&lt;&gt;Spielplan!$I357,$F353&lt;&gt;"",$G353&lt;&gt;""),Spielplan!$N357,"")</f>
        <v/>
      </c>
      <c r="I353" s="17" t="str">
        <f>IF(AND(Spielplan!$N357&lt;&gt;"",Spielplan!$P357&lt;&gt;"",Spielplan!$H357&lt;&gt;Spielplan!$I357,$F353&lt;&gt;"",$G353&lt;&gt;""),Spielplan!$P357,"")</f>
        <v/>
      </c>
      <c r="J353" s="280" t="str">
        <f>IF(Spielplan!$G357=0,"",Spielplan!$G357)</f>
        <v/>
      </c>
      <c r="K353" s="281" t="str">
        <f t="shared" si="60"/>
        <v/>
      </c>
      <c r="L353" s="277"/>
      <c r="N353" s="16" t="str">
        <f t="shared" si="52"/>
        <v/>
      </c>
      <c r="O353" s="59">
        <f t="shared" si="53"/>
        <v>0</v>
      </c>
      <c r="P353" s="59" t="str">
        <f t="shared" si="54"/>
        <v/>
      </c>
      <c r="Q353" s="2" t="str">
        <f t="shared" si="55"/>
        <v/>
      </c>
      <c r="R353" s="44" t="str">
        <f t="shared" si="56"/>
        <v/>
      </c>
      <c r="U353" s="240" t="str">
        <f t="shared" si="57"/>
        <v/>
      </c>
      <c r="V353" s="241" t="str">
        <f t="shared" si="58"/>
        <v/>
      </c>
      <c r="W353" s="242">
        <f>IF($U353="",0,COUNTIF($U$4:$U353,$V353))</f>
        <v>0</v>
      </c>
      <c r="X353" s="266" t="str">
        <f t="shared" si="59"/>
        <v/>
      </c>
      <c r="Y353" s="266" t="str">
        <f t="shared" si="61"/>
        <v/>
      </c>
    </row>
    <row r="354" spans="5:25" x14ac:dyDescent="0.2">
      <c r="E354" s="263">
        <v>351</v>
      </c>
      <c r="F354" s="91" t="str">
        <f>IF(Spielplan!$H358="","",Spielplan!$H358)</f>
        <v/>
      </c>
      <c r="G354" s="92" t="str">
        <f>IF(Spielplan!$I358="","",Spielplan!$I358)</f>
        <v/>
      </c>
      <c r="H354" s="59" t="str">
        <f>IF(AND(Spielplan!$N358&lt;&gt;"",Spielplan!$P358&lt;&gt;"",Spielplan!$H358&lt;&gt;Spielplan!$I358,$F354&lt;&gt;"",$G354&lt;&gt;""),Spielplan!$N358,"")</f>
        <v/>
      </c>
      <c r="I354" s="17" t="str">
        <f>IF(AND(Spielplan!$N358&lt;&gt;"",Spielplan!$P358&lt;&gt;"",Spielplan!$H358&lt;&gt;Spielplan!$I358,$F354&lt;&gt;"",$G354&lt;&gt;""),Spielplan!$P358,"")</f>
        <v/>
      </c>
      <c r="J354" s="280" t="str">
        <f>IF(Spielplan!$G358=0,"",Spielplan!$G358)</f>
        <v/>
      </c>
      <c r="K354" s="281" t="str">
        <f t="shared" si="60"/>
        <v/>
      </c>
      <c r="L354" s="277"/>
      <c r="N354" s="16" t="str">
        <f t="shared" si="52"/>
        <v/>
      </c>
      <c r="O354" s="59">
        <f t="shared" si="53"/>
        <v>0</v>
      </c>
      <c r="P354" s="59" t="str">
        <f t="shared" si="54"/>
        <v/>
      </c>
      <c r="Q354" s="2" t="str">
        <f t="shared" si="55"/>
        <v/>
      </c>
      <c r="R354" s="44" t="str">
        <f t="shared" si="56"/>
        <v/>
      </c>
      <c r="U354" s="240" t="str">
        <f t="shared" si="57"/>
        <v/>
      </c>
      <c r="V354" s="241" t="str">
        <f t="shared" si="58"/>
        <v/>
      </c>
      <c r="W354" s="242">
        <f>IF($U354="",0,COUNTIF($U$4:$U354,$V354))</f>
        <v>0</v>
      </c>
      <c r="X354" s="266" t="str">
        <f t="shared" si="59"/>
        <v/>
      </c>
      <c r="Y354" s="266" t="str">
        <f t="shared" si="61"/>
        <v/>
      </c>
    </row>
    <row r="355" spans="5:25" x14ac:dyDescent="0.2">
      <c r="E355" s="263">
        <v>352</v>
      </c>
      <c r="F355" s="91" t="str">
        <f>IF(Spielplan!$H359="","",Spielplan!$H359)</f>
        <v/>
      </c>
      <c r="G355" s="92" t="str">
        <f>IF(Spielplan!$I359="","",Spielplan!$I359)</f>
        <v/>
      </c>
      <c r="H355" s="59" t="str">
        <f>IF(AND(Spielplan!$N359&lt;&gt;"",Spielplan!$P359&lt;&gt;"",Spielplan!$H359&lt;&gt;Spielplan!$I359,$F355&lt;&gt;"",$G355&lt;&gt;""),Spielplan!$N359,"")</f>
        <v/>
      </c>
      <c r="I355" s="17" t="str">
        <f>IF(AND(Spielplan!$N359&lt;&gt;"",Spielplan!$P359&lt;&gt;"",Spielplan!$H359&lt;&gt;Spielplan!$I359,$F355&lt;&gt;"",$G355&lt;&gt;""),Spielplan!$P359,"")</f>
        <v/>
      </c>
      <c r="J355" s="280" t="str">
        <f>IF(Spielplan!$G359=0,"",Spielplan!$G359)</f>
        <v/>
      </c>
      <c r="K355" s="281" t="str">
        <f t="shared" si="60"/>
        <v/>
      </c>
      <c r="L355" s="277"/>
      <c r="N355" s="16" t="str">
        <f t="shared" si="52"/>
        <v/>
      </c>
      <c r="O355" s="59">
        <f t="shared" si="53"/>
        <v>0</v>
      </c>
      <c r="P355" s="59" t="str">
        <f t="shared" si="54"/>
        <v/>
      </c>
      <c r="Q355" s="2" t="str">
        <f t="shared" si="55"/>
        <v/>
      </c>
      <c r="R355" s="44" t="str">
        <f t="shared" si="56"/>
        <v/>
      </c>
      <c r="U355" s="240" t="str">
        <f t="shared" si="57"/>
        <v/>
      </c>
      <c r="V355" s="241" t="str">
        <f t="shared" si="58"/>
        <v/>
      </c>
      <c r="W355" s="242">
        <f>IF($U355="",0,COUNTIF($U$4:$U355,$V355))</f>
        <v>0</v>
      </c>
      <c r="X355" s="266" t="str">
        <f t="shared" si="59"/>
        <v/>
      </c>
      <c r="Y355" s="266" t="str">
        <f t="shared" si="61"/>
        <v/>
      </c>
    </row>
    <row r="356" spans="5:25" x14ac:dyDescent="0.2">
      <c r="E356" s="263">
        <v>353</v>
      </c>
      <c r="F356" s="91" t="str">
        <f>IF(Spielplan!$H360="","",Spielplan!$H360)</f>
        <v/>
      </c>
      <c r="G356" s="92" t="str">
        <f>IF(Spielplan!$I360="","",Spielplan!$I360)</f>
        <v/>
      </c>
      <c r="H356" s="59" t="str">
        <f>IF(AND(Spielplan!$N360&lt;&gt;"",Spielplan!$P360&lt;&gt;"",Spielplan!$H360&lt;&gt;Spielplan!$I360,$F356&lt;&gt;"",$G356&lt;&gt;""),Spielplan!$N360,"")</f>
        <v/>
      </c>
      <c r="I356" s="17" t="str">
        <f>IF(AND(Spielplan!$N360&lt;&gt;"",Spielplan!$P360&lt;&gt;"",Spielplan!$H360&lt;&gt;Spielplan!$I360,$F356&lt;&gt;"",$G356&lt;&gt;""),Spielplan!$P360,"")</f>
        <v/>
      </c>
      <c r="J356" s="280" t="str">
        <f>IF(Spielplan!$G360=0,"",Spielplan!$G360)</f>
        <v/>
      </c>
      <c r="K356" s="281" t="str">
        <f t="shared" si="60"/>
        <v/>
      </c>
      <c r="L356" s="277"/>
      <c r="N356" s="16" t="str">
        <f t="shared" si="52"/>
        <v/>
      </c>
      <c r="O356" s="59">
        <f t="shared" si="53"/>
        <v>0</v>
      </c>
      <c r="P356" s="59" t="str">
        <f t="shared" si="54"/>
        <v/>
      </c>
      <c r="Q356" s="2" t="str">
        <f t="shared" si="55"/>
        <v/>
      </c>
      <c r="R356" s="44" t="str">
        <f t="shared" si="56"/>
        <v/>
      </c>
      <c r="U356" s="240" t="str">
        <f t="shared" si="57"/>
        <v/>
      </c>
      <c r="V356" s="241" t="str">
        <f t="shared" si="58"/>
        <v/>
      </c>
      <c r="W356" s="242">
        <f>IF($U356="",0,COUNTIF($U$4:$U356,$V356))</f>
        <v>0</v>
      </c>
      <c r="X356" s="266" t="str">
        <f t="shared" si="59"/>
        <v/>
      </c>
      <c r="Y356" s="266" t="str">
        <f t="shared" si="61"/>
        <v/>
      </c>
    </row>
    <row r="357" spans="5:25" x14ac:dyDescent="0.2">
      <c r="E357" s="263">
        <v>354</v>
      </c>
      <c r="F357" s="91" t="str">
        <f>IF(Spielplan!$H361="","",Spielplan!$H361)</f>
        <v/>
      </c>
      <c r="G357" s="92" t="str">
        <f>IF(Spielplan!$I361="","",Spielplan!$I361)</f>
        <v/>
      </c>
      <c r="H357" s="59" t="str">
        <f>IF(AND(Spielplan!$N361&lt;&gt;"",Spielplan!$P361&lt;&gt;"",Spielplan!$H361&lt;&gt;Spielplan!$I361,$F357&lt;&gt;"",$G357&lt;&gt;""),Spielplan!$N361,"")</f>
        <v/>
      </c>
      <c r="I357" s="17" t="str">
        <f>IF(AND(Spielplan!$N361&lt;&gt;"",Spielplan!$P361&lt;&gt;"",Spielplan!$H361&lt;&gt;Spielplan!$I361,$F357&lt;&gt;"",$G357&lt;&gt;""),Spielplan!$P361,"")</f>
        <v/>
      </c>
      <c r="J357" s="280" t="str">
        <f>IF(Spielplan!$G361=0,"",Spielplan!$G361)</f>
        <v/>
      </c>
      <c r="K357" s="281" t="str">
        <f t="shared" si="60"/>
        <v/>
      </c>
      <c r="L357" s="277"/>
      <c r="N357" s="16" t="str">
        <f t="shared" si="52"/>
        <v/>
      </c>
      <c r="O357" s="59">
        <f t="shared" si="53"/>
        <v>0</v>
      </c>
      <c r="P357" s="59" t="str">
        <f t="shared" si="54"/>
        <v/>
      </c>
      <c r="Q357" s="2" t="str">
        <f t="shared" si="55"/>
        <v/>
      </c>
      <c r="R357" s="44" t="str">
        <f t="shared" si="56"/>
        <v/>
      </c>
      <c r="U357" s="240" t="str">
        <f t="shared" si="57"/>
        <v/>
      </c>
      <c r="V357" s="241" t="str">
        <f t="shared" si="58"/>
        <v/>
      </c>
      <c r="W357" s="242">
        <f>IF($U357="",0,COUNTIF($U$4:$U357,$V357))</f>
        <v>0</v>
      </c>
      <c r="X357" s="266" t="str">
        <f t="shared" si="59"/>
        <v/>
      </c>
      <c r="Y357" s="266" t="str">
        <f t="shared" si="61"/>
        <v/>
      </c>
    </row>
    <row r="358" spans="5:25" x14ac:dyDescent="0.2">
      <c r="E358" s="263">
        <v>355</v>
      </c>
      <c r="F358" s="91" t="str">
        <f>IF(Spielplan!$H362="","",Spielplan!$H362)</f>
        <v/>
      </c>
      <c r="G358" s="92" t="str">
        <f>IF(Spielplan!$I362="","",Spielplan!$I362)</f>
        <v/>
      </c>
      <c r="H358" s="59" t="str">
        <f>IF(AND(Spielplan!$N362&lt;&gt;"",Spielplan!$P362&lt;&gt;"",Spielplan!$H362&lt;&gt;Spielplan!$I362,$F358&lt;&gt;"",$G358&lt;&gt;""),Spielplan!$N362,"")</f>
        <v/>
      </c>
      <c r="I358" s="17" t="str">
        <f>IF(AND(Spielplan!$N362&lt;&gt;"",Spielplan!$P362&lt;&gt;"",Spielplan!$H362&lt;&gt;Spielplan!$I362,$F358&lt;&gt;"",$G358&lt;&gt;""),Spielplan!$P362,"")</f>
        <v/>
      </c>
      <c r="J358" s="280" t="str">
        <f>IF(Spielplan!$G362=0,"",Spielplan!$G362)</f>
        <v/>
      </c>
      <c r="K358" s="281" t="str">
        <f t="shared" si="60"/>
        <v/>
      </c>
      <c r="L358" s="277"/>
      <c r="N358" s="16" t="str">
        <f t="shared" si="52"/>
        <v/>
      </c>
      <c r="O358" s="59">
        <f t="shared" si="53"/>
        <v>0</v>
      </c>
      <c r="P358" s="59" t="str">
        <f t="shared" si="54"/>
        <v/>
      </c>
      <c r="Q358" s="2" t="str">
        <f t="shared" si="55"/>
        <v/>
      </c>
      <c r="R358" s="44" t="str">
        <f t="shared" si="56"/>
        <v/>
      </c>
      <c r="U358" s="240" t="str">
        <f t="shared" si="57"/>
        <v/>
      </c>
      <c r="V358" s="241" t="str">
        <f t="shared" si="58"/>
        <v/>
      </c>
      <c r="W358" s="242">
        <f>IF($U358="",0,COUNTIF($U$4:$U358,$V358))</f>
        <v>0</v>
      </c>
      <c r="X358" s="266" t="str">
        <f t="shared" si="59"/>
        <v/>
      </c>
      <c r="Y358" s="266" t="str">
        <f t="shared" si="61"/>
        <v/>
      </c>
    </row>
    <row r="359" spans="5:25" x14ac:dyDescent="0.2">
      <c r="E359" s="263">
        <v>356</v>
      </c>
      <c r="F359" s="91" t="str">
        <f>IF(Spielplan!$H363="","",Spielplan!$H363)</f>
        <v/>
      </c>
      <c r="G359" s="92" t="str">
        <f>IF(Spielplan!$I363="","",Spielplan!$I363)</f>
        <v/>
      </c>
      <c r="H359" s="59" t="str">
        <f>IF(AND(Spielplan!$N363&lt;&gt;"",Spielplan!$P363&lt;&gt;"",Spielplan!$H363&lt;&gt;Spielplan!$I363,$F359&lt;&gt;"",$G359&lt;&gt;""),Spielplan!$N363,"")</f>
        <v/>
      </c>
      <c r="I359" s="17" t="str">
        <f>IF(AND(Spielplan!$N363&lt;&gt;"",Spielplan!$P363&lt;&gt;"",Spielplan!$H363&lt;&gt;Spielplan!$I363,$F359&lt;&gt;"",$G359&lt;&gt;""),Spielplan!$P363,"")</f>
        <v/>
      </c>
      <c r="J359" s="280" t="str">
        <f>IF(Spielplan!$G363=0,"",Spielplan!$G363)</f>
        <v/>
      </c>
      <c r="K359" s="281" t="str">
        <f t="shared" si="60"/>
        <v/>
      </c>
      <c r="L359" s="277"/>
      <c r="N359" s="16" t="str">
        <f t="shared" si="52"/>
        <v/>
      </c>
      <c r="O359" s="59">
        <f t="shared" si="53"/>
        <v>0</v>
      </c>
      <c r="P359" s="59" t="str">
        <f t="shared" si="54"/>
        <v/>
      </c>
      <c r="Q359" s="2" t="str">
        <f t="shared" si="55"/>
        <v/>
      </c>
      <c r="R359" s="44" t="str">
        <f t="shared" si="56"/>
        <v/>
      </c>
      <c r="U359" s="240" t="str">
        <f t="shared" si="57"/>
        <v/>
      </c>
      <c r="V359" s="241" t="str">
        <f t="shared" si="58"/>
        <v/>
      </c>
      <c r="W359" s="242">
        <f>IF($U359="",0,COUNTIF($U$4:$U359,$V359))</f>
        <v>0</v>
      </c>
      <c r="X359" s="266" t="str">
        <f t="shared" si="59"/>
        <v/>
      </c>
      <c r="Y359" s="266" t="str">
        <f t="shared" si="61"/>
        <v/>
      </c>
    </row>
    <row r="360" spans="5:25" x14ac:dyDescent="0.2">
      <c r="E360" s="263">
        <v>357</v>
      </c>
      <c r="F360" s="91" t="str">
        <f>IF(Spielplan!$H364="","",Spielplan!$H364)</f>
        <v/>
      </c>
      <c r="G360" s="92" t="str">
        <f>IF(Spielplan!$I364="","",Spielplan!$I364)</f>
        <v/>
      </c>
      <c r="H360" s="59" t="str">
        <f>IF(AND(Spielplan!$N364&lt;&gt;"",Spielplan!$P364&lt;&gt;"",Spielplan!$H364&lt;&gt;Spielplan!$I364,$F360&lt;&gt;"",$G360&lt;&gt;""),Spielplan!$N364,"")</f>
        <v/>
      </c>
      <c r="I360" s="17" t="str">
        <f>IF(AND(Spielplan!$N364&lt;&gt;"",Spielplan!$P364&lt;&gt;"",Spielplan!$H364&lt;&gt;Spielplan!$I364,$F360&lt;&gt;"",$G360&lt;&gt;""),Spielplan!$P364,"")</f>
        <v/>
      </c>
      <c r="J360" s="280" t="str">
        <f>IF(Spielplan!$G364=0,"",Spielplan!$G364)</f>
        <v/>
      </c>
      <c r="K360" s="281" t="str">
        <f t="shared" si="60"/>
        <v/>
      </c>
      <c r="L360" s="277"/>
      <c r="N360" s="16" t="str">
        <f t="shared" si="52"/>
        <v/>
      </c>
      <c r="O360" s="59">
        <f t="shared" si="53"/>
        <v>0</v>
      </c>
      <c r="P360" s="59" t="str">
        <f t="shared" si="54"/>
        <v/>
      </c>
      <c r="Q360" s="2" t="str">
        <f t="shared" si="55"/>
        <v/>
      </c>
      <c r="R360" s="44" t="str">
        <f t="shared" si="56"/>
        <v/>
      </c>
      <c r="U360" s="240" t="str">
        <f t="shared" si="57"/>
        <v/>
      </c>
      <c r="V360" s="241" t="str">
        <f t="shared" si="58"/>
        <v/>
      </c>
      <c r="W360" s="242">
        <f>IF($U360="",0,COUNTIF($U$4:$U360,$V360))</f>
        <v>0</v>
      </c>
      <c r="X360" s="266" t="str">
        <f t="shared" si="59"/>
        <v/>
      </c>
      <c r="Y360" s="266" t="str">
        <f t="shared" si="61"/>
        <v/>
      </c>
    </row>
    <row r="361" spans="5:25" x14ac:dyDescent="0.2">
      <c r="E361" s="263">
        <v>358</v>
      </c>
      <c r="F361" s="91" t="str">
        <f>IF(Spielplan!$H365="","",Spielplan!$H365)</f>
        <v/>
      </c>
      <c r="G361" s="92" t="str">
        <f>IF(Spielplan!$I365="","",Spielplan!$I365)</f>
        <v/>
      </c>
      <c r="H361" s="59" t="str">
        <f>IF(AND(Spielplan!$N365&lt;&gt;"",Spielplan!$P365&lt;&gt;"",Spielplan!$H365&lt;&gt;Spielplan!$I365,$F361&lt;&gt;"",$G361&lt;&gt;""),Spielplan!$N365,"")</f>
        <v/>
      </c>
      <c r="I361" s="17" t="str">
        <f>IF(AND(Spielplan!$N365&lt;&gt;"",Spielplan!$P365&lt;&gt;"",Spielplan!$H365&lt;&gt;Spielplan!$I365,$F361&lt;&gt;"",$G361&lt;&gt;""),Spielplan!$P365,"")</f>
        <v/>
      </c>
      <c r="J361" s="280" t="str">
        <f>IF(Spielplan!$G365=0,"",Spielplan!$G365)</f>
        <v/>
      </c>
      <c r="K361" s="281" t="str">
        <f t="shared" si="60"/>
        <v/>
      </c>
      <c r="L361" s="277"/>
      <c r="N361" s="16" t="str">
        <f t="shared" si="52"/>
        <v/>
      </c>
      <c r="O361" s="59">
        <f t="shared" si="53"/>
        <v>0</v>
      </c>
      <c r="P361" s="59" t="str">
        <f t="shared" si="54"/>
        <v/>
      </c>
      <c r="Q361" s="2" t="str">
        <f t="shared" si="55"/>
        <v/>
      </c>
      <c r="R361" s="44" t="str">
        <f t="shared" si="56"/>
        <v/>
      </c>
      <c r="U361" s="240" t="str">
        <f t="shared" si="57"/>
        <v/>
      </c>
      <c r="V361" s="241" t="str">
        <f t="shared" si="58"/>
        <v/>
      </c>
      <c r="W361" s="242">
        <f>IF($U361="",0,COUNTIF($U$4:$U361,$V361))</f>
        <v>0</v>
      </c>
      <c r="X361" s="266" t="str">
        <f t="shared" si="59"/>
        <v/>
      </c>
      <c r="Y361" s="266" t="str">
        <f t="shared" si="61"/>
        <v/>
      </c>
    </row>
    <row r="362" spans="5:25" x14ac:dyDescent="0.2">
      <c r="E362" s="263">
        <v>359</v>
      </c>
      <c r="F362" s="91" t="str">
        <f>IF(Spielplan!$H366="","",Spielplan!$H366)</f>
        <v/>
      </c>
      <c r="G362" s="92" t="str">
        <f>IF(Spielplan!$I366="","",Spielplan!$I366)</f>
        <v/>
      </c>
      <c r="H362" s="59" t="str">
        <f>IF(AND(Spielplan!$N366&lt;&gt;"",Spielplan!$P366&lt;&gt;"",Spielplan!$H366&lt;&gt;Spielplan!$I366,$F362&lt;&gt;"",$G362&lt;&gt;""),Spielplan!$N366,"")</f>
        <v/>
      </c>
      <c r="I362" s="17" t="str">
        <f>IF(AND(Spielplan!$N366&lt;&gt;"",Spielplan!$P366&lt;&gt;"",Spielplan!$H366&lt;&gt;Spielplan!$I366,$F362&lt;&gt;"",$G362&lt;&gt;""),Spielplan!$P366,"")</f>
        <v/>
      </c>
      <c r="J362" s="280" t="str">
        <f>IF(Spielplan!$G366=0,"",Spielplan!$G366)</f>
        <v/>
      </c>
      <c r="K362" s="281" t="str">
        <f t="shared" si="60"/>
        <v/>
      </c>
      <c r="L362" s="277"/>
      <c r="N362" s="16" t="str">
        <f t="shared" si="52"/>
        <v/>
      </c>
      <c r="O362" s="59">
        <f t="shared" si="53"/>
        <v>0</v>
      </c>
      <c r="P362" s="59" t="str">
        <f t="shared" si="54"/>
        <v/>
      </c>
      <c r="Q362" s="2" t="str">
        <f t="shared" si="55"/>
        <v/>
      </c>
      <c r="R362" s="44" t="str">
        <f t="shared" si="56"/>
        <v/>
      </c>
      <c r="U362" s="240" t="str">
        <f t="shared" si="57"/>
        <v/>
      </c>
      <c r="V362" s="241" t="str">
        <f t="shared" si="58"/>
        <v/>
      </c>
      <c r="W362" s="242">
        <f>IF($U362="",0,COUNTIF($U$4:$U362,$V362))</f>
        <v>0</v>
      </c>
      <c r="X362" s="266" t="str">
        <f t="shared" si="59"/>
        <v/>
      </c>
      <c r="Y362" s="266" t="str">
        <f t="shared" si="61"/>
        <v/>
      </c>
    </row>
    <row r="363" spans="5:25" x14ac:dyDescent="0.2">
      <c r="E363" s="263">
        <v>360</v>
      </c>
      <c r="F363" s="91" t="str">
        <f>IF(Spielplan!$H367="","",Spielplan!$H367)</f>
        <v/>
      </c>
      <c r="G363" s="92" t="str">
        <f>IF(Spielplan!$I367="","",Spielplan!$I367)</f>
        <v/>
      </c>
      <c r="H363" s="59" t="str">
        <f>IF(AND(Spielplan!$N367&lt;&gt;"",Spielplan!$P367&lt;&gt;"",Spielplan!$H367&lt;&gt;Spielplan!$I367,$F363&lt;&gt;"",$G363&lt;&gt;""),Spielplan!$N367,"")</f>
        <v/>
      </c>
      <c r="I363" s="17" t="str">
        <f>IF(AND(Spielplan!$N367&lt;&gt;"",Spielplan!$P367&lt;&gt;"",Spielplan!$H367&lt;&gt;Spielplan!$I367,$F363&lt;&gt;"",$G363&lt;&gt;""),Spielplan!$P367,"")</f>
        <v/>
      </c>
      <c r="J363" s="280" t="str">
        <f>IF(Spielplan!$G367=0,"",Spielplan!$G367)</f>
        <v/>
      </c>
      <c r="K363" s="281" t="str">
        <f t="shared" si="60"/>
        <v/>
      </c>
      <c r="L363" s="277"/>
      <c r="N363" s="16" t="str">
        <f t="shared" si="52"/>
        <v/>
      </c>
      <c r="O363" s="59">
        <f t="shared" si="53"/>
        <v>0</v>
      </c>
      <c r="P363" s="59" t="str">
        <f t="shared" si="54"/>
        <v/>
      </c>
      <c r="Q363" s="2" t="str">
        <f t="shared" si="55"/>
        <v/>
      </c>
      <c r="R363" s="44" t="str">
        <f t="shared" si="56"/>
        <v/>
      </c>
      <c r="U363" s="240" t="str">
        <f t="shared" si="57"/>
        <v/>
      </c>
      <c r="V363" s="241" t="str">
        <f t="shared" si="58"/>
        <v/>
      </c>
      <c r="W363" s="242">
        <f>IF($U363="",0,COUNTIF($U$4:$U363,$V363))</f>
        <v>0</v>
      </c>
      <c r="X363" s="266" t="str">
        <f t="shared" si="59"/>
        <v/>
      </c>
      <c r="Y363" s="266" t="str">
        <f t="shared" si="61"/>
        <v/>
      </c>
    </row>
    <row r="364" spans="5:25" x14ac:dyDescent="0.2">
      <c r="E364" s="263">
        <v>361</v>
      </c>
      <c r="F364" s="91" t="str">
        <f>IF(Spielplan!$H368="","",Spielplan!$H368)</f>
        <v/>
      </c>
      <c r="G364" s="92" t="str">
        <f>IF(Spielplan!$I368="","",Spielplan!$I368)</f>
        <v/>
      </c>
      <c r="H364" s="59" t="str">
        <f>IF(AND(Spielplan!$N368&lt;&gt;"",Spielplan!$P368&lt;&gt;"",Spielplan!$H368&lt;&gt;Spielplan!$I368,$F364&lt;&gt;"",$G364&lt;&gt;""),Spielplan!$N368,"")</f>
        <v/>
      </c>
      <c r="I364" s="17" t="str">
        <f>IF(AND(Spielplan!$N368&lt;&gt;"",Spielplan!$P368&lt;&gt;"",Spielplan!$H368&lt;&gt;Spielplan!$I368,$F364&lt;&gt;"",$G364&lt;&gt;""),Spielplan!$P368,"")</f>
        <v/>
      </c>
      <c r="J364" s="280" t="str">
        <f>IF(Spielplan!$G368=0,"",Spielplan!$G368)</f>
        <v/>
      </c>
      <c r="K364" s="281" t="str">
        <f t="shared" si="60"/>
        <v/>
      </c>
      <c r="L364" s="277"/>
      <c r="N364" s="16" t="str">
        <f t="shared" si="52"/>
        <v/>
      </c>
      <c r="O364" s="59">
        <f t="shared" si="53"/>
        <v>0</v>
      </c>
      <c r="P364" s="59" t="str">
        <f t="shared" si="54"/>
        <v/>
      </c>
      <c r="Q364" s="2" t="str">
        <f t="shared" si="55"/>
        <v/>
      </c>
      <c r="R364" s="44" t="str">
        <f t="shared" si="56"/>
        <v/>
      </c>
      <c r="U364" s="240" t="str">
        <f t="shared" si="57"/>
        <v/>
      </c>
      <c r="V364" s="241" t="str">
        <f t="shared" si="58"/>
        <v/>
      </c>
      <c r="W364" s="242">
        <f>IF($U364="",0,COUNTIF($U$4:$U364,$V364))</f>
        <v>0</v>
      </c>
      <c r="X364" s="266" t="str">
        <f t="shared" si="59"/>
        <v/>
      </c>
      <c r="Y364" s="266" t="str">
        <f t="shared" si="61"/>
        <v/>
      </c>
    </row>
    <row r="365" spans="5:25" x14ac:dyDescent="0.2">
      <c r="E365" s="263">
        <v>362</v>
      </c>
      <c r="F365" s="91" t="str">
        <f>IF(Spielplan!$H369="","",Spielplan!$H369)</f>
        <v/>
      </c>
      <c r="G365" s="92" t="str">
        <f>IF(Spielplan!$I369="","",Spielplan!$I369)</f>
        <v/>
      </c>
      <c r="H365" s="59" t="str">
        <f>IF(AND(Spielplan!$N369&lt;&gt;"",Spielplan!$P369&lt;&gt;"",Spielplan!$H369&lt;&gt;Spielplan!$I369,$F365&lt;&gt;"",$G365&lt;&gt;""),Spielplan!$N369,"")</f>
        <v/>
      </c>
      <c r="I365" s="17" t="str">
        <f>IF(AND(Spielplan!$N369&lt;&gt;"",Spielplan!$P369&lt;&gt;"",Spielplan!$H369&lt;&gt;Spielplan!$I369,$F365&lt;&gt;"",$G365&lt;&gt;""),Spielplan!$P369,"")</f>
        <v/>
      </c>
      <c r="J365" s="280" t="str">
        <f>IF(Spielplan!$G369=0,"",Spielplan!$G369)</f>
        <v/>
      </c>
      <c r="K365" s="281" t="str">
        <f t="shared" si="60"/>
        <v/>
      </c>
      <c r="L365" s="277"/>
      <c r="N365" s="16" t="str">
        <f t="shared" si="52"/>
        <v/>
      </c>
      <c r="O365" s="59">
        <f t="shared" si="53"/>
        <v>0</v>
      </c>
      <c r="P365" s="59" t="str">
        <f t="shared" si="54"/>
        <v/>
      </c>
      <c r="Q365" s="2" t="str">
        <f t="shared" si="55"/>
        <v/>
      </c>
      <c r="R365" s="44" t="str">
        <f t="shared" si="56"/>
        <v/>
      </c>
      <c r="U365" s="240" t="str">
        <f t="shared" si="57"/>
        <v/>
      </c>
      <c r="V365" s="241" t="str">
        <f t="shared" si="58"/>
        <v/>
      </c>
      <c r="W365" s="242">
        <f>IF($U365="",0,COUNTIF($U$4:$U365,$V365))</f>
        <v>0</v>
      </c>
      <c r="X365" s="266" t="str">
        <f t="shared" si="59"/>
        <v/>
      </c>
      <c r="Y365" s="266" t="str">
        <f t="shared" si="61"/>
        <v/>
      </c>
    </row>
    <row r="366" spans="5:25" x14ac:dyDescent="0.2">
      <c r="E366" s="263">
        <v>363</v>
      </c>
      <c r="F366" s="91" t="str">
        <f>IF(Spielplan!$H370="","",Spielplan!$H370)</f>
        <v/>
      </c>
      <c r="G366" s="92" t="str">
        <f>IF(Spielplan!$I370="","",Spielplan!$I370)</f>
        <v/>
      </c>
      <c r="H366" s="59" t="str">
        <f>IF(AND(Spielplan!$N370&lt;&gt;"",Spielplan!$P370&lt;&gt;"",Spielplan!$H370&lt;&gt;Spielplan!$I370,$F366&lt;&gt;"",$G366&lt;&gt;""),Spielplan!$N370,"")</f>
        <v/>
      </c>
      <c r="I366" s="17" t="str">
        <f>IF(AND(Spielplan!$N370&lt;&gt;"",Spielplan!$P370&lt;&gt;"",Spielplan!$H370&lt;&gt;Spielplan!$I370,$F366&lt;&gt;"",$G366&lt;&gt;""),Spielplan!$P370,"")</f>
        <v/>
      </c>
      <c r="J366" s="280" t="str">
        <f>IF(Spielplan!$G370=0,"",Spielplan!$G370)</f>
        <v/>
      </c>
      <c r="K366" s="281" t="str">
        <f t="shared" si="60"/>
        <v/>
      </c>
      <c r="L366" s="277"/>
      <c r="N366" s="16" t="str">
        <f t="shared" si="52"/>
        <v/>
      </c>
      <c r="O366" s="59">
        <f t="shared" si="53"/>
        <v>0</v>
      </c>
      <c r="P366" s="59" t="str">
        <f t="shared" si="54"/>
        <v/>
      </c>
      <c r="Q366" s="2" t="str">
        <f t="shared" si="55"/>
        <v/>
      </c>
      <c r="R366" s="44" t="str">
        <f t="shared" si="56"/>
        <v/>
      </c>
      <c r="U366" s="240" t="str">
        <f t="shared" si="57"/>
        <v/>
      </c>
      <c r="V366" s="241" t="str">
        <f t="shared" si="58"/>
        <v/>
      </c>
      <c r="W366" s="242">
        <f>IF($U366="",0,COUNTIF($U$4:$U366,$V366))</f>
        <v>0</v>
      </c>
      <c r="X366" s="266" t="str">
        <f t="shared" si="59"/>
        <v/>
      </c>
      <c r="Y366" s="266" t="str">
        <f t="shared" si="61"/>
        <v/>
      </c>
    </row>
    <row r="367" spans="5:25" x14ac:dyDescent="0.2">
      <c r="E367" s="263">
        <v>364</v>
      </c>
      <c r="F367" s="91" t="str">
        <f>IF(Spielplan!$H371="","",Spielplan!$H371)</f>
        <v/>
      </c>
      <c r="G367" s="92" t="str">
        <f>IF(Spielplan!$I371="","",Spielplan!$I371)</f>
        <v/>
      </c>
      <c r="H367" s="59" t="str">
        <f>IF(AND(Spielplan!$N371&lt;&gt;"",Spielplan!$P371&lt;&gt;"",Spielplan!$H371&lt;&gt;Spielplan!$I371,$F367&lt;&gt;"",$G367&lt;&gt;""),Spielplan!$N371,"")</f>
        <v/>
      </c>
      <c r="I367" s="17" t="str">
        <f>IF(AND(Spielplan!$N371&lt;&gt;"",Spielplan!$P371&lt;&gt;"",Spielplan!$H371&lt;&gt;Spielplan!$I371,$F367&lt;&gt;"",$G367&lt;&gt;""),Spielplan!$P371,"")</f>
        <v/>
      </c>
      <c r="J367" s="280" t="str">
        <f>IF(Spielplan!$G371=0,"",Spielplan!$G371)</f>
        <v/>
      </c>
      <c r="K367" s="281" t="str">
        <f t="shared" si="60"/>
        <v/>
      </c>
      <c r="L367" s="277"/>
      <c r="N367" s="16" t="str">
        <f t="shared" si="52"/>
        <v/>
      </c>
      <c r="O367" s="59">
        <f t="shared" si="53"/>
        <v>0</v>
      </c>
      <c r="P367" s="59" t="str">
        <f t="shared" si="54"/>
        <v/>
      </c>
      <c r="Q367" s="2" t="str">
        <f t="shared" si="55"/>
        <v/>
      </c>
      <c r="R367" s="44" t="str">
        <f t="shared" si="56"/>
        <v/>
      </c>
      <c r="U367" s="240" t="str">
        <f t="shared" si="57"/>
        <v/>
      </c>
      <c r="V367" s="241" t="str">
        <f t="shared" si="58"/>
        <v/>
      </c>
      <c r="W367" s="242">
        <f>IF($U367="",0,COUNTIF($U$4:$U367,$V367))</f>
        <v>0</v>
      </c>
      <c r="X367" s="266" t="str">
        <f t="shared" si="59"/>
        <v/>
      </c>
      <c r="Y367" s="266" t="str">
        <f t="shared" si="61"/>
        <v/>
      </c>
    </row>
    <row r="368" spans="5:25" x14ac:dyDescent="0.2">
      <c r="E368" s="263">
        <v>365</v>
      </c>
      <c r="F368" s="91" t="str">
        <f>IF(Spielplan!$H372="","",Spielplan!$H372)</f>
        <v/>
      </c>
      <c r="G368" s="92" t="str">
        <f>IF(Spielplan!$I372="","",Spielplan!$I372)</f>
        <v/>
      </c>
      <c r="H368" s="59" t="str">
        <f>IF(AND(Spielplan!$N372&lt;&gt;"",Spielplan!$P372&lt;&gt;"",Spielplan!$H372&lt;&gt;Spielplan!$I372,$F368&lt;&gt;"",$G368&lt;&gt;""),Spielplan!$N372,"")</f>
        <v/>
      </c>
      <c r="I368" s="17" t="str">
        <f>IF(AND(Spielplan!$N372&lt;&gt;"",Spielplan!$P372&lt;&gt;"",Spielplan!$H372&lt;&gt;Spielplan!$I372,$F368&lt;&gt;"",$G368&lt;&gt;""),Spielplan!$P372,"")</f>
        <v/>
      </c>
      <c r="J368" s="280" t="str">
        <f>IF(Spielplan!$G372=0,"",Spielplan!$G372)</f>
        <v/>
      </c>
      <c r="K368" s="281" t="str">
        <f t="shared" si="60"/>
        <v/>
      </c>
      <c r="L368" s="277"/>
      <c r="N368" s="16" t="str">
        <f t="shared" si="52"/>
        <v/>
      </c>
      <c r="O368" s="59">
        <f t="shared" si="53"/>
        <v>0</v>
      </c>
      <c r="P368" s="59" t="str">
        <f t="shared" si="54"/>
        <v/>
      </c>
      <c r="Q368" s="2" t="str">
        <f t="shared" si="55"/>
        <v/>
      </c>
      <c r="R368" s="44" t="str">
        <f t="shared" si="56"/>
        <v/>
      </c>
      <c r="U368" s="240" t="str">
        <f t="shared" si="57"/>
        <v/>
      </c>
      <c r="V368" s="241" t="str">
        <f t="shared" si="58"/>
        <v/>
      </c>
      <c r="W368" s="242">
        <f>IF($U368="",0,COUNTIF($U$4:$U368,$V368))</f>
        <v>0</v>
      </c>
      <c r="X368" s="266" t="str">
        <f t="shared" si="59"/>
        <v/>
      </c>
      <c r="Y368" s="266" t="str">
        <f t="shared" si="61"/>
        <v/>
      </c>
    </row>
    <row r="369" spans="5:25" x14ac:dyDescent="0.2">
      <c r="E369" s="263">
        <v>366</v>
      </c>
      <c r="F369" s="91" t="str">
        <f>IF(Spielplan!$H373="","",Spielplan!$H373)</f>
        <v/>
      </c>
      <c r="G369" s="92" t="str">
        <f>IF(Spielplan!$I373="","",Spielplan!$I373)</f>
        <v/>
      </c>
      <c r="H369" s="59" t="str">
        <f>IF(AND(Spielplan!$N373&lt;&gt;"",Spielplan!$P373&lt;&gt;"",Spielplan!$H373&lt;&gt;Spielplan!$I373,$F369&lt;&gt;"",$G369&lt;&gt;""),Spielplan!$N373,"")</f>
        <v/>
      </c>
      <c r="I369" s="17" t="str">
        <f>IF(AND(Spielplan!$N373&lt;&gt;"",Spielplan!$P373&lt;&gt;"",Spielplan!$H373&lt;&gt;Spielplan!$I373,$F369&lt;&gt;"",$G369&lt;&gt;""),Spielplan!$P373,"")</f>
        <v/>
      </c>
      <c r="J369" s="280" t="str">
        <f>IF(Spielplan!$G373=0,"",Spielplan!$G373)</f>
        <v/>
      </c>
      <c r="K369" s="281" t="str">
        <f t="shared" si="60"/>
        <v/>
      </c>
      <c r="L369" s="277"/>
      <c r="N369" s="16" t="str">
        <f t="shared" si="52"/>
        <v/>
      </c>
      <c r="O369" s="59">
        <f t="shared" si="53"/>
        <v>0</v>
      </c>
      <c r="P369" s="59" t="str">
        <f t="shared" si="54"/>
        <v/>
      </c>
      <c r="Q369" s="2" t="str">
        <f t="shared" si="55"/>
        <v/>
      </c>
      <c r="R369" s="44" t="str">
        <f t="shared" si="56"/>
        <v/>
      </c>
      <c r="U369" s="240" t="str">
        <f t="shared" si="57"/>
        <v/>
      </c>
      <c r="V369" s="241" t="str">
        <f t="shared" si="58"/>
        <v/>
      </c>
      <c r="W369" s="242">
        <f>IF($U369="",0,COUNTIF($U$4:$U369,$V369))</f>
        <v>0</v>
      </c>
      <c r="X369" s="266" t="str">
        <f t="shared" si="59"/>
        <v/>
      </c>
      <c r="Y369" s="266" t="str">
        <f t="shared" si="61"/>
        <v/>
      </c>
    </row>
    <row r="370" spans="5:25" x14ac:dyDescent="0.2">
      <c r="E370" s="263">
        <v>367</v>
      </c>
      <c r="F370" s="91" t="str">
        <f>IF(Spielplan!$H374="","",Spielplan!$H374)</f>
        <v/>
      </c>
      <c r="G370" s="92" t="str">
        <f>IF(Spielplan!$I374="","",Spielplan!$I374)</f>
        <v/>
      </c>
      <c r="H370" s="59" t="str">
        <f>IF(AND(Spielplan!$N374&lt;&gt;"",Spielplan!$P374&lt;&gt;"",Spielplan!$H374&lt;&gt;Spielplan!$I374,$F370&lt;&gt;"",$G370&lt;&gt;""),Spielplan!$N374,"")</f>
        <v/>
      </c>
      <c r="I370" s="17" t="str">
        <f>IF(AND(Spielplan!$N374&lt;&gt;"",Spielplan!$P374&lt;&gt;"",Spielplan!$H374&lt;&gt;Spielplan!$I374,$F370&lt;&gt;"",$G370&lt;&gt;""),Spielplan!$P374,"")</f>
        <v/>
      </c>
      <c r="J370" s="280" t="str">
        <f>IF(Spielplan!$G374=0,"",Spielplan!$G374)</f>
        <v/>
      </c>
      <c r="K370" s="281" t="str">
        <f t="shared" si="60"/>
        <v/>
      </c>
      <c r="L370" s="277"/>
      <c r="N370" s="16" t="str">
        <f t="shared" si="52"/>
        <v/>
      </c>
      <c r="O370" s="59">
        <f t="shared" si="53"/>
        <v>0</v>
      </c>
      <c r="P370" s="59" t="str">
        <f t="shared" si="54"/>
        <v/>
      </c>
      <c r="Q370" s="2" t="str">
        <f t="shared" si="55"/>
        <v/>
      </c>
      <c r="R370" s="44" t="str">
        <f t="shared" si="56"/>
        <v/>
      </c>
      <c r="U370" s="240" t="str">
        <f t="shared" si="57"/>
        <v/>
      </c>
      <c r="V370" s="241" t="str">
        <f t="shared" si="58"/>
        <v/>
      </c>
      <c r="W370" s="242">
        <f>IF($U370="",0,COUNTIF($U$4:$U370,$V370))</f>
        <v>0</v>
      </c>
      <c r="X370" s="266" t="str">
        <f t="shared" si="59"/>
        <v/>
      </c>
      <c r="Y370" s="266" t="str">
        <f t="shared" si="61"/>
        <v/>
      </c>
    </row>
    <row r="371" spans="5:25" x14ac:dyDescent="0.2">
      <c r="E371" s="263">
        <v>368</v>
      </c>
      <c r="F371" s="91" t="str">
        <f>IF(Spielplan!$H375="","",Spielplan!$H375)</f>
        <v/>
      </c>
      <c r="G371" s="92" t="str">
        <f>IF(Spielplan!$I375="","",Spielplan!$I375)</f>
        <v/>
      </c>
      <c r="H371" s="59" t="str">
        <f>IF(AND(Spielplan!$N375&lt;&gt;"",Spielplan!$P375&lt;&gt;"",Spielplan!$H375&lt;&gt;Spielplan!$I375,$F371&lt;&gt;"",$G371&lt;&gt;""),Spielplan!$N375,"")</f>
        <v/>
      </c>
      <c r="I371" s="17" t="str">
        <f>IF(AND(Spielplan!$N375&lt;&gt;"",Spielplan!$P375&lt;&gt;"",Spielplan!$H375&lt;&gt;Spielplan!$I375,$F371&lt;&gt;"",$G371&lt;&gt;""),Spielplan!$P375,"")</f>
        <v/>
      </c>
      <c r="J371" s="280" t="str">
        <f>IF(Spielplan!$G375=0,"",Spielplan!$G375)</f>
        <v/>
      </c>
      <c r="K371" s="281" t="str">
        <f t="shared" si="60"/>
        <v/>
      </c>
      <c r="L371" s="277"/>
      <c r="N371" s="16" t="str">
        <f t="shared" si="52"/>
        <v/>
      </c>
      <c r="O371" s="59">
        <f t="shared" si="53"/>
        <v>0</v>
      </c>
      <c r="P371" s="59" t="str">
        <f t="shared" si="54"/>
        <v/>
      </c>
      <c r="Q371" s="2" t="str">
        <f t="shared" si="55"/>
        <v/>
      </c>
      <c r="R371" s="44" t="str">
        <f t="shared" si="56"/>
        <v/>
      </c>
      <c r="U371" s="240" t="str">
        <f t="shared" si="57"/>
        <v/>
      </c>
      <c r="V371" s="241" t="str">
        <f t="shared" si="58"/>
        <v/>
      </c>
      <c r="W371" s="242">
        <f>IF($U371="",0,COUNTIF($U$4:$U371,$V371))</f>
        <v>0</v>
      </c>
      <c r="X371" s="266" t="str">
        <f t="shared" si="59"/>
        <v/>
      </c>
      <c r="Y371" s="266" t="str">
        <f t="shared" si="61"/>
        <v/>
      </c>
    </row>
    <row r="372" spans="5:25" x14ac:dyDescent="0.2">
      <c r="E372" s="263">
        <v>369</v>
      </c>
      <c r="F372" s="91" t="str">
        <f>IF(Spielplan!$H376="","",Spielplan!$H376)</f>
        <v/>
      </c>
      <c r="G372" s="92" t="str">
        <f>IF(Spielplan!$I376="","",Spielplan!$I376)</f>
        <v/>
      </c>
      <c r="H372" s="59" t="str">
        <f>IF(AND(Spielplan!$N376&lt;&gt;"",Spielplan!$P376&lt;&gt;"",Spielplan!$H376&lt;&gt;Spielplan!$I376,$F372&lt;&gt;"",$G372&lt;&gt;""),Spielplan!$N376,"")</f>
        <v/>
      </c>
      <c r="I372" s="17" t="str">
        <f>IF(AND(Spielplan!$N376&lt;&gt;"",Spielplan!$P376&lt;&gt;"",Spielplan!$H376&lt;&gt;Spielplan!$I376,$F372&lt;&gt;"",$G372&lt;&gt;""),Spielplan!$P376,"")</f>
        <v/>
      </c>
      <c r="J372" s="280" t="str">
        <f>IF(Spielplan!$G376=0,"",Spielplan!$G376)</f>
        <v/>
      </c>
      <c r="K372" s="281" t="str">
        <f t="shared" si="60"/>
        <v/>
      </c>
      <c r="L372" s="277"/>
      <c r="N372" s="16" t="str">
        <f t="shared" si="52"/>
        <v/>
      </c>
      <c r="O372" s="59">
        <f t="shared" si="53"/>
        <v>0</v>
      </c>
      <c r="P372" s="59" t="str">
        <f t="shared" si="54"/>
        <v/>
      </c>
      <c r="Q372" s="2" t="str">
        <f t="shared" si="55"/>
        <v/>
      </c>
      <c r="R372" s="44" t="str">
        <f t="shared" si="56"/>
        <v/>
      </c>
      <c r="U372" s="240" t="str">
        <f t="shared" si="57"/>
        <v/>
      </c>
      <c r="V372" s="241" t="str">
        <f t="shared" si="58"/>
        <v/>
      </c>
      <c r="W372" s="242">
        <f>IF($U372="",0,COUNTIF($U$4:$U372,$V372))</f>
        <v>0</v>
      </c>
      <c r="X372" s="266" t="str">
        <f t="shared" si="59"/>
        <v/>
      </c>
      <c r="Y372" s="266" t="str">
        <f t="shared" si="61"/>
        <v/>
      </c>
    </row>
    <row r="373" spans="5:25" x14ac:dyDescent="0.2">
      <c r="E373" s="263">
        <v>370</v>
      </c>
      <c r="F373" s="91" t="str">
        <f>IF(Spielplan!$H377="","",Spielplan!$H377)</f>
        <v/>
      </c>
      <c r="G373" s="92" t="str">
        <f>IF(Spielplan!$I377="","",Spielplan!$I377)</f>
        <v/>
      </c>
      <c r="H373" s="59" t="str">
        <f>IF(AND(Spielplan!$N377&lt;&gt;"",Spielplan!$P377&lt;&gt;"",Spielplan!$H377&lt;&gt;Spielplan!$I377,$F373&lt;&gt;"",$G373&lt;&gt;""),Spielplan!$N377,"")</f>
        <v/>
      </c>
      <c r="I373" s="17" t="str">
        <f>IF(AND(Spielplan!$N377&lt;&gt;"",Spielplan!$P377&lt;&gt;"",Spielplan!$H377&lt;&gt;Spielplan!$I377,$F373&lt;&gt;"",$G373&lt;&gt;""),Spielplan!$P377,"")</f>
        <v/>
      </c>
      <c r="J373" s="280" t="str">
        <f>IF(Spielplan!$G377=0,"",Spielplan!$G377)</f>
        <v/>
      </c>
      <c r="K373" s="281" t="str">
        <f t="shared" si="60"/>
        <v/>
      </c>
      <c r="L373" s="277"/>
      <c r="N373" s="16" t="str">
        <f t="shared" si="52"/>
        <v/>
      </c>
      <c r="O373" s="59">
        <f t="shared" si="53"/>
        <v>0</v>
      </c>
      <c r="P373" s="59" t="str">
        <f t="shared" si="54"/>
        <v/>
      </c>
      <c r="Q373" s="2" t="str">
        <f t="shared" si="55"/>
        <v/>
      </c>
      <c r="R373" s="44" t="str">
        <f t="shared" si="56"/>
        <v/>
      </c>
      <c r="U373" s="240" t="str">
        <f t="shared" si="57"/>
        <v/>
      </c>
      <c r="V373" s="241" t="str">
        <f t="shared" si="58"/>
        <v/>
      </c>
      <c r="W373" s="242">
        <f>IF($U373="",0,COUNTIF($U$4:$U373,$V373))</f>
        <v>0</v>
      </c>
      <c r="X373" s="266" t="str">
        <f t="shared" si="59"/>
        <v/>
      </c>
      <c r="Y373" s="266" t="str">
        <f t="shared" si="61"/>
        <v/>
      </c>
    </row>
    <row r="374" spans="5:25" x14ac:dyDescent="0.2">
      <c r="E374" s="263">
        <v>371</v>
      </c>
      <c r="F374" s="91" t="str">
        <f>IF(Spielplan!$H378="","",Spielplan!$H378)</f>
        <v/>
      </c>
      <c r="G374" s="92" t="str">
        <f>IF(Spielplan!$I378="","",Spielplan!$I378)</f>
        <v/>
      </c>
      <c r="H374" s="59" t="str">
        <f>IF(AND(Spielplan!$N378&lt;&gt;"",Spielplan!$P378&lt;&gt;"",Spielplan!$H378&lt;&gt;Spielplan!$I378,$F374&lt;&gt;"",$G374&lt;&gt;""),Spielplan!$N378,"")</f>
        <v/>
      </c>
      <c r="I374" s="17" t="str">
        <f>IF(AND(Spielplan!$N378&lt;&gt;"",Spielplan!$P378&lt;&gt;"",Spielplan!$H378&lt;&gt;Spielplan!$I378,$F374&lt;&gt;"",$G374&lt;&gt;""),Spielplan!$P378,"")</f>
        <v/>
      </c>
      <c r="J374" s="280" t="str">
        <f>IF(Spielplan!$G378=0,"",Spielplan!$G378)</f>
        <v/>
      </c>
      <c r="K374" s="281" t="str">
        <f t="shared" si="60"/>
        <v/>
      </c>
      <c r="L374" s="277"/>
      <c r="N374" s="16" t="str">
        <f t="shared" si="52"/>
        <v/>
      </c>
      <c r="O374" s="59">
        <f t="shared" si="53"/>
        <v>0</v>
      </c>
      <c r="P374" s="59" t="str">
        <f t="shared" si="54"/>
        <v/>
      </c>
      <c r="Q374" s="2" t="str">
        <f t="shared" si="55"/>
        <v/>
      </c>
      <c r="R374" s="44" t="str">
        <f t="shared" si="56"/>
        <v/>
      </c>
      <c r="U374" s="240" t="str">
        <f t="shared" si="57"/>
        <v/>
      </c>
      <c r="V374" s="241" t="str">
        <f t="shared" si="58"/>
        <v/>
      </c>
      <c r="W374" s="242">
        <f>IF($U374="",0,COUNTIF($U$4:$U374,$V374))</f>
        <v>0</v>
      </c>
      <c r="X374" s="266" t="str">
        <f t="shared" si="59"/>
        <v/>
      </c>
      <c r="Y374" s="266" t="str">
        <f t="shared" si="61"/>
        <v/>
      </c>
    </row>
    <row r="375" spans="5:25" x14ac:dyDescent="0.2">
      <c r="E375" s="263">
        <v>372</v>
      </c>
      <c r="F375" s="91" t="str">
        <f>IF(Spielplan!$H379="","",Spielplan!$H379)</f>
        <v/>
      </c>
      <c r="G375" s="92" t="str">
        <f>IF(Spielplan!$I379="","",Spielplan!$I379)</f>
        <v/>
      </c>
      <c r="H375" s="59" t="str">
        <f>IF(AND(Spielplan!$N379&lt;&gt;"",Spielplan!$P379&lt;&gt;"",Spielplan!$H379&lt;&gt;Spielplan!$I379,$F375&lt;&gt;"",$G375&lt;&gt;""),Spielplan!$N379,"")</f>
        <v/>
      </c>
      <c r="I375" s="17" t="str">
        <f>IF(AND(Spielplan!$N379&lt;&gt;"",Spielplan!$P379&lt;&gt;"",Spielplan!$H379&lt;&gt;Spielplan!$I379,$F375&lt;&gt;"",$G375&lt;&gt;""),Spielplan!$P379,"")</f>
        <v/>
      </c>
      <c r="J375" s="280" t="str">
        <f>IF(Spielplan!$G379=0,"",Spielplan!$G379)</f>
        <v/>
      </c>
      <c r="K375" s="281" t="str">
        <f t="shared" si="60"/>
        <v/>
      </c>
      <c r="L375" s="277"/>
      <c r="N375" s="16" t="str">
        <f t="shared" si="52"/>
        <v/>
      </c>
      <c r="O375" s="59">
        <f t="shared" si="53"/>
        <v>0</v>
      </c>
      <c r="P375" s="59" t="str">
        <f t="shared" si="54"/>
        <v/>
      </c>
      <c r="Q375" s="2" t="str">
        <f t="shared" si="55"/>
        <v/>
      </c>
      <c r="R375" s="44" t="str">
        <f t="shared" si="56"/>
        <v/>
      </c>
      <c r="U375" s="240" t="str">
        <f t="shared" si="57"/>
        <v/>
      </c>
      <c r="V375" s="241" t="str">
        <f t="shared" si="58"/>
        <v/>
      </c>
      <c r="W375" s="242">
        <f>IF($U375="",0,COUNTIF($U$4:$U375,$V375))</f>
        <v>0</v>
      </c>
      <c r="X375" s="266" t="str">
        <f t="shared" si="59"/>
        <v/>
      </c>
      <c r="Y375" s="266" t="str">
        <f t="shared" si="61"/>
        <v/>
      </c>
    </row>
    <row r="376" spans="5:25" x14ac:dyDescent="0.2">
      <c r="E376" s="263">
        <v>373</v>
      </c>
      <c r="F376" s="91" t="str">
        <f>IF(Spielplan!$H380="","",Spielplan!$H380)</f>
        <v/>
      </c>
      <c r="G376" s="92" t="str">
        <f>IF(Spielplan!$I380="","",Spielplan!$I380)</f>
        <v/>
      </c>
      <c r="H376" s="59" t="str">
        <f>IF(AND(Spielplan!$N380&lt;&gt;"",Spielplan!$P380&lt;&gt;"",Spielplan!$H380&lt;&gt;Spielplan!$I380,$F376&lt;&gt;"",$G376&lt;&gt;""),Spielplan!$N380,"")</f>
        <v/>
      </c>
      <c r="I376" s="17" t="str">
        <f>IF(AND(Spielplan!$N380&lt;&gt;"",Spielplan!$P380&lt;&gt;"",Spielplan!$H380&lt;&gt;Spielplan!$I380,$F376&lt;&gt;"",$G376&lt;&gt;""),Spielplan!$P380,"")</f>
        <v/>
      </c>
      <c r="J376" s="280" t="str">
        <f>IF(Spielplan!$G380=0,"",Spielplan!$G380)</f>
        <v/>
      </c>
      <c r="K376" s="281" t="str">
        <f t="shared" si="60"/>
        <v/>
      </c>
      <c r="L376" s="277"/>
      <c r="N376" s="16" t="str">
        <f t="shared" si="52"/>
        <v/>
      </c>
      <c r="O376" s="59">
        <f t="shared" si="53"/>
        <v>0</v>
      </c>
      <c r="P376" s="59" t="str">
        <f t="shared" si="54"/>
        <v/>
      </c>
      <c r="Q376" s="2" t="str">
        <f t="shared" si="55"/>
        <v/>
      </c>
      <c r="R376" s="44" t="str">
        <f t="shared" si="56"/>
        <v/>
      </c>
      <c r="U376" s="240" t="str">
        <f t="shared" si="57"/>
        <v/>
      </c>
      <c r="V376" s="241" t="str">
        <f t="shared" si="58"/>
        <v/>
      </c>
      <c r="W376" s="242">
        <f>IF($U376="",0,COUNTIF($U$4:$U376,$V376))</f>
        <v>0</v>
      </c>
      <c r="X376" s="266" t="str">
        <f t="shared" si="59"/>
        <v/>
      </c>
      <c r="Y376" s="266" t="str">
        <f t="shared" si="61"/>
        <v/>
      </c>
    </row>
    <row r="377" spans="5:25" x14ac:dyDescent="0.2">
      <c r="E377" s="263">
        <v>374</v>
      </c>
      <c r="F377" s="91" t="str">
        <f>IF(Spielplan!$H381="","",Spielplan!$H381)</f>
        <v/>
      </c>
      <c r="G377" s="92" t="str">
        <f>IF(Spielplan!$I381="","",Spielplan!$I381)</f>
        <v/>
      </c>
      <c r="H377" s="59" t="str">
        <f>IF(AND(Spielplan!$N381&lt;&gt;"",Spielplan!$P381&lt;&gt;"",Spielplan!$H381&lt;&gt;Spielplan!$I381,$F377&lt;&gt;"",$G377&lt;&gt;""),Spielplan!$N381,"")</f>
        <v/>
      </c>
      <c r="I377" s="17" t="str">
        <f>IF(AND(Spielplan!$N381&lt;&gt;"",Spielplan!$P381&lt;&gt;"",Spielplan!$H381&lt;&gt;Spielplan!$I381,$F377&lt;&gt;"",$G377&lt;&gt;""),Spielplan!$P381,"")</f>
        <v/>
      </c>
      <c r="J377" s="280" t="str">
        <f>IF(Spielplan!$G381=0,"",Spielplan!$G381)</f>
        <v/>
      </c>
      <c r="K377" s="281" t="str">
        <f t="shared" si="60"/>
        <v/>
      </c>
      <c r="L377" s="277"/>
      <c r="N377" s="16" t="str">
        <f t="shared" si="52"/>
        <v/>
      </c>
      <c r="O377" s="59">
        <f t="shared" si="53"/>
        <v>0</v>
      </c>
      <c r="P377" s="59" t="str">
        <f t="shared" si="54"/>
        <v/>
      </c>
      <c r="Q377" s="2" t="str">
        <f t="shared" si="55"/>
        <v/>
      </c>
      <c r="R377" s="44" t="str">
        <f t="shared" si="56"/>
        <v/>
      </c>
      <c r="U377" s="240" t="str">
        <f t="shared" si="57"/>
        <v/>
      </c>
      <c r="V377" s="241" t="str">
        <f t="shared" si="58"/>
        <v/>
      </c>
      <c r="W377" s="242">
        <f>IF($U377="",0,COUNTIF($U$4:$U377,$V377))</f>
        <v>0</v>
      </c>
      <c r="X377" s="266" t="str">
        <f t="shared" si="59"/>
        <v/>
      </c>
      <c r="Y377" s="266" t="str">
        <f t="shared" si="61"/>
        <v/>
      </c>
    </row>
    <row r="378" spans="5:25" x14ac:dyDescent="0.2">
      <c r="E378" s="263">
        <v>375</v>
      </c>
      <c r="F378" s="91" t="str">
        <f>IF(Spielplan!$H382="","",Spielplan!$H382)</f>
        <v/>
      </c>
      <c r="G378" s="92" t="str">
        <f>IF(Spielplan!$I382="","",Spielplan!$I382)</f>
        <v/>
      </c>
      <c r="H378" s="59" t="str">
        <f>IF(AND(Spielplan!$N382&lt;&gt;"",Spielplan!$P382&lt;&gt;"",Spielplan!$H382&lt;&gt;Spielplan!$I382,$F378&lt;&gt;"",$G378&lt;&gt;""),Spielplan!$N382,"")</f>
        <v/>
      </c>
      <c r="I378" s="17" t="str">
        <f>IF(AND(Spielplan!$N382&lt;&gt;"",Spielplan!$P382&lt;&gt;"",Spielplan!$H382&lt;&gt;Spielplan!$I382,$F378&lt;&gt;"",$G378&lt;&gt;""),Spielplan!$P382,"")</f>
        <v/>
      </c>
      <c r="J378" s="280" t="str">
        <f>IF(Spielplan!$G382=0,"",Spielplan!$G382)</f>
        <v/>
      </c>
      <c r="K378" s="281" t="str">
        <f t="shared" si="60"/>
        <v/>
      </c>
      <c r="L378" s="277"/>
      <c r="N378" s="16" t="str">
        <f t="shared" si="52"/>
        <v/>
      </c>
      <c r="O378" s="59">
        <f t="shared" si="53"/>
        <v>0</v>
      </c>
      <c r="P378" s="59" t="str">
        <f t="shared" si="54"/>
        <v/>
      </c>
      <c r="Q378" s="2" t="str">
        <f t="shared" si="55"/>
        <v/>
      </c>
      <c r="R378" s="44" t="str">
        <f t="shared" si="56"/>
        <v/>
      </c>
      <c r="U378" s="240" t="str">
        <f t="shared" si="57"/>
        <v/>
      </c>
      <c r="V378" s="241" t="str">
        <f t="shared" si="58"/>
        <v/>
      </c>
      <c r="W378" s="242">
        <f>IF($U378="",0,COUNTIF($U$4:$U378,$V378))</f>
        <v>0</v>
      </c>
      <c r="X378" s="266" t="str">
        <f t="shared" si="59"/>
        <v/>
      </c>
      <c r="Y378" s="266" t="str">
        <f t="shared" si="61"/>
        <v/>
      </c>
    </row>
    <row r="379" spans="5:25" x14ac:dyDescent="0.2">
      <c r="E379" s="263">
        <v>376</v>
      </c>
      <c r="F379" s="91" t="str">
        <f>IF(Spielplan!$H383="","",Spielplan!$H383)</f>
        <v/>
      </c>
      <c r="G379" s="92" t="str">
        <f>IF(Spielplan!$I383="","",Spielplan!$I383)</f>
        <v/>
      </c>
      <c r="H379" s="59" t="str">
        <f>IF(AND(Spielplan!$N383&lt;&gt;"",Spielplan!$P383&lt;&gt;"",Spielplan!$H383&lt;&gt;Spielplan!$I383,$F379&lt;&gt;"",$G379&lt;&gt;""),Spielplan!$N383,"")</f>
        <v/>
      </c>
      <c r="I379" s="17" t="str">
        <f>IF(AND(Spielplan!$N383&lt;&gt;"",Spielplan!$P383&lt;&gt;"",Spielplan!$H383&lt;&gt;Spielplan!$I383,$F379&lt;&gt;"",$G379&lt;&gt;""),Spielplan!$P383,"")</f>
        <v/>
      </c>
      <c r="J379" s="280" t="str">
        <f>IF(Spielplan!$G383=0,"",Spielplan!$G383)</f>
        <v/>
      </c>
      <c r="K379" s="281" t="str">
        <f t="shared" si="60"/>
        <v/>
      </c>
      <c r="L379" s="277"/>
      <c r="N379" s="16" t="str">
        <f t="shared" si="52"/>
        <v/>
      </c>
      <c r="O379" s="59">
        <f t="shared" si="53"/>
        <v>0</v>
      </c>
      <c r="P379" s="59" t="str">
        <f t="shared" si="54"/>
        <v/>
      </c>
      <c r="Q379" s="2" t="str">
        <f t="shared" si="55"/>
        <v/>
      </c>
      <c r="R379" s="44" t="str">
        <f t="shared" si="56"/>
        <v/>
      </c>
      <c r="U379" s="240" t="str">
        <f t="shared" si="57"/>
        <v/>
      </c>
      <c r="V379" s="241" t="str">
        <f t="shared" si="58"/>
        <v/>
      </c>
      <c r="W379" s="242">
        <f>IF($U379="",0,COUNTIF($U$4:$U379,$V379))</f>
        <v>0</v>
      </c>
      <c r="X379" s="266" t="str">
        <f t="shared" si="59"/>
        <v/>
      </c>
      <c r="Y379" s="266" t="str">
        <f t="shared" si="61"/>
        <v/>
      </c>
    </row>
    <row r="380" spans="5:25" x14ac:dyDescent="0.2">
      <c r="E380" s="263">
        <v>377</v>
      </c>
      <c r="F380" s="91" t="str">
        <f>IF(Spielplan!$H384="","",Spielplan!$H384)</f>
        <v/>
      </c>
      <c r="G380" s="92" t="str">
        <f>IF(Spielplan!$I384="","",Spielplan!$I384)</f>
        <v/>
      </c>
      <c r="H380" s="59" t="str">
        <f>IF(AND(Spielplan!$N384&lt;&gt;"",Spielplan!$P384&lt;&gt;"",Spielplan!$H384&lt;&gt;Spielplan!$I384,$F380&lt;&gt;"",$G380&lt;&gt;""),Spielplan!$N384,"")</f>
        <v/>
      </c>
      <c r="I380" s="17" t="str">
        <f>IF(AND(Spielplan!$N384&lt;&gt;"",Spielplan!$P384&lt;&gt;"",Spielplan!$H384&lt;&gt;Spielplan!$I384,$F380&lt;&gt;"",$G380&lt;&gt;""),Spielplan!$P384,"")</f>
        <v/>
      </c>
      <c r="J380" s="280" t="str">
        <f>IF(Spielplan!$G384=0,"",Spielplan!$G384)</f>
        <v/>
      </c>
      <c r="K380" s="281" t="str">
        <f t="shared" si="60"/>
        <v/>
      </c>
      <c r="L380" s="277"/>
      <c r="N380" s="16" t="str">
        <f t="shared" si="52"/>
        <v/>
      </c>
      <c r="O380" s="59">
        <f t="shared" si="53"/>
        <v>0</v>
      </c>
      <c r="P380" s="59" t="str">
        <f t="shared" si="54"/>
        <v/>
      </c>
      <c r="Q380" s="4" t="str">
        <f t="shared" si="55"/>
        <v/>
      </c>
      <c r="R380" s="44" t="str">
        <f t="shared" si="56"/>
        <v/>
      </c>
      <c r="U380" s="240" t="str">
        <f t="shared" si="57"/>
        <v/>
      </c>
      <c r="V380" s="241" t="str">
        <f t="shared" si="58"/>
        <v/>
      </c>
      <c r="W380" s="242">
        <f>IF($U380="",0,COUNTIF($U$4:$U380,$V380))</f>
        <v>0</v>
      </c>
      <c r="X380" s="266" t="str">
        <f t="shared" si="59"/>
        <v/>
      </c>
      <c r="Y380" s="266" t="str">
        <f t="shared" si="61"/>
        <v/>
      </c>
    </row>
    <row r="381" spans="5:25" x14ac:dyDescent="0.2">
      <c r="E381" s="263">
        <v>378</v>
      </c>
      <c r="F381" s="91" t="str">
        <f>IF(Spielplan!$H385="","",Spielplan!$H385)</f>
        <v/>
      </c>
      <c r="G381" s="92" t="str">
        <f>IF(Spielplan!$I385="","",Spielplan!$I385)</f>
        <v/>
      </c>
      <c r="H381" s="59" t="str">
        <f>IF(AND(Spielplan!$N385&lt;&gt;"",Spielplan!$P385&lt;&gt;"",Spielplan!$H385&lt;&gt;Spielplan!$I385,$F381&lt;&gt;"",$G381&lt;&gt;""),Spielplan!$N385,"")</f>
        <v/>
      </c>
      <c r="I381" s="17" t="str">
        <f>IF(AND(Spielplan!$N385&lt;&gt;"",Spielplan!$P385&lt;&gt;"",Spielplan!$H385&lt;&gt;Spielplan!$I385,$F381&lt;&gt;"",$G381&lt;&gt;""),Spielplan!$P385,"")</f>
        <v/>
      </c>
      <c r="J381" s="280" t="str">
        <f>IF(Spielplan!$G385=0,"",Spielplan!$G385)</f>
        <v/>
      </c>
      <c r="K381" s="281" t="str">
        <f t="shared" si="60"/>
        <v/>
      </c>
      <c r="L381" s="277"/>
      <c r="N381" s="16" t="str">
        <f t="shared" si="52"/>
        <v/>
      </c>
      <c r="O381" s="59">
        <f t="shared" si="53"/>
        <v>0</v>
      </c>
      <c r="P381" s="59" t="str">
        <f t="shared" si="54"/>
        <v/>
      </c>
      <c r="Q381" s="4" t="str">
        <f t="shared" si="55"/>
        <v/>
      </c>
      <c r="R381" s="44" t="str">
        <f t="shared" si="56"/>
        <v/>
      </c>
      <c r="U381" s="240" t="str">
        <f t="shared" si="57"/>
        <v/>
      </c>
      <c r="V381" s="241" t="str">
        <f t="shared" si="58"/>
        <v/>
      </c>
      <c r="W381" s="242">
        <f>IF($U381="",0,COUNTIF($U$4:$U381,$V381))</f>
        <v>0</v>
      </c>
      <c r="X381" s="266" t="str">
        <f t="shared" si="59"/>
        <v/>
      </c>
      <c r="Y381" s="266" t="str">
        <f t="shared" si="61"/>
        <v/>
      </c>
    </row>
    <row r="382" spans="5:25" x14ac:dyDescent="0.2">
      <c r="E382" s="263">
        <v>379</v>
      </c>
      <c r="F382" s="91" t="str">
        <f>IF(Spielplan!$H386="","",Spielplan!$H386)</f>
        <v/>
      </c>
      <c r="G382" s="92" t="str">
        <f>IF(Spielplan!$I386="","",Spielplan!$I386)</f>
        <v/>
      </c>
      <c r="H382" s="59" t="str">
        <f>IF(AND(Spielplan!$N386&lt;&gt;"",Spielplan!$P386&lt;&gt;"",Spielplan!$H386&lt;&gt;Spielplan!$I386,$F382&lt;&gt;"",$G382&lt;&gt;""),Spielplan!$N386,"")</f>
        <v/>
      </c>
      <c r="I382" s="17" t="str">
        <f>IF(AND(Spielplan!$N386&lt;&gt;"",Spielplan!$P386&lt;&gt;"",Spielplan!$H386&lt;&gt;Spielplan!$I386,$F382&lt;&gt;"",$G382&lt;&gt;""),Spielplan!$P386,"")</f>
        <v/>
      </c>
      <c r="J382" s="280" t="str">
        <f>IF(Spielplan!$G386=0,"",Spielplan!$G386)</f>
        <v/>
      </c>
      <c r="K382" s="281" t="str">
        <f t="shared" si="60"/>
        <v/>
      </c>
      <c r="L382" s="277"/>
      <c r="N382" s="16" t="str">
        <f t="shared" si="52"/>
        <v/>
      </c>
      <c r="O382" s="59">
        <f t="shared" si="53"/>
        <v>0</v>
      </c>
      <c r="P382" s="59" t="str">
        <f t="shared" si="54"/>
        <v/>
      </c>
      <c r="Q382" s="4" t="str">
        <f t="shared" si="55"/>
        <v/>
      </c>
      <c r="R382" s="44" t="str">
        <f t="shared" si="56"/>
        <v/>
      </c>
      <c r="U382" s="240" t="str">
        <f t="shared" si="57"/>
        <v/>
      </c>
      <c r="V382" s="241" t="str">
        <f t="shared" si="58"/>
        <v/>
      </c>
      <c r="W382" s="242">
        <f>IF($U382="",0,COUNTIF($U$4:$U382,$V382))</f>
        <v>0</v>
      </c>
      <c r="X382" s="266" t="str">
        <f t="shared" si="59"/>
        <v/>
      </c>
      <c r="Y382" s="266" t="str">
        <f t="shared" si="61"/>
        <v/>
      </c>
    </row>
    <row r="383" spans="5:25" ht="13.5" thickBot="1" x14ac:dyDescent="0.25">
      <c r="E383" s="264">
        <v>380</v>
      </c>
      <c r="F383" s="93" t="str">
        <f>IF(Spielplan!$H387="","",Spielplan!$H387)</f>
        <v/>
      </c>
      <c r="G383" s="94" t="str">
        <f>IF(Spielplan!$I387="","",Spielplan!$I387)</f>
        <v/>
      </c>
      <c r="H383" s="19" t="str">
        <f>IF(AND(Spielplan!$N387&lt;&gt;"",Spielplan!$P387&lt;&gt;"",Spielplan!$H387&lt;&gt;Spielplan!$I387,$F383&lt;&gt;"",$G383&lt;&gt;""),Spielplan!$N387,"")</f>
        <v/>
      </c>
      <c r="I383" s="20" t="str">
        <f>IF(AND(Spielplan!$N387&lt;&gt;"",Spielplan!$P387&lt;&gt;"",Spielplan!$H387&lt;&gt;Spielplan!$I387,$F383&lt;&gt;"",$G383&lt;&gt;""),Spielplan!$P387,"")</f>
        <v/>
      </c>
      <c r="J383" s="282" t="str">
        <f>IF(Spielplan!$G387=0,"",Spielplan!$G387)</f>
        <v/>
      </c>
      <c r="K383" s="283" t="str">
        <f t="shared" si="60"/>
        <v/>
      </c>
      <c r="L383" s="277"/>
      <c r="N383" s="18" t="str">
        <f t="shared" si="52"/>
        <v/>
      </c>
      <c r="O383" s="19">
        <f t="shared" si="53"/>
        <v>0</v>
      </c>
      <c r="P383" s="19" t="str">
        <f t="shared" si="54"/>
        <v/>
      </c>
      <c r="Q383" s="97" t="str">
        <f t="shared" si="55"/>
        <v/>
      </c>
      <c r="R383" s="98" t="str">
        <f t="shared" si="56"/>
        <v/>
      </c>
      <c r="U383" s="243" t="str">
        <f t="shared" si="57"/>
        <v/>
      </c>
      <c r="V383" s="244" t="str">
        <f t="shared" si="58"/>
        <v/>
      </c>
      <c r="W383" s="245">
        <f>IF($U383="",0,COUNTIF($U$4:$U383,$V383))</f>
        <v>0</v>
      </c>
      <c r="X383" s="267" t="str">
        <f t="shared" si="59"/>
        <v/>
      </c>
      <c r="Y383" s="267" t="str">
        <f t="shared" si="61"/>
        <v/>
      </c>
    </row>
    <row r="384" spans="5:25" ht="13.5" thickTop="1" x14ac:dyDescent="0.2">
      <c r="M384" s="261" t="s">
        <v>3</v>
      </c>
      <c r="N384" s="16" t="str">
        <f t="shared" ref="N384:N447" ca="1" si="62">IF($W4=0,G4&amp;F4,"")</f>
        <v>TSV Starnen IITTC Mellen</v>
      </c>
      <c r="O384" s="59">
        <f t="shared" ref="O384:O447" ca="1" si="63">O4</f>
        <v>1</v>
      </c>
      <c r="P384" s="59" t="str">
        <f t="shared" ref="P384:P447" ca="1" si="64">IF(AND(O384&gt;0,$W4=0),I4&amp;" : "&amp;H4,"")</f>
        <v>3 : 9</v>
      </c>
      <c r="Q384" s="4" t="str">
        <f t="shared" ref="Q384:Q447" ca="1" si="65">IF($W4=1,G4&amp;F4,"")</f>
        <v/>
      </c>
      <c r="R384" s="44" t="str">
        <f t="shared" ref="R384:R447" ca="1" si="66">IF(AND(O384&gt;0,$W4=1),I4&amp;" : "&amp;H4,"")</f>
        <v/>
      </c>
    </row>
    <row r="385" spans="13:18" x14ac:dyDescent="0.2">
      <c r="M385" s="37" t="s">
        <v>4</v>
      </c>
      <c r="N385" s="16" t="str">
        <f t="shared" ca="1" si="62"/>
        <v>TTC Rot-Weiß Essen IISV Baldorf</v>
      </c>
      <c r="O385" s="59">
        <f t="shared" ca="1" si="63"/>
        <v>1</v>
      </c>
      <c r="P385" s="59" t="str">
        <f t="shared" ca="1" si="64"/>
        <v>9 : 5</v>
      </c>
      <c r="Q385" s="4" t="str">
        <f t="shared" ca="1" si="65"/>
        <v/>
      </c>
      <c r="R385" s="44" t="str">
        <f t="shared" ca="1" si="66"/>
        <v/>
      </c>
    </row>
    <row r="386" spans="13:18" x14ac:dyDescent="0.2">
      <c r="M386" s="37" t="s">
        <v>5</v>
      </c>
      <c r="N386" s="16" t="str">
        <f t="shared" ca="1" si="62"/>
        <v>SV Arminia Köln IIIVfL Wilden</v>
      </c>
      <c r="O386" s="59">
        <f t="shared" ca="1" si="63"/>
        <v>1</v>
      </c>
      <c r="P386" s="59" t="str">
        <f t="shared" ca="1" si="64"/>
        <v>9 : 1</v>
      </c>
      <c r="Q386" s="4" t="str">
        <f t="shared" ca="1" si="65"/>
        <v/>
      </c>
      <c r="R386" s="44" t="str">
        <f t="shared" ca="1" si="66"/>
        <v/>
      </c>
    </row>
    <row r="387" spans="13:18" x14ac:dyDescent="0.2">
      <c r="M387" s="37" t="s">
        <v>6</v>
      </c>
      <c r="N387" s="16" t="str">
        <f t="shared" ca="1" si="62"/>
        <v>RSV PeeneSG Obermunde</v>
      </c>
      <c r="O387" s="59">
        <f t="shared" ca="1" si="63"/>
        <v>1</v>
      </c>
      <c r="P387" s="59" t="str">
        <f t="shared" ca="1" si="64"/>
        <v>8 : 8</v>
      </c>
      <c r="Q387" s="4" t="str">
        <f t="shared" ca="1" si="65"/>
        <v/>
      </c>
      <c r="R387" s="44" t="str">
        <f t="shared" ca="1" si="66"/>
        <v/>
      </c>
    </row>
    <row r="388" spans="13:18" x14ac:dyDescent="0.2">
      <c r="M388" s="37" t="s">
        <v>7</v>
      </c>
      <c r="N388" s="16" t="str">
        <f t="shared" ca="1" si="62"/>
        <v>TSV BreitauSV Waldau</v>
      </c>
      <c r="O388" s="7">
        <f t="shared" ca="1" si="63"/>
        <v>1</v>
      </c>
      <c r="P388" s="7" t="str">
        <f t="shared" ca="1" si="64"/>
        <v>5 : 9</v>
      </c>
      <c r="Q388" s="2" t="str">
        <f t="shared" ca="1" si="65"/>
        <v/>
      </c>
      <c r="R388" s="44" t="str">
        <f t="shared" ca="1" si="66"/>
        <v/>
      </c>
    </row>
    <row r="389" spans="13:18" x14ac:dyDescent="0.2">
      <c r="M389" s="37" t="s">
        <v>8</v>
      </c>
      <c r="N389" s="16" t="str">
        <f t="shared" ca="1" si="62"/>
        <v>TTC MellenSV Baldorf</v>
      </c>
      <c r="O389" s="7">
        <f t="shared" ca="1" si="63"/>
        <v>1</v>
      </c>
      <c r="P389" s="7" t="str">
        <f t="shared" ca="1" si="64"/>
        <v>9 : 7</v>
      </c>
      <c r="Q389" s="2" t="str">
        <f t="shared" ca="1" si="65"/>
        <v/>
      </c>
      <c r="R389" s="44" t="str">
        <f t="shared" ca="1" si="66"/>
        <v/>
      </c>
    </row>
    <row r="390" spans="13:18" x14ac:dyDescent="0.2">
      <c r="M390" s="37" t="s">
        <v>10</v>
      </c>
      <c r="N390" s="16" t="str">
        <f t="shared" ca="1" si="62"/>
        <v>TSV Starnen IISV Arminia Köln III</v>
      </c>
      <c r="O390" s="7">
        <f t="shared" ca="1" si="63"/>
        <v>1</v>
      </c>
      <c r="P390" s="7" t="str">
        <f t="shared" ca="1" si="64"/>
        <v>5 : 9</v>
      </c>
      <c r="Q390" s="2" t="str">
        <f t="shared" ca="1" si="65"/>
        <v/>
      </c>
      <c r="R390" s="44" t="str">
        <f t="shared" ca="1" si="66"/>
        <v/>
      </c>
    </row>
    <row r="391" spans="13:18" x14ac:dyDescent="0.2">
      <c r="M391" s="37" t="s">
        <v>11</v>
      </c>
      <c r="N391" s="16" t="str">
        <f t="shared" ca="1" si="62"/>
        <v>SG ObermundeTTC Rot-Weiß Essen II</v>
      </c>
      <c r="O391" s="7">
        <f t="shared" ca="1" si="63"/>
        <v>1</v>
      </c>
      <c r="P391" s="7" t="str">
        <f t="shared" ca="1" si="64"/>
        <v>3 : 9</v>
      </c>
      <c r="Q391" s="2" t="str">
        <f t="shared" ca="1" si="65"/>
        <v/>
      </c>
      <c r="R391" s="44" t="str">
        <f t="shared" ca="1" si="66"/>
        <v/>
      </c>
    </row>
    <row r="392" spans="13:18" x14ac:dyDescent="0.2">
      <c r="M392" s="37" t="s">
        <v>12</v>
      </c>
      <c r="N392" s="16" t="str">
        <f t="shared" ca="1" si="62"/>
        <v>VfL WildenTSV Breitau</v>
      </c>
      <c r="O392" s="7">
        <f t="shared" ca="1" si="63"/>
        <v>1</v>
      </c>
      <c r="P392" s="7" t="str">
        <f t="shared" ca="1" si="64"/>
        <v>8 : 8</v>
      </c>
      <c r="Q392" s="2" t="str">
        <f t="shared" ca="1" si="65"/>
        <v/>
      </c>
      <c r="R392" s="44" t="str">
        <f t="shared" ca="1" si="66"/>
        <v/>
      </c>
    </row>
    <row r="393" spans="13:18" x14ac:dyDescent="0.2">
      <c r="M393" s="37" t="s">
        <v>14</v>
      </c>
      <c r="N393" s="16" t="str">
        <f t="shared" ca="1" si="62"/>
        <v>SV WaldauRSV Peene</v>
      </c>
      <c r="O393" s="7">
        <f t="shared" ca="1" si="63"/>
        <v>1</v>
      </c>
      <c r="P393" s="7" t="str">
        <f t="shared" ca="1" si="64"/>
        <v>6 : 9</v>
      </c>
      <c r="Q393" s="2" t="str">
        <f t="shared" ca="1" si="65"/>
        <v/>
      </c>
      <c r="R393" s="44" t="str">
        <f t="shared" ca="1" si="66"/>
        <v/>
      </c>
    </row>
    <row r="394" spans="13:18" x14ac:dyDescent="0.2">
      <c r="M394" s="37" t="s">
        <v>15</v>
      </c>
      <c r="N394" s="16" t="str">
        <f t="shared" ca="1" si="62"/>
        <v>SV Arminia Köln IIITTC Mellen</v>
      </c>
      <c r="O394" s="7">
        <f t="shared" ca="1" si="63"/>
        <v>0</v>
      </c>
      <c r="P394" s="7" t="str">
        <f t="shared" ca="1" si="64"/>
        <v/>
      </c>
      <c r="Q394" s="2" t="str">
        <f t="shared" ca="1" si="65"/>
        <v/>
      </c>
      <c r="R394" s="44" t="str">
        <f t="shared" ca="1" si="66"/>
        <v/>
      </c>
    </row>
    <row r="395" spans="13:18" x14ac:dyDescent="0.2">
      <c r="M395" s="37" t="s">
        <v>16</v>
      </c>
      <c r="N395" s="16" t="str">
        <f t="shared" ca="1" si="62"/>
        <v>SV BaldorfSG Obermunde</v>
      </c>
      <c r="O395" s="7">
        <f t="shared" ca="1" si="63"/>
        <v>0</v>
      </c>
      <c r="P395" s="7" t="str">
        <f t="shared" ca="1" si="64"/>
        <v/>
      </c>
      <c r="Q395" s="2" t="str">
        <f t="shared" ca="1" si="65"/>
        <v/>
      </c>
      <c r="R395" s="44" t="str">
        <f t="shared" ca="1" si="66"/>
        <v/>
      </c>
    </row>
    <row r="396" spans="13:18" x14ac:dyDescent="0.2">
      <c r="M396" s="37" t="s">
        <v>17</v>
      </c>
      <c r="N396" s="16" t="str">
        <f t="shared" ca="1" si="62"/>
        <v>TSV BreitauTSV Starnen II</v>
      </c>
      <c r="O396" s="7">
        <f t="shared" ca="1" si="63"/>
        <v>0</v>
      </c>
      <c r="P396" s="7" t="str">
        <f t="shared" ca="1" si="64"/>
        <v/>
      </c>
      <c r="Q396" s="2" t="str">
        <f t="shared" ca="1" si="65"/>
        <v/>
      </c>
      <c r="R396" s="44" t="str">
        <f t="shared" ca="1" si="66"/>
        <v/>
      </c>
    </row>
    <row r="397" spans="13:18" x14ac:dyDescent="0.2">
      <c r="M397" s="37" t="s">
        <v>18</v>
      </c>
      <c r="N397" s="16" t="str">
        <f t="shared" ca="1" si="62"/>
        <v>TTC Rot-Weiß Essen IISV Waldau</v>
      </c>
      <c r="O397" s="7">
        <f t="shared" ca="1" si="63"/>
        <v>0</v>
      </c>
      <c r="P397" s="7" t="str">
        <f t="shared" ca="1" si="64"/>
        <v/>
      </c>
      <c r="Q397" s="2" t="str">
        <f t="shared" ca="1" si="65"/>
        <v/>
      </c>
      <c r="R397" s="44" t="str">
        <f t="shared" ca="1" si="66"/>
        <v/>
      </c>
    </row>
    <row r="398" spans="13:18" x14ac:dyDescent="0.2">
      <c r="M398" s="37" t="s">
        <v>19</v>
      </c>
      <c r="N398" s="16" t="str">
        <f t="shared" ca="1" si="62"/>
        <v>RSV PeeneVfL Wilden</v>
      </c>
      <c r="O398" s="7">
        <f t="shared" ca="1" si="63"/>
        <v>0</v>
      </c>
      <c r="P398" s="7" t="str">
        <f t="shared" ca="1" si="64"/>
        <v/>
      </c>
      <c r="Q398" s="2" t="str">
        <f t="shared" ca="1" si="65"/>
        <v/>
      </c>
      <c r="R398" s="44" t="str">
        <f t="shared" ca="1" si="66"/>
        <v/>
      </c>
    </row>
    <row r="399" spans="13:18" x14ac:dyDescent="0.2">
      <c r="M399" s="37" t="s">
        <v>20</v>
      </c>
      <c r="N399" s="16" t="str">
        <f t="shared" ca="1" si="62"/>
        <v>TTC MellenSG Obermunde</v>
      </c>
      <c r="O399" s="7">
        <f t="shared" ca="1" si="63"/>
        <v>0</v>
      </c>
      <c r="P399" s="7" t="str">
        <f t="shared" ca="1" si="64"/>
        <v/>
      </c>
      <c r="Q399" s="2" t="str">
        <f t="shared" ca="1" si="65"/>
        <v/>
      </c>
      <c r="R399" s="44" t="str">
        <f t="shared" ca="1" si="66"/>
        <v/>
      </c>
    </row>
    <row r="400" spans="13:18" x14ac:dyDescent="0.2">
      <c r="M400" s="37" t="s">
        <v>21</v>
      </c>
      <c r="N400" s="16" t="str">
        <f t="shared" ca="1" si="62"/>
        <v>SV Arminia Köln IIITSV Breitau</v>
      </c>
      <c r="O400" s="7">
        <f t="shared" ca="1" si="63"/>
        <v>0</v>
      </c>
      <c r="P400" s="7" t="str">
        <f t="shared" ca="1" si="64"/>
        <v/>
      </c>
      <c r="Q400" s="2" t="str">
        <f t="shared" ca="1" si="65"/>
        <v/>
      </c>
      <c r="R400" s="44" t="str">
        <f t="shared" ca="1" si="66"/>
        <v/>
      </c>
    </row>
    <row r="401" spans="13:18" x14ac:dyDescent="0.2">
      <c r="M401" s="37" t="s">
        <v>22</v>
      </c>
      <c r="N401" s="16" t="str">
        <f t="shared" ca="1" si="62"/>
        <v>SV WaldauSV Baldorf</v>
      </c>
      <c r="O401" s="7">
        <f t="shared" ca="1" si="63"/>
        <v>0</v>
      </c>
      <c r="P401" s="7" t="str">
        <f t="shared" ca="1" si="64"/>
        <v/>
      </c>
      <c r="Q401" s="2" t="str">
        <f t="shared" ca="1" si="65"/>
        <v/>
      </c>
      <c r="R401" s="44" t="str">
        <f t="shared" ca="1" si="66"/>
        <v/>
      </c>
    </row>
    <row r="402" spans="13:18" x14ac:dyDescent="0.2">
      <c r="M402" s="37" t="s">
        <v>23</v>
      </c>
      <c r="N402" s="16" t="str">
        <f t="shared" ca="1" si="62"/>
        <v>TSV Starnen IIRSV Peene</v>
      </c>
      <c r="O402" s="7">
        <f t="shared" ca="1" si="63"/>
        <v>0</v>
      </c>
      <c r="P402" s="7" t="str">
        <f t="shared" ca="1" si="64"/>
        <v/>
      </c>
      <c r="Q402" s="2" t="str">
        <f t="shared" ca="1" si="65"/>
        <v/>
      </c>
      <c r="R402" s="44" t="str">
        <f t="shared" ca="1" si="66"/>
        <v/>
      </c>
    </row>
    <row r="403" spans="13:18" x14ac:dyDescent="0.2">
      <c r="M403" s="37" t="s">
        <v>24</v>
      </c>
      <c r="N403" s="16" t="str">
        <f t="shared" ca="1" si="62"/>
        <v>VfL WildenTTC Rot-Weiß Essen II</v>
      </c>
      <c r="O403" s="7">
        <f t="shared" ca="1" si="63"/>
        <v>0</v>
      </c>
      <c r="P403" s="7" t="str">
        <f t="shared" ca="1" si="64"/>
        <v/>
      </c>
      <c r="Q403" s="2" t="str">
        <f t="shared" ca="1" si="65"/>
        <v/>
      </c>
      <c r="R403" s="44" t="str">
        <f t="shared" ca="1" si="66"/>
        <v/>
      </c>
    </row>
    <row r="404" spans="13:18" x14ac:dyDescent="0.2">
      <c r="M404" s="37" t="s">
        <v>25</v>
      </c>
      <c r="N404" s="16" t="str">
        <f t="shared" ca="1" si="62"/>
        <v>TSV BreitauTTC Mellen</v>
      </c>
      <c r="O404" s="7">
        <f t="shared" ca="1" si="63"/>
        <v>0</v>
      </c>
      <c r="P404" s="7" t="str">
        <f t="shared" ca="1" si="64"/>
        <v/>
      </c>
      <c r="Q404" s="2" t="str">
        <f t="shared" ca="1" si="65"/>
        <v/>
      </c>
      <c r="R404" s="44" t="str">
        <f t="shared" ca="1" si="66"/>
        <v/>
      </c>
    </row>
    <row r="405" spans="13:18" x14ac:dyDescent="0.2">
      <c r="M405" s="37" t="s">
        <v>26</v>
      </c>
      <c r="N405" s="16" t="str">
        <f t="shared" ca="1" si="62"/>
        <v>SG ObermundeSV Waldau</v>
      </c>
      <c r="O405" s="7">
        <f t="shared" ca="1" si="63"/>
        <v>0</v>
      </c>
      <c r="P405" s="7" t="str">
        <f t="shared" ca="1" si="64"/>
        <v/>
      </c>
      <c r="Q405" s="2" t="str">
        <f t="shared" ca="1" si="65"/>
        <v/>
      </c>
      <c r="R405" s="44" t="str">
        <f t="shared" ca="1" si="66"/>
        <v/>
      </c>
    </row>
    <row r="406" spans="13:18" x14ac:dyDescent="0.2">
      <c r="M406" s="37" t="s">
        <v>27</v>
      </c>
      <c r="N406" s="16" t="str">
        <f t="shared" ca="1" si="62"/>
        <v>RSV PeeneSV Arminia Köln III</v>
      </c>
      <c r="O406" s="7">
        <f t="shared" ca="1" si="63"/>
        <v>0</v>
      </c>
      <c r="P406" s="7" t="str">
        <f t="shared" ca="1" si="64"/>
        <v/>
      </c>
      <c r="Q406" s="2" t="str">
        <f t="shared" ca="1" si="65"/>
        <v/>
      </c>
      <c r="R406" s="44" t="str">
        <f t="shared" ca="1" si="66"/>
        <v/>
      </c>
    </row>
    <row r="407" spans="13:18" x14ac:dyDescent="0.2">
      <c r="M407" s="37" t="s">
        <v>28</v>
      </c>
      <c r="N407" s="16" t="str">
        <f t="shared" ca="1" si="62"/>
        <v>SV BaldorfVfL Wilden</v>
      </c>
      <c r="O407" s="7">
        <f t="shared" ca="1" si="63"/>
        <v>0</v>
      </c>
      <c r="P407" s="7" t="str">
        <f t="shared" ca="1" si="64"/>
        <v/>
      </c>
      <c r="Q407" s="2" t="str">
        <f t="shared" ca="1" si="65"/>
        <v/>
      </c>
      <c r="R407" s="44" t="str">
        <f t="shared" ca="1" si="66"/>
        <v/>
      </c>
    </row>
    <row r="408" spans="13:18" x14ac:dyDescent="0.2">
      <c r="M408" s="37" t="s">
        <v>29</v>
      </c>
      <c r="N408" s="16" t="str">
        <f t="shared" ca="1" si="62"/>
        <v>TTC Rot-Weiß Essen IITSV Starnen II</v>
      </c>
      <c r="O408" s="7">
        <f t="shared" ca="1" si="63"/>
        <v>0</v>
      </c>
      <c r="P408" s="7" t="str">
        <f t="shared" ca="1" si="64"/>
        <v/>
      </c>
      <c r="Q408" s="2" t="str">
        <f t="shared" ca="1" si="65"/>
        <v/>
      </c>
      <c r="R408" s="44" t="str">
        <f t="shared" ca="1" si="66"/>
        <v/>
      </c>
    </row>
    <row r="409" spans="13:18" x14ac:dyDescent="0.2">
      <c r="M409" s="37" t="s">
        <v>30</v>
      </c>
      <c r="N409" s="16" t="str">
        <f t="shared" ca="1" si="62"/>
        <v>TTC MellenSV Waldau</v>
      </c>
      <c r="O409" s="7">
        <f t="shared" ca="1" si="63"/>
        <v>0</v>
      </c>
      <c r="P409" s="7" t="str">
        <f t="shared" ca="1" si="64"/>
        <v/>
      </c>
      <c r="Q409" s="2" t="str">
        <f t="shared" ca="1" si="65"/>
        <v/>
      </c>
      <c r="R409" s="44" t="str">
        <f t="shared" ca="1" si="66"/>
        <v/>
      </c>
    </row>
    <row r="410" spans="13:18" x14ac:dyDescent="0.2">
      <c r="M410" s="37" t="s">
        <v>31</v>
      </c>
      <c r="N410" s="16" t="str">
        <f t="shared" ca="1" si="62"/>
        <v>TSV BreitauRSV Peene</v>
      </c>
      <c r="O410" s="7">
        <f t="shared" ca="1" si="63"/>
        <v>0</v>
      </c>
      <c r="P410" s="7" t="str">
        <f t="shared" ca="1" si="64"/>
        <v/>
      </c>
      <c r="Q410" s="2" t="str">
        <f t="shared" ca="1" si="65"/>
        <v/>
      </c>
      <c r="R410" s="44" t="str">
        <f t="shared" ca="1" si="66"/>
        <v/>
      </c>
    </row>
    <row r="411" spans="13:18" x14ac:dyDescent="0.2">
      <c r="M411" s="37" t="s">
        <v>32</v>
      </c>
      <c r="N411" s="16" t="str">
        <f t="shared" ca="1" si="62"/>
        <v>VfL WildenSG Obermunde</v>
      </c>
      <c r="O411" s="7">
        <f t="shared" ca="1" si="63"/>
        <v>0</v>
      </c>
      <c r="P411" s="7" t="str">
        <f t="shared" ca="1" si="64"/>
        <v/>
      </c>
      <c r="Q411" s="2" t="str">
        <f t="shared" ca="1" si="65"/>
        <v/>
      </c>
      <c r="R411" s="44" t="str">
        <f t="shared" ca="1" si="66"/>
        <v/>
      </c>
    </row>
    <row r="412" spans="13:18" x14ac:dyDescent="0.2">
      <c r="M412" s="37" t="s">
        <v>33</v>
      </c>
      <c r="N412" s="16" t="str">
        <f t="shared" ca="1" si="62"/>
        <v>SV Arminia Köln IIITTC Rot-Weiß Essen II</v>
      </c>
      <c r="O412" s="7">
        <f t="shared" ca="1" si="63"/>
        <v>0</v>
      </c>
      <c r="P412" s="7" t="str">
        <f t="shared" ca="1" si="64"/>
        <v/>
      </c>
      <c r="Q412" s="2" t="str">
        <f t="shared" ca="1" si="65"/>
        <v/>
      </c>
      <c r="R412" s="44" t="str">
        <f t="shared" ca="1" si="66"/>
        <v/>
      </c>
    </row>
    <row r="413" spans="13:18" x14ac:dyDescent="0.2">
      <c r="M413" s="37" t="s">
        <v>34</v>
      </c>
      <c r="N413" s="16" t="str">
        <f t="shared" ca="1" si="62"/>
        <v>TSV Starnen IISV Baldorf</v>
      </c>
      <c r="O413" s="7">
        <f t="shared" ca="1" si="63"/>
        <v>0</v>
      </c>
      <c r="P413" s="7" t="str">
        <f t="shared" ca="1" si="64"/>
        <v/>
      </c>
      <c r="Q413" s="2" t="str">
        <f t="shared" ca="1" si="65"/>
        <v/>
      </c>
      <c r="R413" s="44" t="str">
        <f t="shared" ca="1" si="66"/>
        <v/>
      </c>
    </row>
    <row r="414" spans="13:18" x14ac:dyDescent="0.2">
      <c r="M414" s="37" t="s">
        <v>35</v>
      </c>
      <c r="N414" s="16" t="str">
        <f t="shared" ca="1" si="62"/>
        <v>RSV PeeneTTC Mellen</v>
      </c>
      <c r="O414" s="7">
        <f t="shared" ca="1" si="63"/>
        <v>0</v>
      </c>
      <c r="P414" s="7" t="str">
        <f t="shared" ca="1" si="64"/>
        <v/>
      </c>
      <c r="Q414" s="2" t="str">
        <f t="shared" ca="1" si="65"/>
        <v/>
      </c>
      <c r="R414" s="44" t="str">
        <f t="shared" ca="1" si="66"/>
        <v/>
      </c>
    </row>
    <row r="415" spans="13:18" x14ac:dyDescent="0.2">
      <c r="M415" s="37" t="s">
        <v>36</v>
      </c>
      <c r="N415" s="16" t="str">
        <f t="shared" ca="1" si="62"/>
        <v>SV WaldauVfL Wilden</v>
      </c>
      <c r="O415" s="7">
        <f t="shared" ca="1" si="63"/>
        <v>0</v>
      </c>
      <c r="P415" s="7" t="str">
        <f t="shared" ca="1" si="64"/>
        <v/>
      </c>
      <c r="Q415" s="2" t="str">
        <f t="shared" ca="1" si="65"/>
        <v/>
      </c>
      <c r="R415" s="44" t="str">
        <f t="shared" ca="1" si="66"/>
        <v/>
      </c>
    </row>
    <row r="416" spans="13:18" x14ac:dyDescent="0.2">
      <c r="M416" s="37" t="s">
        <v>37</v>
      </c>
      <c r="N416" s="16" t="str">
        <f t="shared" ca="1" si="62"/>
        <v>TTC Rot-Weiß Essen IITSV Breitau</v>
      </c>
      <c r="O416" s="7">
        <f t="shared" ca="1" si="63"/>
        <v>0</v>
      </c>
      <c r="P416" s="7" t="str">
        <f t="shared" ca="1" si="64"/>
        <v/>
      </c>
      <c r="Q416" s="2" t="str">
        <f t="shared" ca="1" si="65"/>
        <v/>
      </c>
      <c r="R416" s="44" t="str">
        <f t="shared" ca="1" si="66"/>
        <v/>
      </c>
    </row>
    <row r="417" spans="13:18" x14ac:dyDescent="0.2">
      <c r="M417" s="37" t="s">
        <v>38</v>
      </c>
      <c r="N417" s="16" t="str">
        <f t="shared" ca="1" si="62"/>
        <v>SG ObermundeTSV Starnen II</v>
      </c>
      <c r="O417" s="7">
        <f t="shared" ca="1" si="63"/>
        <v>0</v>
      </c>
      <c r="P417" s="7" t="str">
        <f t="shared" ca="1" si="64"/>
        <v/>
      </c>
      <c r="Q417" s="2" t="str">
        <f t="shared" ca="1" si="65"/>
        <v/>
      </c>
      <c r="R417" s="44" t="str">
        <f t="shared" ca="1" si="66"/>
        <v/>
      </c>
    </row>
    <row r="418" spans="13:18" x14ac:dyDescent="0.2">
      <c r="M418" s="37" t="s">
        <v>39</v>
      </c>
      <c r="N418" s="16" t="str">
        <f t="shared" ca="1" si="62"/>
        <v>SV BaldorfSV Arminia Köln III</v>
      </c>
      <c r="O418" s="7">
        <f t="shared" ca="1" si="63"/>
        <v>0</v>
      </c>
      <c r="P418" s="7" t="str">
        <f t="shared" ca="1" si="64"/>
        <v/>
      </c>
      <c r="Q418" s="2" t="str">
        <f t="shared" ca="1" si="65"/>
        <v/>
      </c>
      <c r="R418" s="44" t="str">
        <f t="shared" ca="1" si="66"/>
        <v/>
      </c>
    </row>
    <row r="419" spans="13:18" x14ac:dyDescent="0.2">
      <c r="M419" s="37" t="s">
        <v>40</v>
      </c>
      <c r="N419" s="16" t="str">
        <f t="shared" ca="1" si="62"/>
        <v>TTC MellenVfL Wilden</v>
      </c>
      <c r="O419" s="7">
        <f t="shared" ca="1" si="63"/>
        <v>0</v>
      </c>
      <c r="P419" s="7" t="str">
        <f t="shared" ca="1" si="64"/>
        <v/>
      </c>
      <c r="Q419" s="2" t="str">
        <f t="shared" ca="1" si="65"/>
        <v/>
      </c>
      <c r="R419" s="44" t="str">
        <f t="shared" ca="1" si="66"/>
        <v/>
      </c>
    </row>
    <row r="420" spans="13:18" x14ac:dyDescent="0.2">
      <c r="M420" s="37" t="s">
        <v>43</v>
      </c>
      <c r="N420" s="16" t="str">
        <f t="shared" ca="1" si="62"/>
        <v>RSV PeeneTTC Rot-Weiß Essen II</v>
      </c>
      <c r="O420" s="7">
        <f t="shared" ca="1" si="63"/>
        <v>0</v>
      </c>
      <c r="P420" s="7" t="str">
        <f t="shared" ca="1" si="64"/>
        <v/>
      </c>
      <c r="Q420" s="2" t="str">
        <f t="shared" ca="1" si="65"/>
        <v/>
      </c>
      <c r="R420" s="44" t="str">
        <f t="shared" ca="1" si="66"/>
        <v/>
      </c>
    </row>
    <row r="421" spans="13:18" x14ac:dyDescent="0.2">
      <c r="M421" s="37" t="s">
        <v>44</v>
      </c>
      <c r="N421" s="16" t="str">
        <f t="shared" ca="1" si="62"/>
        <v>TSV Starnen IISV Waldau</v>
      </c>
      <c r="O421" s="7">
        <f t="shared" ca="1" si="63"/>
        <v>0</v>
      </c>
      <c r="P421" s="7" t="str">
        <f t="shared" ca="1" si="64"/>
        <v/>
      </c>
      <c r="Q421" s="2" t="str">
        <f t="shared" ca="1" si="65"/>
        <v/>
      </c>
      <c r="R421" s="44" t="str">
        <f t="shared" ca="1" si="66"/>
        <v/>
      </c>
    </row>
    <row r="422" spans="13:18" x14ac:dyDescent="0.2">
      <c r="M422" s="37" t="s">
        <v>45</v>
      </c>
      <c r="N422" s="16" t="str">
        <f t="shared" ca="1" si="62"/>
        <v>TSV BreitauSV Baldorf</v>
      </c>
      <c r="O422" s="7">
        <f t="shared" ca="1" si="63"/>
        <v>0</v>
      </c>
      <c r="P422" s="7" t="str">
        <f t="shared" ca="1" si="64"/>
        <v/>
      </c>
      <c r="Q422" s="2" t="str">
        <f t="shared" ca="1" si="65"/>
        <v/>
      </c>
      <c r="R422" s="44" t="str">
        <f t="shared" ca="1" si="66"/>
        <v/>
      </c>
    </row>
    <row r="423" spans="13:18" x14ac:dyDescent="0.2">
      <c r="M423" s="37" t="s">
        <v>46</v>
      </c>
      <c r="N423" s="16" t="str">
        <f t="shared" ca="1" si="62"/>
        <v>SV Arminia Köln IIISG Obermunde</v>
      </c>
      <c r="O423" s="7">
        <f t="shared" ca="1" si="63"/>
        <v>0</v>
      </c>
      <c r="P423" s="7" t="str">
        <f t="shared" ca="1" si="64"/>
        <v/>
      </c>
      <c r="Q423" s="2" t="str">
        <f t="shared" ca="1" si="65"/>
        <v/>
      </c>
      <c r="R423" s="44" t="str">
        <f t="shared" ca="1" si="66"/>
        <v/>
      </c>
    </row>
    <row r="424" spans="13:18" x14ac:dyDescent="0.2">
      <c r="M424" s="37" t="s">
        <v>47</v>
      </c>
      <c r="N424" s="16" t="str">
        <f t="shared" ca="1" si="62"/>
        <v>TTC Rot-Weiß Essen IITTC Mellen</v>
      </c>
      <c r="O424" s="7">
        <f t="shared" ca="1" si="63"/>
        <v>0</v>
      </c>
      <c r="P424" s="7" t="str">
        <f t="shared" ca="1" si="64"/>
        <v/>
      </c>
      <c r="Q424" s="2" t="str">
        <f t="shared" ca="1" si="65"/>
        <v/>
      </c>
      <c r="R424" s="44" t="str">
        <f t="shared" ca="1" si="66"/>
        <v/>
      </c>
    </row>
    <row r="425" spans="13:18" x14ac:dyDescent="0.2">
      <c r="M425" s="37" t="s">
        <v>48</v>
      </c>
      <c r="N425" s="16" t="str">
        <f t="shared" ca="1" si="62"/>
        <v>VfL WildenTSV Starnen II</v>
      </c>
      <c r="O425" s="7">
        <f t="shared" ca="1" si="63"/>
        <v>0</v>
      </c>
      <c r="P425" s="7" t="str">
        <f t="shared" ca="1" si="64"/>
        <v/>
      </c>
      <c r="Q425" s="2" t="str">
        <f t="shared" ca="1" si="65"/>
        <v/>
      </c>
      <c r="R425" s="44" t="str">
        <f t="shared" ca="1" si="66"/>
        <v/>
      </c>
    </row>
    <row r="426" spans="13:18" x14ac:dyDescent="0.2">
      <c r="M426" s="37" t="s">
        <v>49</v>
      </c>
      <c r="N426" s="16" t="str">
        <f t="shared" ca="1" si="62"/>
        <v>SV BaldorfRSV Peene</v>
      </c>
      <c r="O426" s="7">
        <f t="shared" ca="1" si="63"/>
        <v>0</v>
      </c>
      <c r="P426" s="7" t="str">
        <f t="shared" ca="1" si="64"/>
        <v/>
      </c>
      <c r="Q426" s="2" t="str">
        <f t="shared" ca="1" si="65"/>
        <v/>
      </c>
      <c r="R426" s="44" t="str">
        <f t="shared" ca="1" si="66"/>
        <v/>
      </c>
    </row>
    <row r="427" spans="13:18" x14ac:dyDescent="0.2">
      <c r="M427" s="37" t="s">
        <v>50</v>
      </c>
      <c r="N427" s="16" t="str">
        <f t="shared" ca="1" si="62"/>
        <v>SV WaldauSV Arminia Köln III</v>
      </c>
      <c r="O427" s="7">
        <f t="shared" ca="1" si="63"/>
        <v>0</v>
      </c>
      <c r="P427" s="7" t="str">
        <f t="shared" ca="1" si="64"/>
        <v/>
      </c>
      <c r="Q427" s="2" t="str">
        <f t="shared" ca="1" si="65"/>
        <v/>
      </c>
      <c r="R427" s="44" t="str">
        <f t="shared" ca="1" si="66"/>
        <v/>
      </c>
    </row>
    <row r="428" spans="13:18" x14ac:dyDescent="0.2">
      <c r="M428" s="37" t="s">
        <v>51</v>
      </c>
      <c r="N428" s="16" t="str">
        <f t="shared" ca="1" si="62"/>
        <v>SG ObermundeTSV Breitau</v>
      </c>
      <c r="O428" s="7">
        <f t="shared" ca="1" si="63"/>
        <v>0</v>
      </c>
      <c r="P428" s="7" t="str">
        <f t="shared" ca="1" si="64"/>
        <v/>
      </c>
      <c r="Q428" s="2" t="str">
        <f t="shared" ca="1" si="65"/>
        <v/>
      </c>
      <c r="R428" s="44" t="str">
        <f t="shared" ca="1" si="66"/>
        <v/>
      </c>
    </row>
    <row r="429" spans="13:18" x14ac:dyDescent="0.2">
      <c r="M429" s="37" t="s">
        <v>52</v>
      </c>
      <c r="N429" s="16" t="str">
        <f t="shared" ca="1" si="62"/>
        <v/>
      </c>
      <c r="O429" s="7">
        <f t="shared" ca="1" si="63"/>
        <v>0</v>
      </c>
      <c r="P429" s="7" t="str">
        <f t="shared" ca="1" si="64"/>
        <v/>
      </c>
      <c r="Q429" s="2" t="str">
        <f t="shared" ca="1" si="65"/>
        <v>TTC MellenTSV Starnen II</v>
      </c>
      <c r="R429" s="44" t="str">
        <f t="shared" ca="1" si="66"/>
        <v/>
      </c>
    </row>
    <row r="430" spans="13:18" x14ac:dyDescent="0.2">
      <c r="M430" s="37" t="s">
        <v>53</v>
      </c>
      <c r="N430" s="16" t="str">
        <f t="shared" ca="1" si="62"/>
        <v/>
      </c>
      <c r="O430" s="7">
        <f t="shared" ca="1" si="63"/>
        <v>0</v>
      </c>
      <c r="P430" s="7" t="str">
        <f t="shared" ca="1" si="64"/>
        <v/>
      </c>
      <c r="Q430" s="2" t="str">
        <f t="shared" ca="1" si="65"/>
        <v>SV BaldorfTTC Rot-Weiß Essen II</v>
      </c>
      <c r="R430" s="44" t="str">
        <f t="shared" ca="1" si="66"/>
        <v/>
      </c>
    </row>
    <row r="431" spans="13:18" x14ac:dyDescent="0.2">
      <c r="M431" s="37" t="s">
        <v>54</v>
      </c>
      <c r="N431" s="16" t="str">
        <f t="shared" ca="1" si="62"/>
        <v/>
      </c>
      <c r="O431" s="7">
        <f t="shared" ca="1" si="63"/>
        <v>0</v>
      </c>
      <c r="P431" s="7" t="str">
        <f t="shared" ca="1" si="64"/>
        <v/>
      </c>
      <c r="Q431" s="2" t="str">
        <f t="shared" ca="1" si="65"/>
        <v>VfL WildenSV Arminia Köln III</v>
      </c>
      <c r="R431" s="44" t="str">
        <f t="shared" ca="1" si="66"/>
        <v/>
      </c>
    </row>
    <row r="432" spans="13:18" x14ac:dyDescent="0.2">
      <c r="M432" s="37" t="s">
        <v>55</v>
      </c>
      <c r="N432" s="16" t="str">
        <f t="shared" ca="1" si="62"/>
        <v/>
      </c>
      <c r="O432" s="7">
        <f t="shared" ca="1" si="63"/>
        <v>0</v>
      </c>
      <c r="P432" s="7" t="str">
        <f t="shared" ca="1" si="64"/>
        <v/>
      </c>
      <c r="Q432" s="2" t="str">
        <f t="shared" ca="1" si="65"/>
        <v>SG ObermundeRSV Peene</v>
      </c>
      <c r="R432" s="44" t="str">
        <f t="shared" ca="1" si="66"/>
        <v/>
      </c>
    </row>
    <row r="433" spans="13:18" x14ac:dyDescent="0.2">
      <c r="M433" s="37" t="s">
        <v>56</v>
      </c>
      <c r="N433" s="16" t="str">
        <f t="shared" ca="1" si="62"/>
        <v/>
      </c>
      <c r="O433" s="7">
        <f t="shared" ca="1" si="63"/>
        <v>0</v>
      </c>
      <c r="P433" s="7" t="str">
        <f t="shared" ca="1" si="64"/>
        <v/>
      </c>
      <c r="Q433" s="2" t="str">
        <f t="shared" ca="1" si="65"/>
        <v>SV WaldauTSV Breitau</v>
      </c>
      <c r="R433" s="44" t="str">
        <f t="shared" ca="1" si="66"/>
        <v/>
      </c>
    </row>
    <row r="434" spans="13:18" x14ac:dyDescent="0.2">
      <c r="M434" s="37" t="s">
        <v>57</v>
      </c>
      <c r="N434" s="16" t="str">
        <f t="shared" ca="1" si="62"/>
        <v/>
      </c>
      <c r="O434" s="7">
        <f t="shared" ca="1" si="63"/>
        <v>0</v>
      </c>
      <c r="P434" s="7" t="str">
        <f t="shared" ca="1" si="64"/>
        <v/>
      </c>
      <c r="Q434" s="2" t="str">
        <f t="shared" ca="1" si="65"/>
        <v>SV BaldorfTTC Mellen</v>
      </c>
      <c r="R434" s="44" t="str">
        <f t="shared" ca="1" si="66"/>
        <v/>
      </c>
    </row>
    <row r="435" spans="13:18" x14ac:dyDescent="0.2">
      <c r="M435" s="37" t="s">
        <v>58</v>
      </c>
      <c r="N435" s="16" t="str">
        <f t="shared" ca="1" si="62"/>
        <v/>
      </c>
      <c r="O435" s="7">
        <f t="shared" ca="1" si="63"/>
        <v>0</v>
      </c>
      <c r="P435" s="7" t="str">
        <f t="shared" ca="1" si="64"/>
        <v/>
      </c>
      <c r="Q435" s="2" t="str">
        <f t="shared" ca="1" si="65"/>
        <v>SV Arminia Köln IIITSV Starnen II</v>
      </c>
      <c r="R435" s="44" t="str">
        <f t="shared" ca="1" si="66"/>
        <v/>
      </c>
    </row>
    <row r="436" spans="13:18" x14ac:dyDescent="0.2">
      <c r="M436" s="37" t="s">
        <v>59</v>
      </c>
      <c r="N436" s="16" t="str">
        <f t="shared" ca="1" si="62"/>
        <v/>
      </c>
      <c r="O436" s="7">
        <f t="shared" ca="1" si="63"/>
        <v>0</v>
      </c>
      <c r="P436" s="7" t="str">
        <f t="shared" ca="1" si="64"/>
        <v/>
      </c>
      <c r="Q436" s="2" t="str">
        <f t="shared" ca="1" si="65"/>
        <v>TTC Rot-Weiß Essen IISG Obermunde</v>
      </c>
      <c r="R436" s="44" t="str">
        <f t="shared" ca="1" si="66"/>
        <v/>
      </c>
    </row>
    <row r="437" spans="13:18" x14ac:dyDescent="0.2">
      <c r="M437" s="37" t="s">
        <v>60</v>
      </c>
      <c r="N437" s="16" t="str">
        <f t="shared" ca="1" si="62"/>
        <v/>
      </c>
      <c r="O437" s="7">
        <f t="shared" ca="1" si="63"/>
        <v>0</v>
      </c>
      <c r="P437" s="7" t="str">
        <f t="shared" ca="1" si="64"/>
        <v/>
      </c>
      <c r="Q437" s="2" t="str">
        <f t="shared" ca="1" si="65"/>
        <v>TSV BreitauVfL Wilden</v>
      </c>
      <c r="R437" s="44" t="str">
        <f t="shared" ca="1" si="66"/>
        <v/>
      </c>
    </row>
    <row r="438" spans="13:18" x14ac:dyDescent="0.2">
      <c r="M438" s="37" t="s">
        <v>61</v>
      </c>
      <c r="N438" s="16" t="str">
        <f t="shared" ca="1" si="62"/>
        <v/>
      </c>
      <c r="O438" s="7">
        <f t="shared" ca="1" si="63"/>
        <v>0</v>
      </c>
      <c r="P438" s="7" t="str">
        <f t="shared" ca="1" si="64"/>
        <v/>
      </c>
      <c r="Q438" s="2" t="str">
        <f t="shared" ca="1" si="65"/>
        <v>RSV PeeneSV Waldau</v>
      </c>
      <c r="R438" s="44" t="str">
        <f t="shared" ca="1" si="66"/>
        <v/>
      </c>
    </row>
    <row r="439" spans="13:18" x14ac:dyDescent="0.2">
      <c r="M439" s="37" t="s">
        <v>62</v>
      </c>
      <c r="N439" s="16" t="str">
        <f t="shared" ca="1" si="62"/>
        <v/>
      </c>
      <c r="O439" s="7">
        <f t="shared" ca="1" si="63"/>
        <v>0</v>
      </c>
      <c r="P439" s="7" t="str">
        <f t="shared" ca="1" si="64"/>
        <v/>
      </c>
      <c r="Q439" s="2" t="str">
        <f t="shared" ca="1" si="65"/>
        <v>TTC MellenSV Arminia Köln III</v>
      </c>
      <c r="R439" s="44" t="str">
        <f t="shared" ca="1" si="66"/>
        <v/>
      </c>
    </row>
    <row r="440" spans="13:18" x14ac:dyDescent="0.2">
      <c r="M440" s="37" t="s">
        <v>63</v>
      </c>
      <c r="N440" s="16" t="str">
        <f t="shared" ca="1" si="62"/>
        <v/>
      </c>
      <c r="O440" s="7">
        <f t="shared" ca="1" si="63"/>
        <v>0</v>
      </c>
      <c r="P440" s="7" t="str">
        <f t="shared" ca="1" si="64"/>
        <v/>
      </c>
      <c r="Q440" s="2" t="str">
        <f t="shared" ca="1" si="65"/>
        <v>SG ObermundeSV Baldorf</v>
      </c>
      <c r="R440" s="44" t="str">
        <f t="shared" ca="1" si="66"/>
        <v/>
      </c>
    </row>
    <row r="441" spans="13:18" x14ac:dyDescent="0.2">
      <c r="M441" s="37" t="s">
        <v>64</v>
      </c>
      <c r="N441" s="16" t="str">
        <f t="shared" ca="1" si="62"/>
        <v/>
      </c>
      <c r="O441" s="7">
        <f t="shared" ca="1" si="63"/>
        <v>0</v>
      </c>
      <c r="P441" s="7" t="str">
        <f t="shared" ca="1" si="64"/>
        <v/>
      </c>
      <c r="Q441" s="2" t="str">
        <f t="shared" ca="1" si="65"/>
        <v>TSV Starnen IITSV Breitau</v>
      </c>
      <c r="R441" s="44" t="str">
        <f t="shared" ca="1" si="66"/>
        <v/>
      </c>
    </row>
    <row r="442" spans="13:18" x14ac:dyDescent="0.2">
      <c r="M442" s="37" t="s">
        <v>65</v>
      </c>
      <c r="N442" s="16" t="str">
        <f t="shared" ca="1" si="62"/>
        <v/>
      </c>
      <c r="O442" s="7">
        <f t="shared" ca="1" si="63"/>
        <v>0</v>
      </c>
      <c r="P442" s="7" t="str">
        <f t="shared" ca="1" si="64"/>
        <v/>
      </c>
      <c r="Q442" s="2" t="str">
        <f t="shared" ca="1" si="65"/>
        <v>SV WaldauTTC Rot-Weiß Essen II</v>
      </c>
      <c r="R442" s="44" t="str">
        <f t="shared" ca="1" si="66"/>
        <v/>
      </c>
    </row>
    <row r="443" spans="13:18" x14ac:dyDescent="0.2">
      <c r="M443" s="37" t="s">
        <v>66</v>
      </c>
      <c r="N443" s="16" t="str">
        <f t="shared" ca="1" si="62"/>
        <v/>
      </c>
      <c r="O443" s="7">
        <f t="shared" ca="1" si="63"/>
        <v>0</v>
      </c>
      <c r="P443" s="7" t="str">
        <f t="shared" ca="1" si="64"/>
        <v/>
      </c>
      <c r="Q443" s="2" t="str">
        <f t="shared" ca="1" si="65"/>
        <v>VfL WildenRSV Peene</v>
      </c>
      <c r="R443" s="44" t="str">
        <f t="shared" ca="1" si="66"/>
        <v/>
      </c>
    </row>
    <row r="444" spans="13:18" x14ac:dyDescent="0.2">
      <c r="M444" s="37" t="s">
        <v>67</v>
      </c>
      <c r="N444" s="16" t="str">
        <f t="shared" ca="1" si="62"/>
        <v/>
      </c>
      <c r="O444" s="7">
        <f t="shared" ca="1" si="63"/>
        <v>0</v>
      </c>
      <c r="P444" s="7" t="str">
        <f t="shared" ca="1" si="64"/>
        <v/>
      </c>
      <c r="Q444" s="2" t="str">
        <f t="shared" ca="1" si="65"/>
        <v>SG ObermundeTTC Mellen</v>
      </c>
      <c r="R444" s="44" t="str">
        <f t="shared" ca="1" si="66"/>
        <v/>
      </c>
    </row>
    <row r="445" spans="13:18" x14ac:dyDescent="0.2">
      <c r="M445" s="37" t="s">
        <v>68</v>
      </c>
      <c r="N445" s="16" t="str">
        <f t="shared" ca="1" si="62"/>
        <v/>
      </c>
      <c r="O445" s="7">
        <f t="shared" ca="1" si="63"/>
        <v>0</v>
      </c>
      <c r="P445" s="7" t="str">
        <f t="shared" ca="1" si="64"/>
        <v/>
      </c>
      <c r="Q445" s="2" t="str">
        <f t="shared" ca="1" si="65"/>
        <v>TSV BreitauSV Arminia Köln III</v>
      </c>
      <c r="R445" s="44" t="str">
        <f t="shared" ca="1" si="66"/>
        <v/>
      </c>
    </row>
    <row r="446" spans="13:18" x14ac:dyDescent="0.2">
      <c r="M446" s="37" t="s">
        <v>69</v>
      </c>
      <c r="N446" s="16" t="str">
        <f t="shared" ca="1" si="62"/>
        <v/>
      </c>
      <c r="O446" s="7">
        <f t="shared" ca="1" si="63"/>
        <v>0</v>
      </c>
      <c r="P446" s="7" t="str">
        <f t="shared" ca="1" si="64"/>
        <v/>
      </c>
      <c r="Q446" s="2" t="str">
        <f t="shared" ca="1" si="65"/>
        <v>SV BaldorfSV Waldau</v>
      </c>
      <c r="R446" s="44" t="str">
        <f t="shared" ca="1" si="66"/>
        <v/>
      </c>
    </row>
    <row r="447" spans="13:18" x14ac:dyDescent="0.2">
      <c r="M447" s="37" t="s">
        <v>70</v>
      </c>
      <c r="N447" s="16" t="str">
        <f t="shared" ca="1" si="62"/>
        <v/>
      </c>
      <c r="O447" s="7">
        <f t="shared" ca="1" si="63"/>
        <v>0</v>
      </c>
      <c r="P447" s="7" t="str">
        <f t="shared" ca="1" si="64"/>
        <v/>
      </c>
      <c r="Q447" s="2" t="str">
        <f t="shared" ca="1" si="65"/>
        <v>RSV PeeneTSV Starnen II</v>
      </c>
      <c r="R447" s="44" t="str">
        <f t="shared" ca="1" si="66"/>
        <v/>
      </c>
    </row>
    <row r="448" spans="13:18" x14ac:dyDescent="0.2">
      <c r="M448" s="37" t="s">
        <v>71</v>
      </c>
      <c r="N448" s="16" t="str">
        <f t="shared" ref="N448:N511" ca="1" si="67">IF($W68=0,G68&amp;F68,"")</f>
        <v/>
      </c>
      <c r="O448" s="7">
        <f t="shared" ref="O448:O511" ca="1" si="68">O68</f>
        <v>0</v>
      </c>
      <c r="P448" s="7" t="str">
        <f t="shared" ref="P448:P511" ca="1" si="69">IF(AND(O448&gt;0,$W68=0),I68&amp;" : "&amp;H68,"")</f>
        <v/>
      </c>
      <c r="Q448" s="2" t="str">
        <f t="shared" ref="Q448:Q511" ca="1" si="70">IF($W68=1,G68&amp;F68,"")</f>
        <v>TTC Rot-Weiß Essen IIVfL Wilden</v>
      </c>
      <c r="R448" s="44" t="str">
        <f t="shared" ref="R448:R511" ca="1" si="71">IF(AND(O448&gt;0,$W68=1),I68&amp;" : "&amp;H68,"")</f>
        <v/>
      </c>
    </row>
    <row r="449" spans="13:18" x14ac:dyDescent="0.2">
      <c r="M449" s="37" t="s">
        <v>72</v>
      </c>
      <c r="N449" s="16" t="str">
        <f t="shared" ca="1" si="67"/>
        <v/>
      </c>
      <c r="O449" s="7">
        <f t="shared" ca="1" si="68"/>
        <v>0</v>
      </c>
      <c r="P449" s="7" t="str">
        <f t="shared" ca="1" si="69"/>
        <v/>
      </c>
      <c r="Q449" s="2" t="str">
        <f t="shared" ca="1" si="70"/>
        <v>TTC MellenTSV Breitau</v>
      </c>
      <c r="R449" s="44" t="str">
        <f t="shared" ca="1" si="71"/>
        <v/>
      </c>
    </row>
    <row r="450" spans="13:18" x14ac:dyDescent="0.2">
      <c r="M450" s="37" t="s">
        <v>73</v>
      </c>
      <c r="N450" s="16" t="str">
        <f t="shared" ca="1" si="67"/>
        <v/>
      </c>
      <c r="O450" s="7">
        <f t="shared" ca="1" si="68"/>
        <v>0</v>
      </c>
      <c r="P450" s="7" t="str">
        <f t="shared" ca="1" si="69"/>
        <v/>
      </c>
      <c r="Q450" s="2" t="str">
        <f t="shared" ca="1" si="70"/>
        <v>SV WaldauSG Obermunde</v>
      </c>
      <c r="R450" s="44" t="str">
        <f t="shared" ca="1" si="71"/>
        <v/>
      </c>
    </row>
    <row r="451" spans="13:18" x14ac:dyDescent="0.2">
      <c r="M451" s="37" t="s">
        <v>74</v>
      </c>
      <c r="N451" s="16" t="str">
        <f t="shared" ca="1" si="67"/>
        <v/>
      </c>
      <c r="O451" s="7">
        <f t="shared" ca="1" si="68"/>
        <v>0</v>
      </c>
      <c r="P451" s="7" t="str">
        <f t="shared" ca="1" si="69"/>
        <v/>
      </c>
      <c r="Q451" s="2" t="str">
        <f t="shared" ca="1" si="70"/>
        <v>SV Arminia Köln IIIRSV Peene</v>
      </c>
      <c r="R451" s="44" t="str">
        <f t="shared" ca="1" si="71"/>
        <v/>
      </c>
    </row>
    <row r="452" spans="13:18" x14ac:dyDescent="0.2">
      <c r="M452" s="37" t="s">
        <v>75</v>
      </c>
      <c r="N452" s="16" t="str">
        <f t="shared" ca="1" si="67"/>
        <v/>
      </c>
      <c r="O452" s="7">
        <f t="shared" ca="1" si="68"/>
        <v>0</v>
      </c>
      <c r="P452" s="7" t="str">
        <f t="shared" ca="1" si="69"/>
        <v/>
      </c>
      <c r="Q452" s="2" t="str">
        <f t="shared" ca="1" si="70"/>
        <v>VfL WildenSV Baldorf</v>
      </c>
      <c r="R452" s="44" t="str">
        <f t="shared" ca="1" si="71"/>
        <v/>
      </c>
    </row>
    <row r="453" spans="13:18" x14ac:dyDescent="0.2">
      <c r="M453" s="37" t="s">
        <v>76</v>
      </c>
      <c r="N453" s="16" t="str">
        <f t="shared" ca="1" si="67"/>
        <v/>
      </c>
      <c r="O453" s="7">
        <f t="shared" ca="1" si="68"/>
        <v>0</v>
      </c>
      <c r="P453" s="7" t="str">
        <f t="shared" ca="1" si="69"/>
        <v/>
      </c>
      <c r="Q453" s="2" t="str">
        <f t="shared" ca="1" si="70"/>
        <v>TSV Starnen IITTC Rot-Weiß Essen II</v>
      </c>
      <c r="R453" s="44" t="str">
        <f t="shared" ca="1" si="71"/>
        <v/>
      </c>
    </row>
    <row r="454" spans="13:18" x14ac:dyDescent="0.2">
      <c r="M454" s="37" t="s">
        <v>77</v>
      </c>
      <c r="N454" s="16" t="str">
        <f t="shared" ca="1" si="67"/>
        <v/>
      </c>
      <c r="O454" s="7">
        <f t="shared" ca="1" si="68"/>
        <v>0</v>
      </c>
      <c r="P454" s="7" t="str">
        <f t="shared" ca="1" si="69"/>
        <v/>
      </c>
      <c r="Q454" s="2" t="str">
        <f t="shared" ca="1" si="70"/>
        <v>SV WaldauTTC Mellen</v>
      </c>
      <c r="R454" s="44" t="str">
        <f t="shared" ca="1" si="71"/>
        <v/>
      </c>
    </row>
    <row r="455" spans="13:18" x14ac:dyDescent="0.2">
      <c r="M455" s="37" t="s">
        <v>78</v>
      </c>
      <c r="N455" s="16" t="str">
        <f t="shared" ca="1" si="67"/>
        <v/>
      </c>
      <c r="O455" s="59">
        <f t="shared" ca="1" si="68"/>
        <v>0</v>
      </c>
      <c r="P455" s="59" t="str">
        <f t="shared" ca="1" si="69"/>
        <v/>
      </c>
      <c r="Q455" s="2" t="str">
        <f t="shared" ca="1" si="70"/>
        <v>RSV PeeneTSV Breitau</v>
      </c>
      <c r="R455" s="44" t="str">
        <f t="shared" ca="1" si="71"/>
        <v/>
      </c>
    </row>
    <row r="456" spans="13:18" x14ac:dyDescent="0.2">
      <c r="M456" s="37" t="s">
        <v>100</v>
      </c>
      <c r="N456" s="16" t="str">
        <f t="shared" ca="1" si="67"/>
        <v/>
      </c>
      <c r="O456" s="59">
        <f t="shared" ca="1" si="68"/>
        <v>0</v>
      </c>
      <c r="P456" s="59" t="str">
        <f t="shared" ca="1" si="69"/>
        <v/>
      </c>
      <c r="Q456" s="2" t="str">
        <f t="shared" ca="1" si="70"/>
        <v>SG ObermundeVfL Wilden</v>
      </c>
      <c r="R456" s="44" t="str">
        <f t="shared" ca="1" si="71"/>
        <v/>
      </c>
    </row>
    <row r="457" spans="13:18" x14ac:dyDescent="0.2">
      <c r="M457" s="37" t="s">
        <v>101</v>
      </c>
      <c r="N457" s="16" t="str">
        <f t="shared" ca="1" si="67"/>
        <v/>
      </c>
      <c r="O457" s="59">
        <f t="shared" ca="1" si="68"/>
        <v>0</v>
      </c>
      <c r="P457" s="59" t="str">
        <f t="shared" ca="1" si="69"/>
        <v/>
      </c>
      <c r="Q457" s="2" t="str">
        <f t="shared" ca="1" si="70"/>
        <v>TTC Rot-Weiß Essen IISV Arminia Köln III</v>
      </c>
      <c r="R457" s="44" t="str">
        <f t="shared" ca="1" si="71"/>
        <v/>
      </c>
    </row>
    <row r="458" spans="13:18" x14ac:dyDescent="0.2">
      <c r="M458" s="37" t="s">
        <v>102</v>
      </c>
      <c r="N458" s="16" t="str">
        <f t="shared" ca="1" si="67"/>
        <v/>
      </c>
      <c r="O458" s="59">
        <f t="shared" ca="1" si="68"/>
        <v>0</v>
      </c>
      <c r="P458" s="59" t="str">
        <f t="shared" ca="1" si="69"/>
        <v/>
      </c>
      <c r="Q458" s="2" t="str">
        <f t="shared" ca="1" si="70"/>
        <v>SV BaldorfTSV Starnen II</v>
      </c>
      <c r="R458" s="44" t="str">
        <f t="shared" ca="1" si="71"/>
        <v/>
      </c>
    </row>
    <row r="459" spans="13:18" x14ac:dyDescent="0.2">
      <c r="M459" s="37" t="s">
        <v>103</v>
      </c>
      <c r="N459" s="16" t="str">
        <f t="shared" ca="1" si="67"/>
        <v/>
      </c>
      <c r="O459" s="59">
        <f t="shared" ca="1" si="68"/>
        <v>0</v>
      </c>
      <c r="P459" s="59" t="str">
        <f t="shared" ca="1" si="69"/>
        <v/>
      </c>
      <c r="Q459" s="2" t="str">
        <f t="shared" ca="1" si="70"/>
        <v>TTC MellenRSV Peene</v>
      </c>
      <c r="R459" s="44" t="str">
        <f t="shared" ca="1" si="71"/>
        <v/>
      </c>
    </row>
    <row r="460" spans="13:18" x14ac:dyDescent="0.2">
      <c r="M460" s="37" t="s">
        <v>104</v>
      </c>
      <c r="N460" s="16" t="str">
        <f t="shared" ca="1" si="67"/>
        <v/>
      </c>
      <c r="O460" s="59">
        <f t="shared" ca="1" si="68"/>
        <v>0</v>
      </c>
      <c r="P460" s="59" t="str">
        <f t="shared" ca="1" si="69"/>
        <v/>
      </c>
      <c r="Q460" s="2" t="str">
        <f t="shared" ca="1" si="70"/>
        <v>VfL WildenSV Waldau</v>
      </c>
      <c r="R460" s="44" t="str">
        <f t="shared" ca="1" si="71"/>
        <v/>
      </c>
    </row>
    <row r="461" spans="13:18" x14ac:dyDescent="0.2">
      <c r="M461" s="37" t="s">
        <v>105</v>
      </c>
      <c r="N461" s="16" t="str">
        <f t="shared" ca="1" si="67"/>
        <v/>
      </c>
      <c r="O461" s="59">
        <f t="shared" ca="1" si="68"/>
        <v>0</v>
      </c>
      <c r="P461" s="59" t="str">
        <f t="shared" ca="1" si="69"/>
        <v/>
      </c>
      <c r="Q461" s="2" t="str">
        <f t="shared" ca="1" si="70"/>
        <v>TSV BreitauTTC Rot-Weiß Essen II</v>
      </c>
      <c r="R461" s="44" t="str">
        <f t="shared" ca="1" si="71"/>
        <v/>
      </c>
    </row>
    <row r="462" spans="13:18" x14ac:dyDescent="0.2">
      <c r="M462" s="37" t="s">
        <v>106</v>
      </c>
      <c r="N462" s="16" t="str">
        <f t="shared" ca="1" si="67"/>
        <v/>
      </c>
      <c r="O462" s="59">
        <f t="shared" ca="1" si="68"/>
        <v>0</v>
      </c>
      <c r="P462" s="59" t="str">
        <f t="shared" ca="1" si="69"/>
        <v/>
      </c>
      <c r="Q462" s="2" t="str">
        <f t="shared" ca="1" si="70"/>
        <v>TSV Starnen IISG Obermunde</v>
      </c>
      <c r="R462" s="44" t="str">
        <f t="shared" ca="1" si="71"/>
        <v/>
      </c>
    </row>
    <row r="463" spans="13:18" x14ac:dyDescent="0.2">
      <c r="M463" s="37" t="s">
        <v>107</v>
      </c>
      <c r="N463" s="16" t="str">
        <f t="shared" ca="1" si="67"/>
        <v/>
      </c>
      <c r="O463" s="59">
        <f t="shared" ca="1" si="68"/>
        <v>0</v>
      </c>
      <c r="P463" s="59" t="str">
        <f t="shared" ca="1" si="69"/>
        <v/>
      </c>
      <c r="Q463" s="2" t="str">
        <f t="shared" ca="1" si="70"/>
        <v>SV Arminia Köln IIISV Baldorf</v>
      </c>
      <c r="R463" s="44" t="str">
        <f t="shared" ca="1" si="71"/>
        <v/>
      </c>
    </row>
    <row r="464" spans="13:18" x14ac:dyDescent="0.2">
      <c r="M464" s="37" t="s">
        <v>108</v>
      </c>
      <c r="N464" s="16" t="str">
        <f t="shared" ca="1" si="67"/>
        <v/>
      </c>
      <c r="O464" s="59">
        <f t="shared" ca="1" si="68"/>
        <v>0</v>
      </c>
      <c r="P464" s="59" t="str">
        <f t="shared" ca="1" si="69"/>
        <v/>
      </c>
      <c r="Q464" s="2" t="str">
        <f t="shared" ca="1" si="70"/>
        <v>VfL WildenTTC Mellen</v>
      </c>
      <c r="R464" s="44" t="str">
        <f t="shared" ca="1" si="71"/>
        <v/>
      </c>
    </row>
    <row r="465" spans="13:18" x14ac:dyDescent="0.2">
      <c r="M465" s="37" t="s">
        <v>109</v>
      </c>
      <c r="N465" s="16" t="str">
        <f t="shared" ca="1" si="67"/>
        <v/>
      </c>
      <c r="O465" s="59">
        <f t="shared" ca="1" si="68"/>
        <v>0</v>
      </c>
      <c r="P465" s="59" t="str">
        <f t="shared" ca="1" si="69"/>
        <v/>
      </c>
      <c r="Q465" s="2" t="str">
        <f t="shared" ca="1" si="70"/>
        <v>TTC Rot-Weiß Essen IIRSV Peene</v>
      </c>
      <c r="R465" s="44" t="str">
        <f t="shared" ca="1" si="71"/>
        <v/>
      </c>
    </row>
    <row r="466" spans="13:18" x14ac:dyDescent="0.2">
      <c r="M466" s="37" t="s">
        <v>110</v>
      </c>
      <c r="N466" s="16" t="str">
        <f t="shared" ca="1" si="67"/>
        <v/>
      </c>
      <c r="O466" s="59">
        <f t="shared" ca="1" si="68"/>
        <v>0</v>
      </c>
      <c r="P466" s="59" t="str">
        <f t="shared" ca="1" si="69"/>
        <v/>
      </c>
      <c r="Q466" s="2" t="str">
        <f t="shared" ca="1" si="70"/>
        <v>SV WaldauTSV Starnen II</v>
      </c>
      <c r="R466" s="44" t="str">
        <f t="shared" ca="1" si="71"/>
        <v/>
      </c>
    </row>
    <row r="467" spans="13:18" x14ac:dyDescent="0.2">
      <c r="M467" s="37" t="s">
        <v>111</v>
      </c>
      <c r="N467" s="16" t="str">
        <f t="shared" ca="1" si="67"/>
        <v/>
      </c>
      <c r="O467" s="59">
        <f t="shared" ca="1" si="68"/>
        <v>0</v>
      </c>
      <c r="P467" s="59" t="str">
        <f t="shared" ca="1" si="69"/>
        <v/>
      </c>
      <c r="Q467" s="2" t="str">
        <f t="shared" ca="1" si="70"/>
        <v>SV BaldorfTSV Breitau</v>
      </c>
      <c r="R467" s="44" t="str">
        <f t="shared" ca="1" si="71"/>
        <v/>
      </c>
    </row>
    <row r="468" spans="13:18" x14ac:dyDescent="0.2">
      <c r="M468" s="37" t="s">
        <v>112</v>
      </c>
      <c r="N468" s="16" t="str">
        <f t="shared" ca="1" si="67"/>
        <v/>
      </c>
      <c r="O468" s="59">
        <f t="shared" ca="1" si="68"/>
        <v>0</v>
      </c>
      <c r="P468" s="59" t="str">
        <f t="shared" ca="1" si="69"/>
        <v/>
      </c>
      <c r="Q468" s="2" t="str">
        <f t="shared" ca="1" si="70"/>
        <v>SG ObermundeSV Arminia Köln III</v>
      </c>
      <c r="R468" s="44" t="str">
        <f t="shared" ca="1" si="71"/>
        <v/>
      </c>
    </row>
    <row r="469" spans="13:18" x14ac:dyDescent="0.2">
      <c r="M469" s="37" t="s">
        <v>113</v>
      </c>
      <c r="N469" s="16" t="str">
        <f t="shared" ca="1" si="67"/>
        <v/>
      </c>
      <c r="O469" s="59">
        <f t="shared" ca="1" si="68"/>
        <v>0</v>
      </c>
      <c r="P469" s="59" t="str">
        <f t="shared" ca="1" si="69"/>
        <v/>
      </c>
      <c r="Q469" s="2" t="str">
        <f t="shared" ca="1" si="70"/>
        <v>TTC MellenTTC Rot-Weiß Essen II</v>
      </c>
      <c r="R469" s="44" t="str">
        <f t="shared" ca="1" si="71"/>
        <v/>
      </c>
    </row>
    <row r="470" spans="13:18" x14ac:dyDescent="0.2">
      <c r="M470" s="37" t="s">
        <v>114</v>
      </c>
      <c r="N470" s="16" t="str">
        <f t="shared" ca="1" si="67"/>
        <v/>
      </c>
      <c r="O470" s="59">
        <f t="shared" ca="1" si="68"/>
        <v>0</v>
      </c>
      <c r="P470" s="59" t="str">
        <f t="shared" ca="1" si="69"/>
        <v/>
      </c>
      <c r="Q470" s="2" t="str">
        <f t="shared" ca="1" si="70"/>
        <v>TSV Starnen IIVfL Wilden</v>
      </c>
      <c r="R470" s="44" t="str">
        <f t="shared" ca="1" si="71"/>
        <v/>
      </c>
    </row>
    <row r="471" spans="13:18" x14ac:dyDescent="0.2">
      <c r="M471" s="37" t="s">
        <v>115</v>
      </c>
      <c r="N471" s="16" t="str">
        <f t="shared" ca="1" si="67"/>
        <v/>
      </c>
      <c r="O471" s="59">
        <f t="shared" ca="1" si="68"/>
        <v>0</v>
      </c>
      <c r="P471" s="59" t="str">
        <f t="shared" ca="1" si="69"/>
        <v/>
      </c>
      <c r="Q471" s="2" t="str">
        <f t="shared" ca="1" si="70"/>
        <v>RSV PeeneSV Baldorf</v>
      </c>
      <c r="R471" s="44" t="str">
        <f t="shared" ca="1" si="71"/>
        <v/>
      </c>
    </row>
    <row r="472" spans="13:18" x14ac:dyDescent="0.2">
      <c r="M472" s="37" t="s">
        <v>116</v>
      </c>
      <c r="N472" s="16" t="str">
        <f t="shared" ca="1" si="67"/>
        <v/>
      </c>
      <c r="O472" s="59">
        <f t="shared" ca="1" si="68"/>
        <v>0</v>
      </c>
      <c r="P472" s="59" t="str">
        <f t="shared" ca="1" si="69"/>
        <v/>
      </c>
      <c r="Q472" s="2" t="str">
        <f t="shared" ca="1" si="70"/>
        <v>SV Arminia Köln IIISV Waldau</v>
      </c>
      <c r="R472" s="44" t="str">
        <f t="shared" ca="1" si="71"/>
        <v/>
      </c>
    </row>
    <row r="473" spans="13:18" x14ac:dyDescent="0.2">
      <c r="M473" s="37" t="s">
        <v>117</v>
      </c>
      <c r="N473" s="16" t="str">
        <f t="shared" ca="1" si="67"/>
        <v/>
      </c>
      <c r="O473" s="59">
        <f t="shared" ca="1" si="68"/>
        <v>0</v>
      </c>
      <c r="P473" s="59" t="str">
        <f t="shared" ca="1" si="69"/>
        <v/>
      </c>
      <c r="Q473" s="2" t="str">
        <f t="shared" ca="1" si="70"/>
        <v>TSV BreitauSG Obermunde</v>
      </c>
      <c r="R473" s="44" t="str">
        <f t="shared" ca="1" si="71"/>
        <v/>
      </c>
    </row>
    <row r="474" spans="13:18" x14ac:dyDescent="0.2">
      <c r="M474" s="37" t="s">
        <v>118</v>
      </c>
      <c r="N474" s="16" t="str">
        <f t="shared" ca="1" si="67"/>
        <v/>
      </c>
      <c r="O474" s="59">
        <f t="shared" ca="1" si="68"/>
        <v>0</v>
      </c>
      <c r="P474" s="59" t="str">
        <f t="shared" ca="1" si="69"/>
        <v/>
      </c>
      <c r="Q474" s="2" t="str">
        <f t="shared" ca="1" si="70"/>
        <v/>
      </c>
      <c r="R474" s="44" t="str">
        <f t="shared" ca="1" si="71"/>
        <v/>
      </c>
    </row>
    <row r="475" spans="13:18" x14ac:dyDescent="0.2">
      <c r="M475" s="37" t="s">
        <v>119</v>
      </c>
      <c r="N475" s="16" t="str">
        <f t="shared" ca="1" si="67"/>
        <v/>
      </c>
      <c r="O475" s="59">
        <f t="shared" ca="1" si="68"/>
        <v>0</v>
      </c>
      <c r="P475" s="59" t="str">
        <f t="shared" ca="1" si="69"/>
        <v/>
      </c>
      <c r="Q475" s="2" t="str">
        <f t="shared" ca="1" si="70"/>
        <v/>
      </c>
      <c r="R475" s="44" t="str">
        <f t="shared" ca="1" si="71"/>
        <v/>
      </c>
    </row>
    <row r="476" spans="13:18" x14ac:dyDescent="0.2">
      <c r="M476" s="37" t="s">
        <v>120</v>
      </c>
      <c r="N476" s="16" t="str">
        <f t="shared" ca="1" si="67"/>
        <v/>
      </c>
      <c r="O476" s="59">
        <f t="shared" ca="1" si="68"/>
        <v>0</v>
      </c>
      <c r="P476" s="59" t="str">
        <f t="shared" ca="1" si="69"/>
        <v/>
      </c>
      <c r="Q476" s="2" t="str">
        <f t="shared" ca="1" si="70"/>
        <v/>
      </c>
      <c r="R476" s="44" t="str">
        <f t="shared" ca="1" si="71"/>
        <v/>
      </c>
    </row>
    <row r="477" spans="13:18" x14ac:dyDescent="0.2">
      <c r="M477" s="37" t="s">
        <v>121</v>
      </c>
      <c r="N477" s="16" t="str">
        <f t="shared" ca="1" si="67"/>
        <v/>
      </c>
      <c r="O477" s="59">
        <f t="shared" ca="1" si="68"/>
        <v>0</v>
      </c>
      <c r="P477" s="59" t="str">
        <f t="shared" ca="1" si="69"/>
        <v/>
      </c>
      <c r="Q477" s="2" t="str">
        <f t="shared" ca="1" si="70"/>
        <v/>
      </c>
      <c r="R477" s="44" t="str">
        <f t="shared" ca="1" si="71"/>
        <v/>
      </c>
    </row>
    <row r="478" spans="13:18" x14ac:dyDescent="0.2">
      <c r="M478" s="37" t="s">
        <v>122</v>
      </c>
      <c r="N478" s="16" t="str">
        <f t="shared" ca="1" si="67"/>
        <v/>
      </c>
      <c r="O478" s="59">
        <f t="shared" ca="1" si="68"/>
        <v>0</v>
      </c>
      <c r="P478" s="59" t="str">
        <f t="shared" ca="1" si="69"/>
        <v/>
      </c>
      <c r="Q478" s="2" t="str">
        <f t="shared" ca="1" si="70"/>
        <v/>
      </c>
      <c r="R478" s="44" t="str">
        <f t="shared" ca="1" si="71"/>
        <v/>
      </c>
    </row>
    <row r="479" spans="13:18" x14ac:dyDescent="0.2">
      <c r="M479" s="37" t="s">
        <v>123</v>
      </c>
      <c r="N479" s="16" t="str">
        <f t="shared" ca="1" si="67"/>
        <v/>
      </c>
      <c r="O479" s="59">
        <f t="shared" ca="1" si="68"/>
        <v>0</v>
      </c>
      <c r="P479" s="59" t="str">
        <f t="shared" ca="1" si="69"/>
        <v/>
      </c>
      <c r="Q479" s="2" t="str">
        <f t="shared" ca="1" si="70"/>
        <v/>
      </c>
      <c r="R479" s="44" t="str">
        <f t="shared" ca="1" si="71"/>
        <v/>
      </c>
    </row>
    <row r="480" spans="13:18" x14ac:dyDescent="0.2">
      <c r="M480" s="37" t="s">
        <v>124</v>
      </c>
      <c r="N480" s="16" t="str">
        <f t="shared" ca="1" si="67"/>
        <v/>
      </c>
      <c r="O480" s="59">
        <f t="shared" ca="1" si="68"/>
        <v>0</v>
      </c>
      <c r="P480" s="59" t="str">
        <f t="shared" ca="1" si="69"/>
        <v/>
      </c>
      <c r="Q480" s="2" t="str">
        <f t="shared" ca="1" si="70"/>
        <v/>
      </c>
      <c r="R480" s="44" t="str">
        <f t="shared" ca="1" si="71"/>
        <v/>
      </c>
    </row>
    <row r="481" spans="13:18" x14ac:dyDescent="0.2">
      <c r="M481" s="37" t="s">
        <v>125</v>
      </c>
      <c r="N481" s="16" t="str">
        <f t="shared" ca="1" si="67"/>
        <v/>
      </c>
      <c r="O481" s="59">
        <f t="shared" ca="1" si="68"/>
        <v>0</v>
      </c>
      <c r="P481" s="59" t="str">
        <f t="shared" ca="1" si="69"/>
        <v/>
      </c>
      <c r="Q481" s="2" t="str">
        <f t="shared" ca="1" si="70"/>
        <v/>
      </c>
      <c r="R481" s="44" t="str">
        <f t="shared" ca="1" si="71"/>
        <v/>
      </c>
    </row>
    <row r="482" spans="13:18" x14ac:dyDescent="0.2">
      <c r="M482" s="37" t="s">
        <v>126</v>
      </c>
      <c r="N482" s="16" t="str">
        <f t="shared" ca="1" si="67"/>
        <v/>
      </c>
      <c r="O482" s="59">
        <f t="shared" ca="1" si="68"/>
        <v>0</v>
      </c>
      <c r="P482" s="59" t="str">
        <f t="shared" ca="1" si="69"/>
        <v/>
      </c>
      <c r="Q482" s="2" t="str">
        <f t="shared" ca="1" si="70"/>
        <v/>
      </c>
      <c r="R482" s="44" t="str">
        <f t="shared" ca="1" si="71"/>
        <v/>
      </c>
    </row>
    <row r="483" spans="13:18" x14ac:dyDescent="0.2">
      <c r="M483" s="37" t="s">
        <v>127</v>
      </c>
      <c r="N483" s="16" t="str">
        <f t="shared" ca="1" si="67"/>
        <v/>
      </c>
      <c r="O483" s="59">
        <f t="shared" ca="1" si="68"/>
        <v>0</v>
      </c>
      <c r="P483" s="59" t="str">
        <f t="shared" ca="1" si="69"/>
        <v/>
      </c>
      <c r="Q483" s="2" t="str">
        <f t="shared" ca="1" si="70"/>
        <v/>
      </c>
      <c r="R483" s="44" t="str">
        <f t="shared" ca="1" si="71"/>
        <v/>
      </c>
    </row>
    <row r="484" spans="13:18" x14ac:dyDescent="0.2">
      <c r="M484" s="37" t="s">
        <v>128</v>
      </c>
      <c r="N484" s="16" t="str">
        <f t="shared" ca="1" si="67"/>
        <v/>
      </c>
      <c r="O484" s="59">
        <f t="shared" ca="1" si="68"/>
        <v>0</v>
      </c>
      <c r="P484" s="59" t="str">
        <f t="shared" ca="1" si="69"/>
        <v/>
      </c>
      <c r="Q484" s="2" t="str">
        <f t="shared" ca="1" si="70"/>
        <v/>
      </c>
      <c r="R484" s="44" t="str">
        <f t="shared" ca="1" si="71"/>
        <v/>
      </c>
    </row>
    <row r="485" spans="13:18" x14ac:dyDescent="0.2">
      <c r="M485" s="37" t="s">
        <v>129</v>
      </c>
      <c r="N485" s="16" t="str">
        <f t="shared" ca="1" si="67"/>
        <v/>
      </c>
      <c r="O485" s="59">
        <f t="shared" ca="1" si="68"/>
        <v>0</v>
      </c>
      <c r="P485" s="59" t="str">
        <f t="shared" ca="1" si="69"/>
        <v/>
      </c>
      <c r="Q485" s="2" t="str">
        <f t="shared" ca="1" si="70"/>
        <v/>
      </c>
      <c r="R485" s="44" t="str">
        <f t="shared" ca="1" si="71"/>
        <v/>
      </c>
    </row>
    <row r="486" spans="13:18" x14ac:dyDescent="0.2">
      <c r="M486" s="37" t="s">
        <v>130</v>
      </c>
      <c r="N486" s="16" t="str">
        <f t="shared" ca="1" si="67"/>
        <v/>
      </c>
      <c r="O486" s="59">
        <f t="shared" ca="1" si="68"/>
        <v>0</v>
      </c>
      <c r="P486" s="59" t="str">
        <f t="shared" ca="1" si="69"/>
        <v/>
      </c>
      <c r="Q486" s="2" t="str">
        <f t="shared" ca="1" si="70"/>
        <v/>
      </c>
      <c r="R486" s="44" t="str">
        <f t="shared" ca="1" si="71"/>
        <v/>
      </c>
    </row>
    <row r="487" spans="13:18" x14ac:dyDescent="0.2">
      <c r="M487" s="37" t="s">
        <v>131</v>
      </c>
      <c r="N487" s="16" t="str">
        <f t="shared" ca="1" si="67"/>
        <v/>
      </c>
      <c r="O487" s="59">
        <f t="shared" ca="1" si="68"/>
        <v>0</v>
      </c>
      <c r="P487" s="59" t="str">
        <f t="shared" ca="1" si="69"/>
        <v/>
      </c>
      <c r="Q487" s="2" t="str">
        <f t="shared" ca="1" si="70"/>
        <v/>
      </c>
      <c r="R487" s="44" t="str">
        <f t="shared" ca="1" si="71"/>
        <v/>
      </c>
    </row>
    <row r="488" spans="13:18" x14ac:dyDescent="0.2">
      <c r="M488" s="37" t="s">
        <v>132</v>
      </c>
      <c r="N488" s="16" t="str">
        <f t="shared" ca="1" si="67"/>
        <v/>
      </c>
      <c r="O488" s="59">
        <f t="shared" ca="1" si="68"/>
        <v>0</v>
      </c>
      <c r="P488" s="59" t="str">
        <f t="shared" ca="1" si="69"/>
        <v/>
      </c>
      <c r="Q488" s="2" t="str">
        <f t="shared" ca="1" si="70"/>
        <v/>
      </c>
      <c r="R488" s="44" t="str">
        <f t="shared" ca="1" si="71"/>
        <v/>
      </c>
    </row>
    <row r="489" spans="13:18" x14ac:dyDescent="0.2">
      <c r="M489" s="37" t="s">
        <v>133</v>
      </c>
      <c r="N489" s="16" t="str">
        <f t="shared" ca="1" si="67"/>
        <v/>
      </c>
      <c r="O489" s="59">
        <f t="shared" ca="1" si="68"/>
        <v>0</v>
      </c>
      <c r="P489" s="59" t="str">
        <f t="shared" ca="1" si="69"/>
        <v/>
      </c>
      <c r="Q489" s="2" t="str">
        <f t="shared" ca="1" si="70"/>
        <v/>
      </c>
      <c r="R489" s="44" t="str">
        <f t="shared" ca="1" si="71"/>
        <v/>
      </c>
    </row>
    <row r="490" spans="13:18" x14ac:dyDescent="0.2">
      <c r="M490" s="37" t="s">
        <v>134</v>
      </c>
      <c r="N490" s="16" t="str">
        <f t="shared" ca="1" si="67"/>
        <v/>
      </c>
      <c r="O490" s="59">
        <f t="shared" ca="1" si="68"/>
        <v>0</v>
      </c>
      <c r="P490" s="59" t="str">
        <f t="shared" ca="1" si="69"/>
        <v/>
      </c>
      <c r="Q490" s="2" t="str">
        <f t="shared" ca="1" si="70"/>
        <v/>
      </c>
      <c r="R490" s="44" t="str">
        <f t="shared" ca="1" si="71"/>
        <v/>
      </c>
    </row>
    <row r="491" spans="13:18" x14ac:dyDescent="0.2">
      <c r="M491" s="37" t="s">
        <v>135</v>
      </c>
      <c r="N491" s="16" t="str">
        <f t="shared" ca="1" si="67"/>
        <v/>
      </c>
      <c r="O491" s="59">
        <f t="shared" ca="1" si="68"/>
        <v>0</v>
      </c>
      <c r="P491" s="59" t="str">
        <f t="shared" ca="1" si="69"/>
        <v/>
      </c>
      <c r="Q491" s="2" t="str">
        <f t="shared" ca="1" si="70"/>
        <v/>
      </c>
      <c r="R491" s="44" t="str">
        <f t="shared" ca="1" si="71"/>
        <v/>
      </c>
    </row>
    <row r="492" spans="13:18" x14ac:dyDescent="0.2">
      <c r="M492" s="37" t="s">
        <v>136</v>
      </c>
      <c r="N492" s="16" t="str">
        <f t="shared" ca="1" si="67"/>
        <v/>
      </c>
      <c r="O492" s="59">
        <f t="shared" ca="1" si="68"/>
        <v>0</v>
      </c>
      <c r="P492" s="59" t="str">
        <f t="shared" ca="1" si="69"/>
        <v/>
      </c>
      <c r="Q492" s="2" t="str">
        <f t="shared" ca="1" si="70"/>
        <v/>
      </c>
      <c r="R492" s="44" t="str">
        <f t="shared" ca="1" si="71"/>
        <v/>
      </c>
    </row>
    <row r="493" spans="13:18" x14ac:dyDescent="0.2">
      <c r="M493" s="37" t="s">
        <v>137</v>
      </c>
      <c r="N493" s="16" t="str">
        <f t="shared" ca="1" si="67"/>
        <v/>
      </c>
      <c r="O493" s="59">
        <f t="shared" ca="1" si="68"/>
        <v>0</v>
      </c>
      <c r="P493" s="59" t="str">
        <f t="shared" ca="1" si="69"/>
        <v/>
      </c>
      <c r="Q493" s="2" t="str">
        <f t="shared" ca="1" si="70"/>
        <v/>
      </c>
      <c r="R493" s="44" t="str">
        <f t="shared" ca="1" si="71"/>
        <v/>
      </c>
    </row>
    <row r="494" spans="13:18" x14ac:dyDescent="0.2">
      <c r="M494" s="37" t="s">
        <v>138</v>
      </c>
      <c r="N494" s="16" t="str">
        <f t="shared" ca="1" si="67"/>
        <v/>
      </c>
      <c r="O494" s="59">
        <f t="shared" ca="1" si="68"/>
        <v>0</v>
      </c>
      <c r="P494" s="59" t="str">
        <f t="shared" ca="1" si="69"/>
        <v/>
      </c>
      <c r="Q494" s="2" t="str">
        <f t="shared" ca="1" si="70"/>
        <v/>
      </c>
      <c r="R494" s="44" t="str">
        <f t="shared" ca="1" si="71"/>
        <v/>
      </c>
    </row>
    <row r="495" spans="13:18" x14ac:dyDescent="0.2">
      <c r="M495" s="37" t="s">
        <v>139</v>
      </c>
      <c r="N495" s="16" t="str">
        <f t="shared" ca="1" si="67"/>
        <v/>
      </c>
      <c r="O495" s="59">
        <f t="shared" ca="1" si="68"/>
        <v>0</v>
      </c>
      <c r="P495" s="59" t="str">
        <f t="shared" ca="1" si="69"/>
        <v/>
      </c>
      <c r="Q495" s="2" t="str">
        <f t="shared" ca="1" si="70"/>
        <v/>
      </c>
      <c r="R495" s="44" t="str">
        <f t="shared" ca="1" si="71"/>
        <v/>
      </c>
    </row>
    <row r="496" spans="13:18" x14ac:dyDescent="0.2">
      <c r="M496" s="37" t="s">
        <v>140</v>
      </c>
      <c r="N496" s="16" t="str">
        <f t="shared" ca="1" si="67"/>
        <v/>
      </c>
      <c r="O496" s="59">
        <f t="shared" ca="1" si="68"/>
        <v>0</v>
      </c>
      <c r="P496" s="59" t="str">
        <f t="shared" ca="1" si="69"/>
        <v/>
      </c>
      <c r="Q496" s="2" t="str">
        <f t="shared" ca="1" si="70"/>
        <v/>
      </c>
      <c r="R496" s="44" t="str">
        <f t="shared" ca="1" si="71"/>
        <v/>
      </c>
    </row>
    <row r="497" spans="13:18" x14ac:dyDescent="0.2">
      <c r="M497" s="37" t="s">
        <v>141</v>
      </c>
      <c r="N497" s="16" t="str">
        <f t="shared" ca="1" si="67"/>
        <v/>
      </c>
      <c r="O497" s="59">
        <f t="shared" ca="1" si="68"/>
        <v>0</v>
      </c>
      <c r="P497" s="59" t="str">
        <f t="shared" ca="1" si="69"/>
        <v/>
      </c>
      <c r="Q497" s="2" t="str">
        <f t="shared" ca="1" si="70"/>
        <v/>
      </c>
      <c r="R497" s="44" t="str">
        <f t="shared" ca="1" si="71"/>
        <v/>
      </c>
    </row>
    <row r="498" spans="13:18" x14ac:dyDescent="0.2">
      <c r="M498" s="37" t="s">
        <v>142</v>
      </c>
      <c r="N498" s="16" t="str">
        <f t="shared" ca="1" si="67"/>
        <v/>
      </c>
      <c r="O498" s="59">
        <f t="shared" ca="1" si="68"/>
        <v>0</v>
      </c>
      <c r="P498" s="59" t="str">
        <f t="shared" ca="1" si="69"/>
        <v/>
      </c>
      <c r="Q498" s="2" t="str">
        <f t="shared" ca="1" si="70"/>
        <v/>
      </c>
      <c r="R498" s="44" t="str">
        <f t="shared" ca="1" si="71"/>
        <v/>
      </c>
    </row>
    <row r="499" spans="13:18" x14ac:dyDescent="0.2">
      <c r="M499" s="37" t="s">
        <v>143</v>
      </c>
      <c r="N499" s="16" t="str">
        <f t="shared" ca="1" si="67"/>
        <v/>
      </c>
      <c r="O499" s="59">
        <f t="shared" ca="1" si="68"/>
        <v>0</v>
      </c>
      <c r="P499" s="59" t="str">
        <f t="shared" ca="1" si="69"/>
        <v/>
      </c>
      <c r="Q499" s="2" t="str">
        <f t="shared" ca="1" si="70"/>
        <v/>
      </c>
      <c r="R499" s="44" t="str">
        <f t="shared" ca="1" si="71"/>
        <v/>
      </c>
    </row>
    <row r="500" spans="13:18" x14ac:dyDescent="0.2">
      <c r="M500" s="37" t="s">
        <v>144</v>
      </c>
      <c r="N500" s="16" t="str">
        <f t="shared" ca="1" si="67"/>
        <v/>
      </c>
      <c r="O500" s="59">
        <f t="shared" ca="1" si="68"/>
        <v>0</v>
      </c>
      <c r="P500" s="59" t="str">
        <f t="shared" ca="1" si="69"/>
        <v/>
      </c>
      <c r="Q500" s="2" t="str">
        <f t="shared" ca="1" si="70"/>
        <v/>
      </c>
      <c r="R500" s="44" t="str">
        <f t="shared" ca="1" si="71"/>
        <v/>
      </c>
    </row>
    <row r="501" spans="13:18" x14ac:dyDescent="0.2">
      <c r="M501" s="37" t="s">
        <v>145</v>
      </c>
      <c r="N501" s="16" t="str">
        <f t="shared" ca="1" si="67"/>
        <v/>
      </c>
      <c r="O501" s="59">
        <f t="shared" ca="1" si="68"/>
        <v>0</v>
      </c>
      <c r="P501" s="59" t="str">
        <f t="shared" ca="1" si="69"/>
        <v/>
      </c>
      <c r="Q501" s="2" t="str">
        <f t="shared" ca="1" si="70"/>
        <v/>
      </c>
      <c r="R501" s="44" t="str">
        <f t="shared" ca="1" si="71"/>
        <v/>
      </c>
    </row>
    <row r="502" spans="13:18" x14ac:dyDescent="0.2">
      <c r="M502" s="37" t="s">
        <v>146</v>
      </c>
      <c r="N502" s="16" t="str">
        <f t="shared" ca="1" si="67"/>
        <v/>
      </c>
      <c r="O502" s="59">
        <f t="shared" ca="1" si="68"/>
        <v>0</v>
      </c>
      <c r="P502" s="59" t="str">
        <f t="shared" ca="1" si="69"/>
        <v/>
      </c>
      <c r="Q502" s="2" t="str">
        <f t="shared" ca="1" si="70"/>
        <v/>
      </c>
      <c r="R502" s="44" t="str">
        <f t="shared" ca="1" si="71"/>
        <v/>
      </c>
    </row>
    <row r="503" spans="13:18" x14ac:dyDescent="0.2">
      <c r="M503" s="37" t="s">
        <v>147</v>
      </c>
      <c r="N503" s="16" t="str">
        <f t="shared" ca="1" si="67"/>
        <v/>
      </c>
      <c r="O503" s="59">
        <f t="shared" ca="1" si="68"/>
        <v>0</v>
      </c>
      <c r="P503" s="59" t="str">
        <f t="shared" ca="1" si="69"/>
        <v/>
      </c>
      <c r="Q503" s="2" t="str">
        <f t="shared" ca="1" si="70"/>
        <v/>
      </c>
      <c r="R503" s="44" t="str">
        <f t="shared" ca="1" si="71"/>
        <v/>
      </c>
    </row>
    <row r="504" spans="13:18" x14ac:dyDescent="0.2">
      <c r="M504" s="37" t="s">
        <v>148</v>
      </c>
      <c r="N504" s="16" t="str">
        <f t="shared" ca="1" si="67"/>
        <v/>
      </c>
      <c r="O504" s="59">
        <f t="shared" ca="1" si="68"/>
        <v>0</v>
      </c>
      <c r="P504" s="59" t="str">
        <f t="shared" ca="1" si="69"/>
        <v/>
      </c>
      <c r="Q504" s="2" t="str">
        <f t="shared" ca="1" si="70"/>
        <v/>
      </c>
      <c r="R504" s="44" t="str">
        <f t="shared" ca="1" si="71"/>
        <v/>
      </c>
    </row>
    <row r="505" spans="13:18" x14ac:dyDescent="0.2">
      <c r="M505" s="37" t="s">
        <v>149</v>
      </c>
      <c r="N505" s="16" t="str">
        <f t="shared" ca="1" si="67"/>
        <v/>
      </c>
      <c r="O505" s="59">
        <f t="shared" ca="1" si="68"/>
        <v>0</v>
      </c>
      <c r="P505" s="59" t="str">
        <f t="shared" ca="1" si="69"/>
        <v/>
      </c>
      <c r="Q505" s="2" t="str">
        <f t="shared" ca="1" si="70"/>
        <v/>
      </c>
      <c r="R505" s="44" t="str">
        <f t="shared" ca="1" si="71"/>
        <v/>
      </c>
    </row>
    <row r="506" spans="13:18" x14ac:dyDescent="0.2">
      <c r="M506" s="37" t="s">
        <v>150</v>
      </c>
      <c r="N506" s="16" t="str">
        <f t="shared" ca="1" si="67"/>
        <v/>
      </c>
      <c r="O506" s="59">
        <f t="shared" ca="1" si="68"/>
        <v>0</v>
      </c>
      <c r="P506" s="59" t="str">
        <f t="shared" ca="1" si="69"/>
        <v/>
      </c>
      <c r="Q506" s="2" t="str">
        <f t="shared" ca="1" si="70"/>
        <v/>
      </c>
      <c r="R506" s="44" t="str">
        <f t="shared" ca="1" si="71"/>
        <v/>
      </c>
    </row>
    <row r="507" spans="13:18" x14ac:dyDescent="0.2">
      <c r="M507" s="37" t="s">
        <v>151</v>
      </c>
      <c r="N507" s="16" t="str">
        <f t="shared" ca="1" si="67"/>
        <v/>
      </c>
      <c r="O507" s="59">
        <f t="shared" ca="1" si="68"/>
        <v>0</v>
      </c>
      <c r="P507" s="59" t="str">
        <f t="shared" ca="1" si="69"/>
        <v/>
      </c>
      <c r="Q507" s="2" t="str">
        <f t="shared" ca="1" si="70"/>
        <v/>
      </c>
      <c r="R507" s="44" t="str">
        <f t="shared" ca="1" si="71"/>
        <v/>
      </c>
    </row>
    <row r="508" spans="13:18" x14ac:dyDescent="0.2">
      <c r="M508" s="37" t="s">
        <v>152</v>
      </c>
      <c r="N508" s="16" t="str">
        <f t="shared" ca="1" si="67"/>
        <v/>
      </c>
      <c r="O508" s="59">
        <f t="shared" ca="1" si="68"/>
        <v>0</v>
      </c>
      <c r="P508" s="59" t="str">
        <f t="shared" ca="1" si="69"/>
        <v/>
      </c>
      <c r="Q508" s="2" t="str">
        <f t="shared" ca="1" si="70"/>
        <v/>
      </c>
      <c r="R508" s="44" t="str">
        <f t="shared" ca="1" si="71"/>
        <v/>
      </c>
    </row>
    <row r="509" spans="13:18" x14ac:dyDescent="0.2">
      <c r="M509" s="37" t="s">
        <v>153</v>
      </c>
      <c r="N509" s="16" t="str">
        <f t="shared" ca="1" si="67"/>
        <v/>
      </c>
      <c r="O509" s="59">
        <f t="shared" ca="1" si="68"/>
        <v>0</v>
      </c>
      <c r="P509" s="59" t="str">
        <f t="shared" ca="1" si="69"/>
        <v/>
      </c>
      <c r="Q509" s="2" t="str">
        <f t="shared" ca="1" si="70"/>
        <v/>
      </c>
      <c r="R509" s="44" t="str">
        <f t="shared" ca="1" si="71"/>
        <v/>
      </c>
    </row>
    <row r="510" spans="13:18" x14ac:dyDescent="0.2">
      <c r="M510" s="37" t="s">
        <v>154</v>
      </c>
      <c r="N510" s="16" t="str">
        <f t="shared" ca="1" si="67"/>
        <v/>
      </c>
      <c r="O510" s="59">
        <f t="shared" ca="1" si="68"/>
        <v>0</v>
      </c>
      <c r="P510" s="59" t="str">
        <f t="shared" ca="1" si="69"/>
        <v/>
      </c>
      <c r="Q510" s="2" t="str">
        <f t="shared" ca="1" si="70"/>
        <v/>
      </c>
      <c r="R510" s="44" t="str">
        <f t="shared" ca="1" si="71"/>
        <v/>
      </c>
    </row>
    <row r="511" spans="13:18" x14ac:dyDescent="0.2">
      <c r="M511" s="37" t="s">
        <v>155</v>
      </c>
      <c r="N511" s="16" t="str">
        <f t="shared" ca="1" si="67"/>
        <v/>
      </c>
      <c r="O511" s="59">
        <f t="shared" ca="1" si="68"/>
        <v>0</v>
      </c>
      <c r="P511" s="59" t="str">
        <f t="shared" ca="1" si="69"/>
        <v/>
      </c>
      <c r="Q511" s="2" t="str">
        <f t="shared" ca="1" si="70"/>
        <v/>
      </c>
      <c r="R511" s="44" t="str">
        <f t="shared" ca="1" si="71"/>
        <v/>
      </c>
    </row>
    <row r="512" spans="13:18" x14ac:dyDescent="0.2">
      <c r="M512" s="37" t="s">
        <v>156</v>
      </c>
      <c r="N512" s="16" t="str">
        <f t="shared" ref="N512:N575" ca="1" si="72">IF($W132=0,G132&amp;F132,"")</f>
        <v/>
      </c>
      <c r="O512" s="59">
        <f t="shared" ref="O512:O575" ca="1" si="73">O132</f>
        <v>0</v>
      </c>
      <c r="P512" s="59" t="str">
        <f t="shared" ref="P512:P575" ca="1" si="74">IF(AND(O512&gt;0,$W132=0),I132&amp;" : "&amp;H132,"")</f>
        <v/>
      </c>
      <c r="Q512" s="2" t="str">
        <f t="shared" ref="Q512:Q575" ca="1" si="75">IF($W132=1,G132&amp;F132,"")</f>
        <v/>
      </c>
      <c r="R512" s="44" t="str">
        <f t="shared" ref="R512:R575" ca="1" si="76">IF(AND(O512&gt;0,$W132=1),I132&amp;" : "&amp;H132,"")</f>
        <v/>
      </c>
    </row>
    <row r="513" spans="13:18" x14ac:dyDescent="0.2">
      <c r="M513" s="37" t="s">
        <v>157</v>
      </c>
      <c r="N513" s="16" t="str">
        <f t="shared" ca="1" si="72"/>
        <v/>
      </c>
      <c r="O513" s="59">
        <f t="shared" ca="1" si="73"/>
        <v>0</v>
      </c>
      <c r="P513" s="59" t="str">
        <f t="shared" ca="1" si="74"/>
        <v/>
      </c>
      <c r="Q513" s="2" t="str">
        <f t="shared" ca="1" si="75"/>
        <v/>
      </c>
      <c r="R513" s="44" t="str">
        <f t="shared" ca="1" si="76"/>
        <v/>
      </c>
    </row>
    <row r="514" spans="13:18" x14ac:dyDescent="0.2">
      <c r="M514" s="37" t="s">
        <v>158</v>
      </c>
      <c r="N514" s="16" t="str">
        <f t="shared" ca="1" si="72"/>
        <v/>
      </c>
      <c r="O514" s="59">
        <f t="shared" ca="1" si="73"/>
        <v>0</v>
      </c>
      <c r="P514" s="59" t="str">
        <f t="shared" ca="1" si="74"/>
        <v/>
      </c>
      <c r="Q514" s="2" t="str">
        <f t="shared" ca="1" si="75"/>
        <v/>
      </c>
      <c r="R514" s="44" t="str">
        <f t="shared" ca="1" si="76"/>
        <v/>
      </c>
    </row>
    <row r="515" spans="13:18" x14ac:dyDescent="0.2">
      <c r="M515" s="37" t="s">
        <v>159</v>
      </c>
      <c r="N515" s="16" t="str">
        <f t="shared" ca="1" si="72"/>
        <v/>
      </c>
      <c r="O515" s="59">
        <f t="shared" ca="1" si="73"/>
        <v>0</v>
      </c>
      <c r="P515" s="59" t="str">
        <f t="shared" ca="1" si="74"/>
        <v/>
      </c>
      <c r="Q515" s="2" t="str">
        <f t="shared" ca="1" si="75"/>
        <v/>
      </c>
      <c r="R515" s="44" t="str">
        <f t="shared" ca="1" si="76"/>
        <v/>
      </c>
    </row>
    <row r="516" spans="13:18" x14ac:dyDescent="0.2">
      <c r="M516" s="37" t="s">
        <v>160</v>
      </c>
      <c r="N516" s="16" t="str">
        <f t="shared" ca="1" si="72"/>
        <v/>
      </c>
      <c r="O516" s="59">
        <f t="shared" ca="1" si="73"/>
        <v>0</v>
      </c>
      <c r="P516" s="59" t="str">
        <f t="shared" ca="1" si="74"/>
        <v/>
      </c>
      <c r="Q516" s="2" t="str">
        <f t="shared" ca="1" si="75"/>
        <v/>
      </c>
      <c r="R516" s="44" t="str">
        <f t="shared" ca="1" si="76"/>
        <v/>
      </c>
    </row>
    <row r="517" spans="13:18" x14ac:dyDescent="0.2">
      <c r="M517" s="37" t="s">
        <v>161</v>
      </c>
      <c r="N517" s="16" t="str">
        <f t="shared" ca="1" si="72"/>
        <v/>
      </c>
      <c r="O517" s="59">
        <f t="shared" ca="1" si="73"/>
        <v>0</v>
      </c>
      <c r="P517" s="59" t="str">
        <f t="shared" ca="1" si="74"/>
        <v/>
      </c>
      <c r="Q517" s="2" t="str">
        <f t="shared" ca="1" si="75"/>
        <v/>
      </c>
      <c r="R517" s="44" t="str">
        <f t="shared" ca="1" si="76"/>
        <v/>
      </c>
    </row>
    <row r="518" spans="13:18" x14ac:dyDescent="0.2">
      <c r="M518" s="37" t="s">
        <v>162</v>
      </c>
      <c r="N518" s="16" t="str">
        <f t="shared" ca="1" si="72"/>
        <v/>
      </c>
      <c r="O518" s="59">
        <f t="shared" ca="1" si="73"/>
        <v>0</v>
      </c>
      <c r="P518" s="59" t="str">
        <f t="shared" ca="1" si="74"/>
        <v/>
      </c>
      <c r="Q518" s="2" t="str">
        <f t="shared" ca="1" si="75"/>
        <v/>
      </c>
      <c r="R518" s="44" t="str">
        <f t="shared" ca="1" si="76"/>
        <v/>
      </c>
    </row>
    <row r="519" spans="13:18" x14ac:dyDescent="0.2">
      <c r="M519" s="37" t="s">
        <v>163</v>
      </c>
      <c r="N519" s="16" t="str">
        <f t="shared" ca="1" si="72"/>
        <v/>
      </c>
      <c r="O519" s="59">
        <f t="shared" ca="1" si="73"/>
        <v>0</v>
      </c>
      <c r="P519" s="59" t="str">
        <f t="shared" ca="1" si="74"/>
        <v/>
      </c>
      <c r="Q519" s="2" t="str">
        <f t="shared" ca="1" si="75"/>
        <v/>
      </c>
      <c r="R519" s="44" t="str">
        <f t="shared" ca="1" si="76"/>
        <v/>
      </c>
    </row>
    <row r="520" spans="13:18" x14ac:dyDescent="0.2">
      <c r="M520" s="37" t="s">
        <v>164</v>
      </c>
      <c r="N520" s="16" t="str">
        <f t="shared" ca="1" si="72"/>
        <v/>
      </c>
      <c r="O520" s="59">
        <f t="shared" ca="1" si="73"/>
        <v>0</v>
      </c>
      <c r="P520" s="59" t="str">
        <f t="shared" ca="1" si="74"/>
        <v/>
      </c>
      <c r="Q520" s="2" t="str">
        <f t="shared" ca="1" si="75"/>
        <v/>
      </c>
      <c r="R520" s="44" t="str">
        <f t="shared" ca="1" si="76"/>
        <v/>
      </c>
    </row>
    <row r="521" spans="13:18" x14ac:dyDescent="0.2">
      <c r="M521" s="37" t="s">
        <v>165</v>
      </c>
      <c r="N521" s="16" t="str">
        <f t="shared" ca="1" si="72"/>
        <v/>
      </c>
      <c r="O521" s="59">
        <f t="shared" ca="1" si="73"/>
        <v>0</v>
      </c>
      <c r="P521" s="59" t="str">
        <f t="shared" ca="1" si="74"/>
        <v/>
      </c>
      <c r="Q521" s="2" t="str">
        <f t="shared" ca="1" si="75"/>
        <v/>
      </c>
      <c r="R521" s="44" t="str">
        <f t="shared" ca="1" si="76"/>
        <v/>
      </c>
    </row>
    <row r="522" spans="13:18" x14ac:dyDescent="0.2">
      <c r="M522" s="37" t="s">
        <v>166</v>
      </c>
      <c r="N522" s="16" t="str">
        <f t="shared" ca="1" si="72"/>
        <v/>
      </c>
      <c r="O522" s="59">
        <f t="shared" ca="1" si="73"/>
        <v>0</v>
      </c>
      <c r="P522" s="59" t="str">
        <f t="shared" ca="1" si="74"/>
        <v/>
      </c>
      <c r="Q522" s="2" t="str">
        <f t="shared" ca="1" si="75"/>
        <v/>
      </c>
      <c r="R522" s="44" t="str">
        <f t="shared" ca="1" si="76"/>
        <v/>
      </c>
    </row>
    <row r="523" spans="13:18" x14ac:dyDescent="0.2">
      <c r="M523" s="37" t="s">
        <v>167</v>
      </c>
      <c r="N523" s="16" t="str">
        <f t="shared" ca="1" si="72"/>
        <v/>
      </c>
      <c r="O523" s="59">
        <f t="shared" ca="1" si="73"/>
        <v>0</v>
      </c>
      <c r="P523" s="59" t="str">
        <f t="shared" ca="1" si="74"/>
        <v/>
      </c>
      <c r="Q523" s="2" t="str">
        <f t="shared" ca="1" si="75"/>
        <v/>
      </c>
      <c r="R523" s="44" t="str">
        <f t="shared" ca="1" si="76"/>
        <v/>
      </c>
    </row>
    <row r="524" spans="13:18" x14ac:dyDescent="0.2">
      <c r="M524" s="37" t="s">
        <v>168</v>
      </c>
      <c r="N524" s="16" t="str">
        <f t="shared" ca="1" si="72"/>
        <v/>
      </c>
      <c r="O524" s="59">
        <f t="shared" ca="1" si="73"/>
        <v>0</v>
      </c>
      <c r="P524" s="59" t="str">
        <f t="shared" ca="1" si="74"/>
        <v/>
      </c>
      <c r="Q524" s="2" t="str">
        <f t="shared" ca="1" si="75"/>
        <v/>
      </c>
      <c r="R524" s="44" t="str">
        <f t="shared" ca="1" si="76"/>
        <v/>
      </c>
    </row>
    <row r="525" spans="13:18" x14ac:dyDescent="0.2">
      <c r="M525" s="37" t="s">
        <v>169</v>
      </c>
      <c r="N525" s="16" t="str">
        <f t="shared" ca="1" si="72"/>
        <v/>
      </c>
      <c r="O525" s="59">
        <f t="shared" ca="1" si="73"/>
        <v>0</v>
      </c>
      <c r="P525" s="59" t="str">
        <f t="shared" ca="1" si="74"/>
        <v/>
      </c>
      <c r="Q525" s="2" t="str">
        <f t="shared" ca="1" si="75"/>
        <v/>
      </c>
      <c r="R525" s="44" t="str">
        <f t="shared" ca="1" si="76"/>
        <v/>
      </c>
    </row>
    <row r="526" spans="13:18" x14ac:dyDescent="0.2">
      <c r="M526" s="37" t="s">
        <v>170</v>
      </c>
      <c r="N526" s="16" t="str">
        <f t="shared" ca="1" si="72"/>
        <v/>
      </c>
      <c r="O526" s="59">
        <f t="shared" ca="1" si="73"/>
        <v>0</v>
      </c>
      <c r="P526" s="59" t="str">
        <f t="shared" ca="1" si="74"/>
        <v/>
      </c>
      <c r="Q526" s="2" t="str">
        <f t="shared" ca="1" si="75"/>
        <v/>
      </c>
      <c r="R526" s="44" t="str">
        <f t="shared" ca="1" si="76"/>
        <v/>
      </c>
    </row>
    <row r="527" spans="13:18" x14ac:dyDescent="0.2">
      <c r="M527" s="37" t="s">
        <v>171</v>
      </c>
      <c r="N527" s="16" t="str">
        <f t="shared" ca="1" si="72"/>
        <v/>
      </c>
      <c r="O527" s="59">
        <f t="shared" ca="1" si="73"/>
        <v>0</v>
      </c>
      <c r="P527" s="59" t="str">
        <f t="shared" ca="1" si="74"/>
        <v/>
      </c>
      <c r="Q527" s="2" t="str">
        <f t="shared" ca="1" si="75"/>
        <v/>
      </c>
      <c r="R527" s="44" t="str">
        <f t="shared" ca="1" si="76"/>
        <v/>
      </c>
    </row>
    <row r="528" spans="13:18" x14ac:dyDescent="0.2">
      <c r="M528" s="37" t="s">
        <v>172</v>
      </c>
      <c r="N528" s="16" t="str">
        <f t="shared" ca="1" si="72"/>
        <v/>
      </c>
      <c r="O528" s="59">
        <f t="shared" ca="1" si="73"/>
        <v>0</v>
      </c>
      <c r="P528" s="59" t="str">
        <f t="shared" ca="1" si="74"/>
        <v/>
      </c>
      <c r="Q528" s="2" t="str">
        <f t="shared" ca="1" si="75"/>
        <v/>
      </c>
      <c r="R528" s="44" t="str">
        <f t="shared" ca="1" si="76"/>
        <v/>
      </c>
    </row>
    <row r="529" spans="13:18" x14ac:dyDescent="0.2">
      <c r="M529" s="37" t="s">
        <v>173</v>
      </c>
      <c r="N529" s="16" t="str">
        <f t="shared" ca="1" si="72"/>
        <v/>
      </c>
      <c r="O529" s="59">
        <f t="shared" ca="1" si="73"/>
        <v>0</v>
      </c>
      <c r="P529" s="59" t="str">
        <f t="shared" ca="1" si="74"/>
        <v/>
      </c>
      <c r="Q529" s="2" t="str">
        <f t="shared" ca="1" si="75"/>
        <v/>
      </c>
      <c r="R529" s="44" t="str">
        <f t="shared" ca="1" si="76"/>
        <v/>
      </c>
    </row>
    <row r="530" spans="13:18" x14ac:dyDescent="0.2">
      <c r="M530" s="37" t="s">
        <v>174</v>
      </c>
      <c r="N530" s="16" t="str">
        <f t="shared" ca="1" si="72"/>
        <v/>
      </c>
      <c r="O530" s="59">
        <f t="shared" ca="1" si="73"/>
        <v>0</v>
      </c>
      <c r="P530" s="59" t="str">
        <f t="shared" ca="1" si="74"/>
        <v/>
      </c>
      <c r="Q530" s="2" t="str">
        <f t="shared" ca="1" si="75"/>
        <v/>
      </c>
      <c r="R530" s="44" t="str">
        <f t="shared" ca="1" si="76"/>
        <v/>
      </c>
    </row>
    <row r="531" spans="13:18" x14ac:dyDescent="0.2">
      <c r="M531" s="37" t="s">
        <v>175</v>
      </c>
      <c r="N531" s="16" t="str">
        <f t="shared" ca="1" si="72"/>
        <v/>
      </c>
      <c r="O531" s="59">
        <f t="shared" ca="1" si="73"/>
        <v>0</v>
      </c>
      <c r="P531" s="59" t="str">
        <f t="shared" ca="1" si="74"/>
        <v/>
      </c>
      <c r="Q531" s="2" t="str">
        <f t="shared" ca="1" si="75"/>
        <v/>
      </c>
      <c r="R531" s="44" t="str">
        <f t="shared" ca="1" si="76"/>
        <v/>
      </c>
    </row>
    <row r="532" spans="13:18" x14ac:dyDescent="0.2">
      <c r="M532" s="37" t="s">
        <v>176</v>
      </c>
      <c r="N532" s="16" t="str">
        <f t="shared" ca="1" si="72"/>
        <v/>
      </c>
      <c r="O532" s="59">
        <f t="shared" ca="1" si="73"/>
        <v>0</v>
      </c>
      <c r="P532" s="59" t="str">
        <f t="shared" ca="1" si="74"/>
        <v/>
      </c>
      <c r="Q532" s="2" t="str">
        <f t="shared" ca="1" si="75"/>
        <v/>
      </c>
      <c r="R532" s="44" t="str">
        <f t="shared" ca="1" si="76"/>
        <v/>
      </c>
    </row>
    <row r="533" spans="13:18" x14ac:dyDescent="0.2">
      <c r="M533" s="37" t="s">
        <v>177</v>
      </c>
      <c r="N533" s="16" t="str">
        <f t="shared" ca="1" si="72"/>
        <v/>
      </c>
      <c r="O533" s="59">
        <f t="shared" ca="1" si="73"/>
        <v>0</v>
      </c>
      <c r="P533" s="59" t="str">
        <f t="shared" ca="1" si="74"/>
        <v/>
      </c>
      <c r="Q533" s="2" t="str">
        <f t="shared" ca="1" si="75"/>
        <v/>
      </c>
      <c r="R533" s="44" t="str">
        <f t="shared" ca="1" si="76"/>
        <v/>
      </c>
    </row>
    <row r="534" spans="13:18" x14ac:dyDescent="0.2">
      <c r="M534" s="37" t="s">
        <v>178</v>
      </c>
      <c r="N534" s="16" t="str">
        <f t="shared" ca="1" si="72"/>
        <v/>
      </c>
      <c r="O534" s="59">
        <f t="shared" ca="1" si="73"/>
        <v>0</v>
      </c>
      <c r="P534" s="59" t="str">
        <f t="shared" ca="1" si="74"/>
        <v/>
      </c>
      <c r="Q534" s="2" t="str">
        <f t="shared" ca="1" si="75"/>
        <v/>
      </c>
      <c r="R534" s="44" t="str">
        <f t="shared" ca="1" si="76"/>
        <v/>
      </c>
    </row>
    <row r="535" spans="13:18" x14ac:dyDescent="0.2">
      <c r="M535" s="37" t="s">
        <v>179</v>
      </c>
      <c r="N535" s="16" t="str">
        <f t="shared" ca="1" si="72"/>
        <v/>
      </c>
      <c r="O535" s="59">
        <f t="shared" ca="1" si="73"/>
        <v>0</v>
      </c>
      <c r="P535" s="59" t="str">
        <f t="shared" ca="1" si="74"/>
        <v/>
      </c>
      <c r="Q535" s="2" t="str">
        <f t="shared" ca="1" si="75"/>
        <v/>
      </c>
      <c r="R535" s="44" t="str">
        <f t="shared" ca="1" si="76"/>
        <v/>
      </c>
    </row>
    <row r="536" spans="13:18" x14ac:dyDescent="0.2">
      <c r="M536" s="37" t="s">
        <v>180</v>
      </c>
      <c r="N536" s="16" t="str">
        <f t="shared" ca="1" si="72"/>
        <v/>
      </c>
      <c r="O536" s="59">
        <f t="shared" ca="1" si="73"/>
        <v>0</v>
      </c>
      <c r="P536" s="59" t="str">
        <f t="shared" ca="1" si="74"/>
        <v/>
      </c>
      <c r="Q536" s="2" t="str">
        <f t="shared" ca="1" si="75"/>
        <v/>
      </c>
      <c r="R536" s="44" t="str">
        <f t="shared" ca="1" si="76"/>
        <v/>
      </c>
    </row>
    <row r="537" spans="13:18" x14ac:dyDescent="0.2">
      <c r="M537" s="37" t="s">
        <v>181</v>
      </c>
      <c r="N537" s="16" t="str">
        <f t="shared" ca="1" si="72"/>
        <v/>
      </c>
      <c r="O537" s="59">
        <f t="shared" ca="1" si="73"/>
        <v>0</v>
      </c>
      <c r="P537" s="59" t="str">
        <f t="shared" ca="1" si="74"/>
        <v/>
      </c>
      <c r="Q537" s="2" t="str">
        <f t="shared" ca="1" si="75"/>
        <v/>
      </c>
      <c r="R537" s="44" t="str">
        <f t="shared" ca="1" si="76"/>
        <v/>
      </c>
    </row>
    <row r="538" spans="13:18" x14ac:dyDescent="0.2">
      <c r="M538" s="37" t="s">
        <v>182</v>
      </c>
      <c r="N538" s="16" t="str">
        <f t="shared" ca="1" si="72"/>
        <v/>
      </c>
      <c r="O538" s="59">
        <f t="shared" ca="1" si="73"/>
        <v>0</v>
      </c>
      <c r="P538" s="59" t="str">
        <f t="shared" ca="1" si="74"/>
        <v/>
      </c>
      <c r="Q538" s="2" t="str">
        <f t="shared" ca="1" si="75"/>
        <v/>
      </c>
      <c r="R538" s="44" t="str">
        <f t="shared" ca="1" si="76"/>
        <v/>
      </c>
    </row>
    <row r="539" spans="13:18" x14ac:dyDescent="0.2">
      <c r="M539" s="37" t="s">
        <v>183</v>
      </c>
      <c r="N539" s="16" t="str">
        <f t="shared" ca="1" si="72"/>
        <v/>
      </c>
      <c r="O539" s="59">
        <f t="shared" ca="1" si="73"/>
        <v>0</v>
      </c>
      <c r="P539" s="59" t="str">
        <f t="shared" ca="1" si="74"/>
        <v/>
      </c>
      <c r="Q539" s="2" t="str">
        <f t="shared" ca="1" si="75"/>
        <v/>
      </c>
      <c r="R539" s="44" t="str">
        <f t="shared" ca="1" si="76"/>
        <v/>
      </c>
    </row>
    <row r="540" spans="13:18" x14ac:dyDescent="0.2">
      <c r="M540" s="37" t="s">
        <v>184</v>
      </c>
      <c r="N540" s="16" t="str">
        <f t="shared" ca="1" si="72"/>
        <v/>
      </c>
      <c r="O540" s="59">
        <f t="shared" ca="1" si="73"/>
        <v>0</v>
      </c>
      <c r="P540" s="59" t="str">
        <f t="shared" ca="1" si="74"/>
        <v/>
      </c>
      <c r="Q540" s="2" t="str">
        <f t="shared" ca="1" si="75"/>
        <v/>
      </c>
      <c r="R540" s="44" t="str">
        <f t="shared" ca="1" si="76"/>
        <v/>
      </c>
    </row>
    <row r="541" spans="13:18" x14ac:dyDescent="0.2">
      <c r="M541" s="37" t="s">
        <v>185</v>
      </c>
      <c r="N541" s="16" t="str">
        <f t="shared" ca="1" si="72"/>
        <v/>
      </c>
      <c r="O541" s="59">
        <f t="shared" ca="1" si="73"/>
        <v>0</v>
      </c>
      <c r="P541" s="59" t="str">
        <f t="shared" ca="1" si="74"/>
        <v/>
      </c>
      <c r="Q541" s="2" t="str">
        <f t="shared" ca="1" si="75"/>
        <v/>
      </c>
      <c r="R541" s="44" t="str">
        <f t="shared" ca="1" si="76"/>
        <v/>
      </c>
    </row>
    <row r="542" spans="13:18" x14ac:dyDescent="0.2">
      <c r="M542" s="37" t="s">
        <v>186</v>
      </c>
      <c r="N542" s="16" t="str">
        <f t="shared" ca="1" si="72"/>
        <v/>
      </c>
      <c r="O542" s="59">
        <f t="shared" ca="1" si="73"/>
        <v>0</v>
      </c>
      <c r="P542" s="59" t="str">
        <f t="shared" ca="1" si="74"/>
        <v/>
      </c>
      <c r="Q542" s="2" t="str">
        <f t="shared" ca="1" si="75"/>
        <v/>
      </c>
      <c r="R542" s="44" t="str">
        <f t="shared" ca="1" si="76"/>
        <v/>
      </c>
    </row>
    <row r="543" spans="13:18" x14ac:dyDescent="0.2">
      <c r="M543" s="37" t="s">
        <v>187</v>
      </c>
      <c r="N543" s="16" t="str">
        <f t="shared" ca="1" si="72"/>
        <v/>
      </c>
      <c r="O543" s="59">
        <f t="shared" ca="1" si="73"/>
        <v>0</v>
      </c>
      <c r="P543" s="59" t="str">
        <f t="shared" ca="1" si="74"/>
        <v/>
      </c>
      <c r="Q543" s="2" t="str">
        <f t="shared" ca="1" si="75"/>
        <v/>
      </c>
      <c r="R543" s="44" t="str">
        <f t="shared" ca="1" si="76"/>
        <v/>
      </c>
    </row>
    <row r="544" spans="13:18" x14ac:dyDescent="0.2">
      <c r="M544" s="37" t="s">
        <v>188</v>
      </c>
      <c r="N544" s="16" t="str">
        <f t="shared" ca="1" si="72"/>
        <v/>
      </c>
      <c r="O544" s="59">
        <f t="shared" ca="1" si="73"/>
        <v>0</v>
      </c>
      <c r="P544" s="59" t="str">
        <f t="shared" ca="1" si="74"/>
        <v/>
      </c>
      <c r="Q544" s="2" t="str">
        <f t="shared" ca="1" si="75"/>
        <v/>
      </c>
      <c r="R544" s="44" t="str">
        <f t="shared" ca="1" si="76"/>
        <v/>
      </c>
    </row>
    <row r="545" spans="13:18" x14ac:dyDescent="0.2">
      <c r="M545" s="37" t="s">
        <v>189</v>
      </c>
      <c r="N545" s="16" t="str">
        <f t="shared" ca="1" si="72"/>
        <v/>
      </c>
      <c r="O545" s="59">
        <f t="shared" ca="1" si="73"/>
        <v>0</v>
      </c>
      <c r="P545" s="59" t="str">
        <f t="shared" ca="1" si="74"/>
        <v/>
      </c>
      <c r="Q545" s="2" t="str">
        <f t="shared" ca="1" si="75"/>
        <v/>
      </c>
      <c r="R545" s="44" t="str">
        <f t="shared" ca="1" si="76"/>
        <v/>
      </c>
    </row>
    <row r="546" spans="13:18" x14ac:dyDescent="0.2">
      <c r="M546" s="37" t="s">
        <v>190</v>
      </c>
      <c r="N546" s="16" t="str">
        <f t="shared" ca="1" si="72"/>
        <v/>
      </c>
      <c r="O546" s="59">
        <f t="shared" ca="1" si="73"/>
        <v>0</v>
      </c>
      <c r="P546" s="59" t="str">
        <f t="shared" ca="1" si="74"/>
        <v/>
      </c>
      <c r="Q546" s="2" t="str">
        <f t="shared" ca="1" si="75"/>
        <v/>
      </c>
      <c r="R546" s="44" t="str">
        <f t="shared" ca="1" si="76"/>
        <v/>
      </c>
    </row>
    <row r="547" spans="13:18" x14ac:dyDescent="0.2">
      <c r="M547" s="37" t="s">
        <v>191</v>
      </c>
      <c r="N547" s="16" t="str">
        <f t="shared" ca="1" si="72"/>
        <v/>
      </c>
      <c r="O547" s="59">
        <f t="shared" ca="1" si="73"/>
        <v>0</v>
      </c>
      <c r="P547" s="59" t="str">
        <f t="shared" ca="1" si="74"/>
        <v/>
      </c>
      <c r="Q547" s="2" t="str">
        <f t="shared" ca="1" si="75"/>
        <v/>
      </c>
      <c r="R547" s="44" t="str">
        <f t="shared" ca="1" si="76"/>
        <v/>
      </c>
    </row>
    <row r="548" spans="13:18" x14ac:dyDescent="0.2">
      <c r="M548" s="37" t="s">
        <v>192</v>
      </c>
      <c r="N548" s="16" t="str">
        <f t="shared" ca="1" si="72"/>
        <v/>
      </c>
      <c r="O548" s="59">
        <f t="shared" ca="1" si="73"/>
        <v>0</v>
      </c>
      <c r="P548" s="59" t="str">
        <f t="shared" ca="1" si="74"/>
        <v/>
      </c>
      <c r="Q548" s="2" t="str">
        <f t="shared" ca="1" si="75"/>
        <v/>
      </c>
      <c r="R548" s="44" t="str">
        <f t="shared" ca="1" si="76"/>
        <v/>
      </c>
    </row>
    <row r="549" spans="13:18" x14ac:dyDescent="0.2">
      <c r="M549" s="37" t="s">
        <v>193</v>
      </c>
      <c r="N549" s="16" t="str">
        <f t="shared" ca="1" si="72"/>
        <v/>
      </c>
      <c r="O549" s="59">
        <f t="shared" ca="1" si="73"/>
        <v>0</v>
      </c>
      <c r="P549" s="59" t="str">
        <f t="shared" ca="1" si="74"/>
        <v/>
      </c>
      <c r="Q549" s="2" t="str">
        <f t="shared" ca="1" si="75"/>
        <v/>
      </c>
      <c r="R549" s="44" t="str">
        <f t="shared" ca="1" si="76"/>
        <v/>
      </c>
    </row>
    <row r="550" spans="13:18" x14ac:dyDescent="0.2">
      <c r="M550" s="37" t="s">
        <v>194</v>
      </c>
      <c r="N550" s="16" t="str">
        <f t="shared" ca="1" si="72"/>
        <v/>
      </c>
      <c r="O550" s="59">
        <f t="shared" ca="1" si="73"/>
        <v>0</v>
      </c>
      <c r="P550" s="59" t="str">
        <f t="shared" ca="1" si="74"/>
        <v/>
      </c>
      <c r="Q550" s="2" t="str">
        <f t="shared" ca="1" si="75"/>
        <v/>
      </c>
      <c r="R550" s="44" t="str">
        <f t="shared" ca="1" si="76"/>
        <v/>
      </c>
    </row>
    <row r="551" spans="13:18" x14ac:dyDescent="0.2">
      <c r="M551" s="37" t="s">
        <v>195</v>
      </c>
      <c r="N551" s="16" t="str">
        <f t="shared" ca="1" si="72"/>
        <v/>
      </c>
      <c r="O551" s="59">
        <f t="shared" ca="1" si="73"/>
        <v>0</v>
      </c>
      <c r="P551" s="59" t="str">
        <f t="shared" ca="1" si="74"/>
        <v/>
      </c>
      <c r="Q551" s="2" t="str">
        <f t="shared" ca="1" si="75"/>
        <v/>
      </c>
      <c r="R551" s="44" t="str">
        <f t="shared" ca="1" si="76"/>
        <v/>
      </c>
    </row>
    <row r="552" spans="13:18" x14ac:dyDescent="0.2">
      <c r="M552" s="37" t="s">
        <v>196</v>
      </c>
      <c r="N552" s="16" t="str">
        <f t="shared" ca="1" si="72"/>
        <v/>
      </c>
      <c r="O552" s="59">
        <f t="shared" ca="1" si="73"/>
        <v>0</v>
      </c>
      <c r="P552" s="59" t="str">
        <f t="shared" ca="1" si="74"/>
        <v/>
      </c>
      <c r="Q552" s="2" t="str">
        <f t="shared" ca="1" si="75"/>
        <v/>
      </c>
      <c r="R552" s="44" t="str">
        <f t="shared" ca="1" si="76"/>
        <v/>
      </c>
    </row>
    <row r="553" spans="13:18" x14ac:dyDescent="0.2">
      <c r="M553" s="37" t="s">
        <v>197</v>
      </c>
      <c r="N553" s="16" t="str">
        <f t="shared" ca="1" si="72"/>
        <v/>
      </c>
      <c r="O553" s="59">
        <f t="shared" ca="1" si="73"/>
        <v>0</v>
      </c>
      <c r="P553" s="59" t="str">
        <f t="shared" ca="1" si="74"/>
        <v/>
      </c>
      <c r="Q553" s="2" t="str">
        <f t="shared" ca="1" si="75"/>
        <v/>
      </c>
      <c r="R553" s="44" t="str">
        <f t="shared" ca="1" si="76"/>
        <v/>
      </c>
    </row>
    <row r="554" spans="13:18" x14ac:dyDescent="0.2">
      <c r="M554" s="37" t="s">
        <v>198</v>
      </c>
      <c r="N554" s="16" t="str">
        <f t="shared" ca="1" si="72"/>
        <v/>
      </c>
      <c r="O554" s="59">
        <f t="shared" ca="1" si="73"/>
        <v>0</v>
      </c>
      <c r="P554" s="59" t="str">
        <f t="shared" ca="1" si="74"/>
        <v/>
      </c>
      <c r="Q554" s="2" t="str">
        <f t="shared" ca="1" si="75"/>
        <v/>
      </c>
      <c r="R554" s="44" t="str">
        <f t="shared" ca="1" si="76"/>
        <v/>
      </c>
    </row>
    <row r="555" spans="13:18" x14ac:dyDescent="0.2">
      <c r="M555" s="37" t="s">
        <v>199</v>
      </c>
      <c r="N555" s="16" t="str">
        <f t="shared" ca="1" si="72"/>
        <v/>
      </c>
      <c r="O555" s="59">
        <f t="shared" ca="1" si="73"/>
        <v>0</v>
      </c>
      <c r="P555" s="59" t="str">
        <f t="shared" ca="1" si="74"/>
        <v/>
      </c>
      <c r="Q555" s="2" t="str">
        <f t="shared" ca="1" si="75"/>
        <v/>
      </c>
      <c r="R555" s="44" t="str">
        <f t="shared" ca="1" si="76"/>
        <v/>
      </c>
    </row>
    <row r="556" spans="13:18" x14ac:dyDescent="0.2">
      <c r="M556" s="37" t="s">
        <v>200</v>
      </c>
      <c r="N556" s="16" t="str">
        <f t="shared" ca="1" si="72"/>
        <v/>
      </c>
      <c r="O556" s="59">
        <f t="shared" ca="1" si="73"/>
        <v>0</v>
      </c>
      <c r="P556" s="59" t="str">
        <f t="shared" ca="1" si="74"/>
        <v/>
      </c>
      <c r="Q556" s="2" t="str">
        <f t="shared" ca="1" si="75"/>
        <v/>
      </c>
      <c r="R556" s="44" t="str">
        <f t="shared" ca="1" si="76"/>
        <v/>
      </c>
    </row>
    <row r="557" spans="13:18" x14ac:dyDescent="0.2">
      <c r="M557" s="37" t="s">
        <v>201</v>
      </c>
      <c r="N557" s="16" t="str">
        <f t="shared" ca="1" si="72"/>
        <v/>
      </c>
      <c r="O557" s="59">
        <f t="shared" ca="1" si="73"/>
        <v>0</v>
      </c>
      <c r="P557" s="59" t="str">
        <f t="shared" ca="1" si="74"/>
        <v/>
      </c>
      <c r="Q557" s="2" t="str">
        <f t="shared" ca="1" si="75"/>
        <v/>
      </c>
      <c r="R557" s="44" t="str">
        <f t="shared" ca="1" si="76"/>
        <v/>
      </c>
    </row>
    <row r="558" spans="13:18" x14ac:dyDescent="0.2">
      <c r="M558" s="37" t="s">
        <v>202</v>
      </c>
      <c r="N558" s="16" t="str">
        <f t="shared" ca="1" si="72"/>
        <v/>
      </c>
      <c r="O558" s="59">
        <f t="shared" ca="1" si="73"/>
        <v>0</v>
      </c>
      <c r="P558" s="59" t="str">
        <f t="shared" ca="1" si="74"/>
        <v/>
      </c>
      <c r="Q558" s="2" t="str">
        <f t="shared" ca="1" si="75"/>
        <v/>
      </c>
      <c r="R558" s="44" t="str">
        <f t="shared" ca="1" si="76"/>
        <v/>
      </c>
    </row>
    <row r="559" spans="13:18" x14ac:dyDescent="0.2">
      <c r="M559" s="37" t="s">
        <v>203</v>
      </c>
      <c r="N559" s="16" t="str">
        <f t="shared" ca="1" si="72"/>
        <v/>
      </c>
      <c r="O559" s="59">
        <f t="shared" ca="1" si="73"/>
        <v>0</v>
      </c>
      <c r="P559" s="59" t="str">
        <f t="shared" ca="1" si="74"/>
        <v/>
      </c>
      <c r="Q559" s="2" t="str">
        <f t="shared" ca="1" si="75"/>
        <v/>
      </c>
      <c r="R559" s="44" t="str">
        <f t="shared" ca="1" si="76"/>
        <v/>
      </c>
    </row>
    <row r="560" spans="13:18" x14ac:dyDescent="0.2">
      <c r="M560" s="37" t="s">
        <v>204</v>
      </c>
      <c r="N560" s="16" t="str">
        <f t="shared" ca="1" si="72"/>
        <v/>
      </c>
      <c r="O560" s="59">
        <f t="shared" ca="1" si="73"/>
        <v>0</v>
      </c>
      <c r="P560" s="59" t="str">
        <f t="shared" ca="1" si="74"/>
        <v/>
      </c>
      <c r="Q560" s="2" t="str">
        <f t="shared" ca="1" si="75"/>
        <v/>
      </c>
      <c r="R560" s="44" t="str">
        <f t="shared" ca="1" si="76"/>
        <v/>
      </c>
    </row>
    <row r="561" spans="13:18" x14ac:dyDescent="0.2">
      <c r="M561" s="37" t="s">
        <v>205</v>
      </c>
      <c r="N561" s="16" t="str">
        <f t="shared" ca="1" si="72"/>
        <v/>
      </c>
      <c r="O561" s="59">
        <f t="shared" ca="1" si="73"/>
        <v>0</v>
      </c>
      <c r="P561" s="59" t="str">
        <f t="shared" ca="1" si="74"/>
        <v/>
      </c>
      <c r="Q561" s="2" t="str">
        <f t="shared" ca="1" si="75"/>
        <v/>
      </c>
      <c r="R561" s="44" t="str">
        <f t="shared" ca="1" si="76"/>
        <v/>
      </c>
    </row>
    <row r="562" spans="13:18" x14ac:dyDescent="0.2">
      <c r="M562" s="37" t="s">
        <v>206</v>
      </c>
      <c r="N562" s="16" t="str">
        <f t="shared" ca="1" si="72"/>
        <v/>
      </c>
      <c r="O562" s="59">
        <f t="shared" ca="1" si="73"/>
        <v>0</v>
      </c>
      <c r="P562" s="59" t="str">
        <f t="shared" ca="1" si="74"/>
        <v/>
      </c>
      <c r="Q562" s="2" t="str">
        <f t="shared" ca="1" si="75"/>
        <v/>
      </c>
      <c r="R562" s="44" t="str">
        <f t="shared" ca="1" si="76"/>
        <v/>
      </c>
    </row>
    <row r="563" spans="13:18" x14ac:dyDescent="0.2">
      <c r="M563" s="37" t="s">
        <v>207</v>
      </c>
      <c r="N563" s="16" t="str">
        <f t="shared" ca="1" si="72"/>
        <v/>
      </c>
      <c r="O563" s="59">
        <f t="shared" ca="1" si="73"/>
        <v>0</v>
      </c>
      <c r="P563" s="59" t="str">
        <f t="shared" ca="1" si="74"/>
        <v/>
      </c>
      <c r="Q563" s="2" t="str">
        <f t="shared" ca="1" si="75"/>
        <v/>
      </c>
      <c r="R563" s="44" t="str">
        <f t="shared" ca="1" si="76"/>
        <v/>
      </c>
    </row>
    <row r="564" spans="13:18" x14ac:dyDescent="0.2">
      <c r="M564" s="37" t="s">
        <v>208</v>
      </c>
      <c r="N564" s="16" t="str">
        <f t="shared" ca="1" si="72"/>
        <v/>
      </c>
      <c r="O564" s="59">
        <f t="shared" ca="1" si="73"/>
        <v>0</v>
      </c>
      <c r="P564" s="59" t="str">
        <f t="shared" ca="1" si="74"/>
        <v/>
      </c>
      <c r="Q564" s="2" t="str">
        <f t="shared" ca="1" si="75"/>
        <v/>
      </c>
      <c r="R564" s="44" t="str">
        <f t="shared" ca="1" si="76"/>
        <v/>
      </c>
    </row>
    <row r="565" spans="13:18" x14ac:dyDescent="0.2">
      <c r="M565" s="37" t="s">
        <v>209</v>
      </c>
      <c r="N565" s="16" t="str">
        <f t="shared" ca="1" si="72"/>
        <v/>
      </c>
      <c r="O565" s="59">
        <f t="shared" ca="1" si="73"/>
        <v>0</v>
      </c>
      <c r="P565" s="59" t="str">
        <f t="shared" ca="1" si="74"/>
        <v/>
      </c>
      <c r="Q565" s="2" t="str">
        <f t="shared" ca="1" si="75"/>
        <v/>
      </c>
      <c r="R565" s="44" t="str">
        <f t="shared" ca="1" si="76"/>
        <v/>
      </c>
    </row>
    <row r="566" spans="13:18" x14ac:dyDescent="0.2">
      <c r="M566" s="37" t="s">
        <v>210</v>
      </c>
      <c r="N566" s="16" t="str">
        <f t="shared" si="72"/>
        <v/>
      </c>
      <c r="O566" s="59">
        <f t="shared" si="73"/>
        <v>0</v>
      </c>
      <c r="P566" s="59" t="str">
        <f t="shared" si="74"/>
        <v/>
      </c>
      <c r="Q566" s="2" t="str">
        <f t="shared" si="75"/>
        <v/>
      </c>
      <c r="R566" s="44" t="str">
        <f t="shared" si="76"/>
        <v/>
      </c>
    </row>
    <row r="567" spans="13:18" x14ac:dyDescent="0.2">
      <c r="M567" s="37" t="s">
        <v>211</v>
      </c>
      <c r="N567" s="16" t="str">
        <f t="shared" si="72"/>
        <v/>
      </c>
      <c r="O567" s="59">
        <f t="shared" si="73"/>
        <v>0</v>
      </c>
      <c r="P567" s="59" t="str">
        <f t="shared" si="74"/>
        <v/>
      </c>
      <c r="Q567" s="2" t="str">
        <f t="shared" si="75"/>
        <v/>
      </c>
      <c r="R567" s="44" t="str">
        <f t="shared" si="76"/>
        <v/>
      </c>
    </row>
    <row r="568" spans="13:18" x14ac:dyDescent="0.2">
      <c r="M568" s="37" t="s">
        <v>212</v>
      </c>
      <c r="N568" s="16" t="str">
        <f t="shared" si="72"/>
        <v/>
      </c>
      <c r="O568" s="59">
        <f t="shared" si="73"/>
        <v>0</v>
      </c>
      <c r="P568" s="59" t="str">
        <f t="shared" si="74"/>
        <v/>
      </c>
      <c r="Q568" s="2" t="str">
        <f t="shared" si="75"/>
        <v/>
      </c>
      <c r="R568" s="44" t="str">
        <f t="shared" si="76"/>
        <v/>
      </c>
    </row>
    <row r="569" spans="13:18" x14ac:dyDescent="0.2">
      <c r="M569" s="37" t="s">
        <v>213</v>
      </c>
      <c r="N569" s="16" t="str">
        <f t="shared" si="72"/>
        <v/>
      </c>
      <c r="O569" s="59">
        <f t="shared" si="73"/>
        <v>0</v>
      </c>
      <c r="P569" s="59" t="str">
        <f t="shared" si="74"/>
        <v/>
      </c>
      <c r="Q569" s="2" t="str">
        <f t="shared" si="75"/>
        <v/>
      </c>
      <c r="R569" s="44" t="str">
        <f t="shared" si="76"/>
        <v/>
      </c>
    </row>
    <row r="570" spans="13:18" x14ac:dyDescent="0.2">
      <c r="M570" s="37" t="s">
        <v>214</v>
      </c>
      <c r="N570" s="16" t="str">
        <f t="shared" si="72"/>
        <v/>
      </c>
      <c r="O570" s="59">
        <f t="shared" si="73"/>
        <v>0</v>
      </c>
      <c r="P570" s="59" t="str">
        <f t="shared" si="74"/>
        <v/>
      </c>
      <c r="Q570" s="2" t="str">
        <f t="shared" si="75"/>
        <v/>
      </c>
      <c r="R570" s="44" t="str">
        <f t="shared" si="76"/>
        <v/>
      </c>
    </row>
    <row r="571" spans="13:18" x14ac:dyDescent="0.2">
      <c r="M571" s="37" t="s">
        <v>215</v>
      </c>
      <c r="N571" s="16" t="str">
        <f t="shared" si="72"/>
        <v/>
      </c>
      <c r="O571" s="59">
        <f t="shared" si="73"/>
        <v>0</v>
      </c>
      <c r="P571" s="59" t="str">
        <f t="shared" si="74"/>
        <v/>
      </c>
      <c r="Q571" s="2" t="str">
        <f t="shared" si="75"/>
        <v/>
      </c>
      <c r="R571" s="44" t="str">
        <f t="shared" si="76"/>
        <v/>
      </c>
    </row>
    <row r="572" spans="13:18" x14ac:dyDescent="0.2">
      <c r="M572" s="37" t="s">
        <v>216</v>
      </c>
      <c r="N572" s="16" t="str">
        <f t="shared" si="72"/>
        <v/>
      </c>
      <c r="O572" s="59">
        <f t="shared" si="73"/>
        <v>0</v>
      </c>
      <c r="P572" s="59" t="str">
        <f t="shared" si="74"/>
        <v/>
      </c>
      <c r="Q572" s="2" t="str">
        <f t="shared" si="75"/>
        <v/>
      </c>
      <c r="R572" s="44" t="str">
        <f t="shared" si="76"/>
        <v/>
      </c>
    </row>
    <row r="573" spans="13:18" x14ac:dyDescent="0.2">
      <c r="M573" s="37" t="s">
        <v>217</v>
      </c>
      <c r="N573" s="16" t="str">
        <f t="shared" si="72"/>
        <v/>
      </c>
      <c r="O573" s="59">
        <f t="shared" si="73"/>
        <v>0</v>
      </c>
      <c r="P573" s="59" t="str">
        <f t="shared" si="74"/>
        <v/>
      </c>
      <c r="Q573" s="2" t="str">
        <f t="shared" si="75"/>
        <v/>
      </c>
      <c r="R573" s="44" t="str">
        <f t="shared" si="76"/>
        <v/>
      </c>
    </row>
    <row r="574" spans="13:18" x14ac:dyDescent="0.2">
      <c r="M574" s="37" t="s">
        <v>218</v>
      </c>
      <c r="N574" s="16" t="str">
        <f t="shared" si="72"/>
        <v/>
      </c>
      <c r="O574" s="59">
        <f t="shared" si="73"/>
        <v>0</v>
      </c>
      <c r="P574" s="59" t="str">
        <f t="shared" si="74"/>
        <v/>
      </c>
      <c r="Q574" s="2" t="str">
        <f t="shared" si="75"/>
        <v/>
      </c>
      <c r="R574" s="44" t="str">
        <f t="shared" si="76"/>
        <v/>
      </c>
    </row>
    <row r="575" spans="13:18" x14ac:dyDescent="0.2">
      <c r="M575" s="37" t="s">
        <v>219</v>
      </c>
      <c r="N575" s="16" t="str">
        <f t="shared" si="72"/>
        <v/>
      </c>
      <c r="O575" s="59">
        <f t="shared" si="73"/>
        <v>0</v>
      </c>
      <c r="P575" s="59" t="str">
        <f t="shared" si="74"/>
        <v/>
      </c>
      <c r="Q575" s="2" t="str">
        <f t="shared" si="75"/>
        <v/>
      </c>
      <c r="R575" s="44" t="str">
        <f t="shared" si="76"/>
        <v/>
      </c>
    </row>
    <row r="576" spans="13:18" x14ac:dyDescent="0.2">
      <c r="M576" s="37" t="s">
        <v>220</v>
      </c>
      <c r="N576" s="16" t="str">
        <f t="shared" ref="N576:N639" si="77">IF($W196=0,G196&amp;F196,"")</f>
        <v/>
      </c>
      <c r="O576" s="59">
        <f t="shared" ref="O576:O639" si="78">O196</f>
        <v>0</v>
      </c>
      <c r="P576" s="59" t="str">
        <f t="shared" ref="P576:P639" si="79">IF(AND(O576&gt;0,$W196=0),I196&amp;" : "&amp;H196,"")</f>
        <v/>
      </c>
      <c r="Q576" s="2" t="str">
        <f t="shared" ref="Q576:Q639" si="80">IF($W196=1,G196&amp;F196,"")</f>
        <v/>
      </c>
      <c r="R576" s="44" t="str">
        <f t="shared" ref="R576:R639" si="81">IF(AND(O576&gt;0,$W196=1),I196&amp;" : "&amp;H196,"")</f>
        <v/>
      </c>
    </row>
    <row r="577" spans="13:18" x14ac:dyDescent="0.2">
      <c r="M577" s="37" t="s">
        <v>221</v>
      </c>
      <c r="N577" s="16" t="str">
        <f t="shared" si="77"/>
        <v/>
      </c>
      <c r="O577" s="59">
        <f t="shared" si="78"/>
        <v>0</v>
      </c>
      <c r="P577" s="59" t="str">
        <f t="shared" si="79"/>
        <v/>
      </c>
      <c r="Q577" s="2" t="str">
        <f t="shared" si="80"/>
        <v/>
      </c>
      <c r="R577" s="44" t="str">
        <f t="shared" si="81"/>
        <v/>
      </c>
    </row>
    <row r="578" spans="13:18" x14ac:dyDescent="0.2">
      <c r="M578" s="37" t="s">
        <v>222</v>
      </c>
      <c r="N578" s="16" t="str">
        <f t="shared" si="77"/>
        <v/>
      </c>
      <c r="O578" s="59">
        <f t="shared" si="78"/>
        <v>0</v>
      </c>
      <c r="P578" s="59" t="str">
        <f t="shared" si="79"/>
        <v/>
      </c>
      <c r="Q578" s="2" t="str">
        <f t="shared" si="80"/>
        <v/>
      </c>
      <c r="R578" s="44" t="str">
        <f t="shared" si="81"/>
        <v/>
      </c>
    </row>
    <row r="579" spans="13:18" x14ac:dyDescent="0.2">
      <c r="M579" s="37" t="s">
        <v>223</v>
      </c>
      <c r="N579" s="16" t="str">
        <f t="shared" si="77"/>
        <v/>
      </c>
      <c r="O579" s="59">
        <f t="shared" si="78"/>
        <v>0</v>
      </c>
      <c r="P579" s="59" t="str">
        <f t="shared" si="79"/>
        <v/>
      </c>
      <c r="Q579" s="2" t="str">
        <f t="shared" si="80"/>
        <v/>
      </c>
      <c r="R579" s="44" t="str">
        <f t="shared" si="81"/>
        <v/>
      </c>
    </row>
    <row r="580" spans="13:18" x14ac:dyDescent="0.2">
      <c r="M580" s="37" t="s">
        <v>224</v>
      </c>
      <c r="N580" s="16" t="str">
        <f t="shared" si="77"/>
        <v/>
      </c>
      <c r="O580" s="59">
        <f t="shared" si="78"/>
        <v>0</v>
      </c>
      <c r="P580" s="59" t="str">
        <f t="shared" si="79"/>
        <v/>
      </c>
      <c r="Q580" s="2" t="str">
        <f t="shared" si="80"/>
        <v/>
      </c>
      <c r="R580" s="44" t="str">
        <f t="shared" si="81"/>
        <v/>
      </c>
    </row>
    <row r="581" spans="13:18" x14ac:dyDescent="0.2">
      <c r="M581" s="37" t="s">
        <v>225</v>
      </c>
      <c r="N581" s="16" t="str">
        <f t="shared" si="77"/>
        <v/>
      </c>
      <c r="O581" s="59">
        <f t="shared" si="78"/>
        <v>0</v>
      </c>
      <c r="P581" s="59" t="str">
        <f t="shared" si="79"/>
        <v/>
      </c>
      <c r="Q581" s="2" t="str">
        <f t="shared" si="80"/>
        <v/>
      </c>
      <c r="R581" s="44" t="str">
        <f t="shared" si="81"/>
        <v/>
      </c>
    </row>
    <row r="582" spans="13:18" x14ac:dyDescent="0.2">
      <c r="M582" s="37" t="s">
        <v>226</v>
      </c>
      <c r="N582" s="16" t="str">
        <f t="shared" si="77"/>
        <v/>
      </c>
      <c r="O582" s="59">
        <f t="shared" si="78"/>
        <v>0</v>
      </c>
      <c r="P582" s="59" t="str">
        <f t="shared" si="79"/>
        <v/>
      </c>
      <c r="Q582" s="2" t="str">
        <f t="shared" si="80"/>
        <v/>
      </c>
      <c r="R582" s="44" t="str">
        <f t="shared" si="81"/>
        <v/>
      </c>
    </row>
    <row r="583" spans="13:18" x14ac:dyDescent="0.2">
      <c r="M583" s="37" t="s">
        <v>227</v>
      </c>
      <c r="N583" s="16" t="str">
        <f t="shared" si="77"/>
        <v/>
      </c>
      <c r="O583" s="59">
        <f t="shared" si="78"/>
        <v>0</v>
      </c>
      <c r="P583" s="59" t="str">
        <f t="shared" si="79"/>
        <v/>
      </c>
      <c r="Q583" s="2" t="str">
        <f t="shared" si="80"/>
        <v/>
      </c>
      <c r="R583" s="44" t="str">
        <f t="shared" si="81"/>
        <v/>
      </c>
    </row>
    <row r="584" spans="13:18" x14ac:dyDescent="0.2">
      <c r="M584" s="37" t="s">
        <v>228</v>
      </c>
      <c r="N584" s="16" t="str">
        <f t="shared" si="77"/>
        <v/>
      </c>
      <c r="O584" s="59">
        <f t="shared" si="78"/>
        <v>0</v>
      </c>
      <c r="P584" s="59" t="str">
        <f t="shared" si="79"/>
        <v/>
      </c>
      <c r="Q584" s="2" t="str">
        <f t="shared" si="80"/>
        <v/>
      </c>
      <c r="R584" s="44" t="str">
        <f t="shared" si="81"/>
        <v/>
      </c>
    </row>
    <row r="585" spans="13:18" x14ac:dyDescent="0.2">
      <c r="M585" s="37" t="s">
        <v>229</v>
      </c>
      <c r="N585" s="16" t="str">
        <f t="shared" si="77"/>
        <v/>
      </c>
      <c r="O585" s="59">
        <f t="shared" si="78"/>
        <v>0</v>
      </c>
      <c r="P585" s="59" t="str">
        <f t="shared" si="79"/>
        <v/>
      </c>
      <c r="Q585" s="2" t="str">
        <f t="shared" si="80"/>
        <v/>
      </c>
      <c r="R585" s="44" t="str">
        <f t="shared" si="81"/>
        <v/>
      </c>
    </row>
    <row r="586" spans="13:18" x14ac:dyDescent="0.2">
      <c r="M586" s="37" t="s">
        <v>230</v>
      </c>
      <c r="N586" s="16" t="str">
        <f t="shared" si="77"/>
        <v/>
      </c>
      <c r="O586" s="59">
        <f t="shared" si="78"/>
        <v>0</v>
      </c>
      <c r="P586" s="59" t="str">
        <f t="shared" si="79"/>
        <v/>
      </c>
      <c r="Q586" s="2" t="str">
        <f t="shared" si="80"/>
        <v/>
      </c>
      <c r="R586" s="44" t="str">
        <f t="shared" si="81"/>
        <v/>
      </c>
    </row>
    <row r="587" spans="13:18" x14ac:dyDescent="0.2">
      <c r="M587" s="37" t="s">
        <v>231</v>
      </c>
      <c r="N587" s="16" t="str">
        <f t="shared" si="77"/>
        <v/>
      </c>
      <c r="O587" s="59">
        <f t="shared" si="78"/>
        <v>0</v>
      </c>
      <c r="P587" s="59" t="str">
        <f t="shared" si="79"/>
        <v/>
      </c>
      <c r="Q587" s="2" t="str">
        <f t="shared" si="80"/>
        <v/>
      </c>
      <c r="R587" s="44" t="str">
        <f t="shared" si="81"/>
        <v/>
      </c>
    </row>
    <row r="588" spans="13:18" x14ac:dyDescent="0.2">
      <c r="M588" s="37" t="s">
        <v>232</v>
      </c>
      <c r="N588" s="16" t="str">
        <f t="shared" si="77"/>
        <v/>
      </c>
      <c r="O588" s="59">
        <f t="shared" si="78"/>
        <v>0</v>
      </c>
      <c r="P588" s="59" t="str">
        <f t="shared" si="79"/>
        <v/>
      </c>
      <c r="Q588" s="2" t="str">
        <f t="shared" si="80"/>
        <v/>
      </c>
      <c r="R588" s="44" t="str">
        <f t="shared" si="81"/>
        <v/>
      </c>
    </row>
    <row r="589" spans="13:18" x14ac:dyDescent="0.2">
      <c r="M589" s="37" t="s">
        <v>233</v>
      </c>
      <c r="N589" s="16" t="str">
        <f t="shared" si="77"/>
        <v/>
      </c>
      <c r="O589" s="59">
        <f t="shared" si="78"/>
        <v>0</v>
      </c>
      <c r="P589" s="59" t="str">
        <f t="shared" si="79"/>
        <v/>
      </c>
      <c r="Q589" s="2" t="str">
        <f t="shared" si="80"/>
        <v/>
      </c>
      <c r="R589" s="44" t="str">
        <f t="shared" si="81"/>
        <v/>
      </c>
    </row>
    <row r="590" spans="13:18" x14ac:dyDescent="0.2">
      <c r="M590" s="37" t="s">
        <v>234</v>
      </c>
      <c r="N590" s="16" t="str">
        <f t="shared" si="77"/>
        <v/>
      </c>
      <c r="O590" s="59">
        <f t="shared" si="78"/>
        <v>0</v>
      </c>
      <c r="P590" s="59" t="str">
        <f t="shared" si="79"/>
        <v/>
      </c>
      <c r="Q590" s="2" t="str">
        <f t="shared" si="80"/>
        <v/>
      </c>
      <c r="R590" s="44" t="str">
        <f t="shared" si="81"/>
        <v/>
      </c>
    </row>
    <row r="591" spans="13:18" x14ac:dyDescent="0.2">
      <c r="M591" s="37" t="s">
        <v>235</v>
      </c>
      <c r="N591" s="16" t="str">
        <f t="shared" si="77"/>
        <v/>
      </c>
      <c r="O591" s="59">
        <f t="shared" si="78"/>
        <v>0</v>
      </c>
      <c r="P591" s="59" t="str">
        <f t="shared" si="79"/>
        <v/>
      </c>
      <c r="Q591" s="2" t="str">
        <f t="shared" si="80"/>
        <v/>
      </c>
      <c r="R591" s="44" t="str">
        <f t="shared" si="81"/>
        <v/>
      </c>
    </row>
    <row r="592" spans="13:18" x14ac:dyDescent="0.2">
      <c r="M592" s="37" t="s">
        <v>236</v>
      </c>
      <c r="N592" s="16" t="str">
        <f t="shared" si="77"/>
        <v/>
      </c>
      <c r="O592" s="59">
        <f t="shared" si="78"/>
        <v>0</v>
      </c>
      <c r="P592" s="59" t="str">
        <f t="shared" si="79"/>
        <v/>
      </c>
      <c r="Q592" s="2" t="str">
        <f t="shared" si="80"/>
        <v/>
      </c>
      <c r="R592" s="44" t="str">
        <f t="shared" si="81"/>
        <v/>
      </c>
    </row>
    <row r="593" spans="13:18" x14ac:dyDescent="0.2">
      <c r="M593" s="37" t="s">
        <v>237</v>
      </c>
      <c r="N593" s="16" t="str">
        <f t="shared" si="77"/>
        <v/>
      </c>
      <c r="O593" s="59">
        <f t="shared" si="78"/>
        <v>0</v>
      </c>
      <c r="P593" s="59" t="str">
        <f t="shared" si="79"/>
        <v/>
      </c>
      <c r="Q593" s="2" t="str">
        <f t="shared" si="80"/>
        <v/>
      </c>
      <c r="R593" s="44" t="str">
        <f t="shared" si="81"/>
        <v/>
      </c>
    </row>
    <row r="594" spans="13:18" x14ac:dyDescent="0.2">
      <c r="M594" s="37" t="s">
        <v>238</v>
      </c>
      <c r="N594" s="16" t="str">
        <f t="shared" si="77"/>
        <v/>
      </c>
      <c r="O594" s="59">
        <f t="shared" si="78"/>
        <v>0</v>
      </c>
      <c r="P594" s="59" t="str">
        <f t="shared" si="79"/>
        <v/>
      </c>
      <c r="Q594" s="2" t="str">
        <f t="shared" si="80"/>
        <v/>
      </c>
      <c r="R594" s="44" t="str">
        <f t="shared" si="81"/>
        <v/>
      </c>
    </row>
    <row r="595" spans="13:18" x14ac:dyDescent="0.2">
      <c r="M595" s="37" t="s">
        <v>239</v>
      </c>
      <c r="N595" s="16" t="str">
        <f t="shared" si="77"/>
        <v/>
      </c>
      <c r="O595" s="59">
        <f t="shared" si="78"/>
        <v>0</v>
      </c>
      <c r="P595" s="59" t="str">
        <f t="shared" si="79"/>
        <v/>
      </c>
      <c r="Q595" s="2" t="str">
        <f t="shared" si="80"/>
        <v/>
      </c>
      <c r="R595" s="44" t="str">
        <f t="shared" si="81"/>
        <v/>
      </c>
    </row>
    <row r="596" spans="13:18" x14ac:dyDescent="0.2">
      <c r="M596" s="37" t="s">
        <v>240</v>
      </c>
      <c r="N596" s="16" t="str">
        <f t="shared" si="77"/>
        <v/>
      </c>
      <c r="O596" s="59">
        <f t="shared" si="78"/>
        <v>0</v>
      </c>
      <c r="P596" s="59" t="str">
        <f t="shared" si="79"/>
        <v/>
      </c>
      <c r="Q596" s="2" t="str">
        <f t="shared" si="80"/>
        <v/>
      </c>
      <c r="R596" s="44" t="str">
        <f t="shared" si="81"/>
        <v/>
      </c>
    </row>
    <row r="597" spans="13:18" x14ac:dyDescent="0.2">
      <c r="M597" s="37" t="s">
        <v>241</v>
      </c>
      <c r="N597" s="16" t="str">
        <f t="shared" si="77"/>
        <v/>
      </c>
      <c r="O597" s="59">
        <f t="shared" si="78"/>
        <v>0</v>
      </c>
      <c r="P597" s="59" t="str">
        <f t="shared" si="79"/>
        <v/>
      </c>
      <c r="Q597" s="2" t="str">
        <f t="shared" si="80"/>
        <v/>
      </c>
      <c r="R597" s="44" t="str">
        <f t="shared" si="81"/>
        <v/>
      </c>
    </row>
    <row r="598" spans="13:18" x14ac:dyDescent="0.2">
      <c r="M598" s="37" t="s">
        <v>242</v>
      </c>
      <c r="N598" s="16" t="str">
        <f t="shared" si="77"/>
        <v/>
      </c>
      <c r="O598" s="59">
        <f t="shared" si="78"/>
        <v>0</v>
      </c>
      <c r="P598" s="59" t="str">
        <f t="shared" si="79"/>
        <v/>
      </c>
      <c r="Q598" s="2" t="str">
        <f t="shared" si="80"/>
        <v/>
      </c>
      <c r="R598" s="44" t="str">
        <f t="shared" si="81"/>
        <v/>
      </c>
    </row>
    <row r="599" spans="13:18" x14ac:dyDescent="0.2">
      <c r="M599" s="37" t="s">
        <v>243</v>
      </c>
      <c r="N599" s="16" t="str">
        <f t="shared" si="77"/>
        <v/>
      </c>
      <c r="O599" s="59">
        <f t="shared" si="78"/>
        <v>0</v>
      </c>
      <c r="P599" s="59" t="str">
        <f t="shared" si="79"/>
        <v/>
      </c>
      <c r="Q599" s="2" t="str">
        <f t="shared" si="80"/>
        <v/>
      </c>
      <c r="R599" s="44" t="str">
        <f t="shared" si="81"/>
        <v/>
      </c>
    </row>
    <row r="600" spans="13:18" x14ac:dyDescent="0.2">
      <c r="M600" s="37" t="s">
        <v>244</v>
      </c>
      <c r="N600" s="16" t="str">
        <f t="shared" si="77"/>
        <v/>
      </c>
      <c r="O600" s="59">
        <f t="shared" si="78"/>
        <v>0</v>
      </c>
      <c r="P600" s="59" t="str">
        <f t="shared" si="79"/>
        <v/>
      </c>
      <c r="Q600" s="2" t="str">
        <f t="shared" si="80"/>
        <v/>
      </c>
      <c r="R600" s="44" t="str">
        <f t="shared" si="81"/>
        <v/>
      </c>
    </row>
    <row r="601" spans="13:18" x14ac:dyDescent="0.2">
      <c r="M601" s="37" t="s">
        <v>245</v>
      </c>
      <c r="N601" s="16" t="str">
        <f t="shared" si="77"/>
        <v/>
      </c>
      <c r="O601" s="59">
        <f t="shared" si="78"/>
        <v>0</v>
      </c>
      <c r="P601" s="59" t="str">
        <f t="shared" si="79"/>
        <v/>
      </c>
      <c r="Q601" s="2" t="str">
        <f t="shared" si="80"/>
        <v/>
      </c>
      <c r="R601" s="44" t="str">
        <f t="shared" si="81"/>
        <v/>
      </c>
    </row>
    <row r="602" spans="13:18" x14ac:dyDescent="0.2">
      <c r="M602" s="37" t="s">
        <v>246</v>
      </c>
      <c r="N602" s="16" t="str">
        <f t="shared" si="77"/>
        <v/>
      </c>
      <c r="O602" s="59">
        <f t="shared" si="78"/>
        <v>0</v>
      </c>
      <c r="P602" s="59" t="str">
        <f t="shared" si="79"/>
        <v/>
      </c>
      <c r="Q602" s="2" t="str">
        <f t="shared" si="80"/>
        <v/>
      </c>
      <c r="R602" s="44" t="str">
        <f t="shared" si="81"/>
        <v/>
      </c>
    </row>
    <row r="603" spans="13:18" x14ac:dyDescent="0.2">
      <c r="M603" s="37" t="s">
        <v>247</v>
      </c>
      <c r="N603" s="16" t="str">
        <f t="shared" si="77"/>
        <v/>
      </c>
      <c r="O603" s="59">
        <f t="shared" si="78"/>
        <v>0</v>
      </c>
      <c r="P603" s="59" t="str">
        <f t="shared" si="79"/>
        <v/>
      </c>
      <c r="Q603" s="2" t="str">
        <f t="shared" si="80"/>
        <v/>
      </c>
      <c r="R603" s="44" t="str">
        <f t="shared" si="81"/>
        <v/>
      </c>
    </row>
    <row r="604" spans="13:18" x14ac:dyDescent="0.2">
      <c r="M604" s="37" t="s">
        <v>248</v>
      </c>
      <c r="N604" s="16" t="str">
        <f t="shared" si="77"/>
        <v/>
      </c>
      <c r="O604" s="59">
        <f t="shared" si="78"/>
        <v>0</v>
      </c>
      <c r="P604" s="59" t="str">
        <f t="shared" si="79"/>
        <v/>
      </c>
      <c r="Q604" s="2" t="str">
        <f t="shared" si="80"/>
        <v/>
      </c>
      <c r="R604" s="44" t="str">
        <f t="shared" si="81"/>
        <v/>
      </c>
    </row>
    <row r="605" spans="13:18" x14ac:dyDescent="0.2">
      <c r="M605" s="37" t="s">
        <v>249</v>
      </c>
      <c r="N605" s="16" t="str">
        <f t="shared" si="77"/>
        <v/>
      </c>
      <c r="O605" s="59">
        <f t="shared" si="78"/>
        <v>0</v>
      </c>
      <c r="P605" s="59" t="str">
        <f t="shared" si="79"/>
        <v/>
      </c>
      <c r="Q605" s="2" t="str">
        <f t="shared" si="80"/>
        <v/>
      </c>
      <c r="R605" s="44" t="str">
        <f t="shared" si="81"/>
        <v/>
      </c>
    </row>
    <row r="606" spans="13:18" x14ac:dyDescent="0.2">
      <c r="M606" s="37" t="s">
        <v>250</v>
      </c>
      <c r="N606" s="16" t="str">
        <f t="shared" si="77"/>
        <v/>
      </c>
      <c r="O606" s="59">
        <f t="shared" si="78"/>
        <v>0</v>
      </c>
      <c r="P606" s="59" t="str">
        <f t="shared" si="79"/>
        <v/>
      </c>
      <c r="Q606" s="2" t="str">
        <f t="shared" si="80"/>
        <v/>
      </c>
      <c r="R606" s="44" t="str">
        <f t="shared" si="81"/>
        <v/>
      </c>
    </row>
    <row r="607" spans="13:18" x14ac:dyDescent="0.2">
      <c r="M607" s="37" t="s">
        <v>251</v>
      </c>
      <c r="N607" s="16" t="str">
        <f t="shared" si="77"/>
        <v/>
      </c>
      <c r="O607" s="59">
        <f t="shared" si="78"/>
        <v>0</v>
      </c>
      <c r="P607" s="59" t="str">
        <f t="shared" si="79"/>
        <v/>
      </c>
      <c r="Q607" s="2" t="str">
        <f t="shared" si="80"/>
        <v/>
      </c>
      <c r="R607" s="44" t="str">
        <f t="shared" si="81"/>
        <v/>
      </c>
    </row>
    <row r="608" spans="13:18" x14ac:dyDescent="0.2">
      <c r="M608" s="37" t="s">
        <v>252</v>
      </c>
      <c r="N608" s="16" t="str">
        <f t="shared" si="77"/>
        <v/>
      </c>
      <c r="O608" s="59">
        <f t="shared" si="78"/>
        <v>0</v>
      </c>
      <c r="P608" s="59" t="str">
        <f t="shared" si="79"/>
        <v/>
      </c>
      <c r="Q608" s="2" t="str">
        <f t="shared" si="80"/>
        <v/>
      </c>
      <c r="R608" s="44" t="str">
        <f t="shared" si="81"/>
        <v/>
      </c>
    </row>
    <row r="609" spans="13:18" x14ac:dyDescent="0.2">
      <c r="M609" s="37" t="s">
        <v>253</v>
      </c>
      <c r="N609" s="16" t="str">
        <f t="shared" si="77"/>
        <v/>
      </c>
      <c r="O609" s="59">
        <f t="shared" si="78"/>
        <v>0</v>
      </c>
      <c r="P609" s="59" t="str">
        <f t="shared" si="79"/>
        <v/>
      </c>
      <c r="Q609" s="2" t="str">
        <f t="shared" si="80"/>
        <v/>
      </c>
      <c r="R609" s="44" t="str">
        <f t="shared" si="81"/>
        <v/>
      </c>
    </row>
    <row r="610" spans="13:18" x14ac:dyDescent="0.2">
      <c r="M610" s="37" t="s">
        <v>254</v>
      </c>
      <c r="N610" s="16" t="str">
        <f t="shared" si="77"/>
        <v/>
      </c>
      <c r="O610" s="59">
        <f t="shared" si="78"/>
        <v>0</v>
      </c>
      <c r="P610" s="59" t="str">
        <f t="shared" si="79"/>
        <v/>
      </c>
      <c r="Q610" s="2" t="str">
        <f t="shared" si="80"/>
        <v/>
      </c>
      <c r="R610" s="44" t="str">
        <f t="shared" si="81"/>
        <v/>
      </c>
    </row>
    <row r="611" spans="13:18" x14ac:dyDescent="0.2">
      <c r="M611" s="37" t="s">
        <v>255</v>
      </c>
      <c r="N611" s="16" t="str">
        <f t="shared" si="77"/>
        <v/>
      </c>
      <c r="O611" s="59">
        <f t="shared" si="78"/>
        <v>0</v>
      </c>
      <c r="P611" s="59" t="str">
        <f t="shared" si="79"/>
        <v/>
      </c>
      <c r="Q611" s="2" t="str">
        <f t="shared" si="80"/>
        <v/>
      </c>
      <c r="R611" s="44" t="str">
        <f t="shared" si="81"/>
        <v/>
      </c>
    </row>
    <row r="612" spans="13:18" x14ac:dyDescent="0.2">
      <c r="M612" s="37" t="s">
        <v>256</v>
      </c>
      <c r="N612" s="16" t="str">
        <f t="shared" si="77"/>
        <v/>
      </c>
      <c r="O612" s="59">
        <f t="shared" si="78"/>
        <v>0</v>
      </c>
      <c r="P612" s="59" t="str">
        <f t="shared" si="79"/>
        <v/>
      </c>
      <c r="Q612" s="2" t="str">
        <f t="shared" si="80"/>
        <v/>
      </c>
      <c r="R612" s="44" t="str">
        <f t="shared" si="81"/>
        <v/>
      </c>
    </row>
    <row r="613" spans="13:18" x14ac:dyDescent="0.2">
      <c r="M613" s="37" t="s">
        <v>257</v>
      </c>
      <c r="N613" s="16" t="str">
        <f t="shared" si="77"/>
        <v/>
      </c>
      <c r="O613" s="59">
        <f t="shared" si="78"/>
        <v>0</v>
      </c>
      <c r="P613" s="59" t="str">
        <f t="shared" si="79"/>
        <v/>
      </c>
      <c r="Q613" s="2" t="str">
        <f t="shared" si="80"/>
        <v/>
      </c>
      <c r="R613" s="44" t="str">
        <f t="shared" si="81"/>
        <v/>
      </c>
    </row>
    <row r="614" spans="13:18" x14ac:dyDescent="0.2">
      <c r="M614" s="37" t="s">
        <v>258</v>
      </c>
      <c r="N614" s="16" t="str">
        <f t="shared" si="77"/>
        <v/>
      </c>
      <c r="O614" s="59">
        <f t="shared" si="78"/>
        <v>0</v>
      </c>
      <c r="P614" s="59" t="str">
        <f t="shared" si="79"/>
        <v/>
      </c>
      <c r="Q614" s="2" t="str">
        <f t="shared" si="80"/>
        <v/>
      </c>
      <c r="R614" s="44" t="str">
        <f t="shared" si="81"/>
        <v/>
      </c>
    </row>
    <row r="615" spans="13:18" x14ac:dyDescent="0.2">
      <c r="M615" s="37" t="s">
        <v>259</v>
      </c>
      <c r="N615" s="16" t="str">
        <f t="shared" si="77"/>
        <v/>
      </c>
      <c r="O615" s="59">
        <f t="shared" si="78"/>
        <v>0</v>
      </c>
      <c r="P615" s="59" t="str">
        <f t="shared" si="79"/>
        <v/>
      </c>
      <c r="Q615" s="2" t="str">
        <f t="shared" si="80"/>
        <v/>
      </c>
      <c r="R615" s="44" t="str">
        <f t="shared" si="81"/>
        <v/>
      </c>
    </row>
    <row r="616" spans="13:18" x14ac:dyDescent="0.2">
      <c r="M616" s="37" t="s">
        <v>260</v>
      </c>
      <c r="N616" s="16" t="str">
        <f t="shared" si="77"/>
        <v/>
      </c>
      <c r="O616" s="59">
        <f t="shared" si="78"/>
        <v>0</v>
      </c>
      <c r="P616" s="59" t="str">
        <f t="shared" si="79"/>
        <v/>
      </c>
      <c r="Q616" s="2" t="str">
        <f t="shared" si="80"/>
        <v/>
      </c>
      <c r="R616" s="44" t="str">
        <f t="shared" si="81"/>
        <v/>
      </c>
    </row>
    <row r="617" spans="13:18" x14ac:dyDescent="0.2">
      <c r="M617" s="37" t="s">
        <v>261</v>
      </c>
      <c r="N617" s="16" t="str">
        <f t="shared" si="77"/>
        <v/>
      </c>
      <c r="O617" s="59">
        <f t="shared" si="78"/>
        <v>0</v>
      </c>
      <c r="P617" s="59" t="str">
        <f t="shared" si="79"/>
        <v/>
      </c>
      <c r="Q617" s="2" t="str">
        <f t="shared" si="80"/>
        <v/>
      </c>
      <c r="R617" s="44" t="str">
        <f t="shared" si="81"/>
        <v/>
      </c>
    </row>
    <row r="618" spans="13:18" x14ac:dyDescent="0.2">
      <c r="M618" s="37" t="s">
        <v>262</v>
      </c>
      <c r="N618" s="16" t="str">
        <f t="shared" si="77"/>
        <v/>
      </c>
      <c r="O618" s="59">
        <f t="shared" si="78"/>
        <v>0</v>
      </c>
      <c r="P618" s="59" t="str">
        <f t="shared" si="79"/>
        <v/>
      </c>
      <c r="Q618" s="2" t="str">
        <f t="shared" si="80"/>
        <v/>
      </c>
      <c r="R618" s="44" t="str">
        <f t="shared" si="81"/>
        <v/>
      </c>
    </row>
    <row r="619" spans="13:18" x14ac:dyDescent="0.2">
      <c r="M619" s="37" t="s">
        <v>263</v>
      </c>
      <c r="N619" s="16" t="str">
        <f t="shared" si="77"/>
        <v/>
      </c>
      <c r="O619" s="59">
        <f t="shared" si="78"/>
        <v>0</v>
      </c>
      <c r="P619" s="59" t="str">
        <f t="shared" si="79"/>
        <v/>
      </c>
      <c r="Q619" s="2" t="str">
        <f t="shared" si="80"/>
        <v/>
      </c>
      <c r="R619" s="44" t="str">
        <f t="shared" si="81"/>
        <v/>
      </c>
    </row>
    <row r="620" spans="13:18" x14ac:dyDescent="0.2">
      <c r="M620" s="37" t="s">
        <v>264</v>
      </c>
      <c r="N620" s="16" t="str">
        <f t="shared" si="77"/>
        <v/>
      </c>
      <c r="O620" s="59">
        <f t="shared" si="78"/>
        <v>0</v>
      </c>
      <c r="P620" s="59" t="str">
        <f t="shared" si="79"/>
        <v/>
      </c>
      <c r="Q620" s="2" t="str">
        <f t="shared" si="80"/>
        <v/>
      </c>
      <c r="R620" s="44" t="str">
        <f t="shared" si="81"/>
        <v/>
      </c>
    </row>
    <row r="621" spans="13:18" x14ac:dyDescent="0.2">
      <c r="M621" s="37" t="s">
        <v>265</v>
      </c>
      <c r="N621" s="16" t="str">
        <f t="shared" si="77"/>
        <v/>
      </c>
      <c r="O621" s="59">
        <f t="shared" si="78"/>
        <v>0</v>
      </c>
      <c r="P621" s="59" t="str">
        <f t="shared" si="79"/>
        <v/>
      </c>
      <c r="Q621" s="2" t="str">
        <f t="shared" si="80"/>
        <v/>
      </c>
      <c r="R621" s="44" t="str">
        <f t="shared" si="81"/>
        <v/>
      </c>
    </row>
    <row r="622" spans="13:18" x14ac:dyDescent="0.2">
      <c r="M622" s="37" t="s">
        <v>266</v>
      </c>
      <c r="N622" s="16" t="str">
        <f t="shared" si="77"/>
        <v/>
      </c>
      <c r="O622" s="59">
        <f t="shared" si="78"/>
        <v>0</v>
      </c>
      <c r="P622" s="59" t="str">
        <f t="shared" si="79"/>
        <v/>
      </c>
      <c r="Q622" s="2" t="str">
        <f t="shared" si="80"/>
        <v/>
      </c>
      <c r="R622" s="44" t="str">
        <f t="shared" si="81"/>
        <v/>
      </c>
    </row>
    <row r="623" spans="13:18" x14ac:dyDescent="0.2">
      <c r="M623" s="37" t="s">
        <v>267</v>
      </c>
      <c r="N623" s="16" t="str">
        <f t="shared" si="77"/>
        <v/>
      </c>
      <c r="O623" s="59">
        <f t="shared" si="78"/>
        <v>0</v>
      </c>
      <c r="P623" s="59" t="str">
        <f t="shared" si="79"/>
        <v/>
      </c>
      <c r="Q623" s="2" t="str">
        <f t="shared" si="80"/>
        <v/>
      </c>
      <c r="R623" s="44" t="str">
        <f t="shared" si="81"/>
        <v/>
      </c>
    </row>
    <row r="624" spans="13:18" x14ac:dyDescent="0.2">
      <c r="M624" s="37" t="s">
        <v>268</v>
      </c>
      <c r="N624" s="16" t="str">
        <f t="shared" si="77"/>
        <v/>
      </c>
      <c r="O624" s="59">
        <f t="shared" si="78"/>
        <v>0</v>
      </c>
      <c r="P624" s="59" t="str">
        <f t="shared" si="79"/>
        <v/>
      </c>
      <c r="Q624" s="2" t="str">
        <f t="shared" si="80"/>
        <v/>
      </c>
      <c r="R624" s="44" t="str">
        <f t="shared" si="81"/>
        <v/>
      </c>
    </row>
    <row r="625" spans="13:18" x14ac:dyDescent="0.2">
      <c r="M625" s="37" t="s">
        <v>269</v>
      </c>
      <c r="N625" s="16" t="str">
        <f t="shared" si="77"/>
        <v/>
      </c>
      <c r="O625" s="59">
        <f t="shared" si="78"/>
        <v>0</v>
      </c>
      <c r="P625" s="59" t="str">
        <f t="shared" si="79"/>
        <v/>
      </c>
      <c r="Q625" s="2" t="str">
        <f t="shared" si="80"/>
        <v/>
      </c>
      <c r="R625" s="44" t="str">
        <f t="shared" si="81"/>
        <v/>
      </c>
    </row>
    <row r="626" spans="13:18" x14ac:dyDescent="0.2">
      <c r="M626" s="37" t="s">
        <v>270</v>
      </c>
      <c r="N626" s="16" t="str">
        <f t="shared" si="77"/>
        <v/>
      </c>
      <c r="O626" s="59">
        <f t="shared" si="78"/>
        <v>0</v>
      </c>
      <c r="P626" s="59" t="str">
        <f t="shared" si="79"/>
        <v/>
      </c>
      <c r="Q626" s="2" t="str">
        <f t="shared" si="80"/>
        <v/>
      </c>
      <c r="R626" s="44" t="str">
        <f t="shared" si="81"/>
        <v/>
      </c>
    </row>
    <row r="627" spans="13:18" x14ac:dyDescent="0.2">
      <c r="M627" s="37" t="s">
        <v>271</v>
      </c>
      <c r="N627" s="16" t="str">
        <f t="shared" si="77"/>
        <v/>
      </c>
      <c r="O627" s="59">
        <f t="shared" si="78"/>
        <v>0</v>
      </c>
      <c r="P627" s="59" t="str">
        <f t="shared" si="79"/>
        <v/>
      </c>
      <c r="Q627" s="2" t="str">
        <f t="shared" si="80"/>
        <v/>
      </c>
      <c r="R627" s="44" t="str">
        <f t="shared" si="81"/>
        <v/>
      </c>
    </row>
    <row r="628" spans="13:18" x14ac:dyDescent="0.2">
      <c r="M628" s="37" t="s">
        <v>272</v>
      </c>
      <c r="N628" s="16" t="str">
        <f t="shared" si="77"/>
        <v/>
      </c>
      <c r="O628" s="59">
        <f t="shared" si="78"/>
        <v>0</v>
      </c>
      <c r="P628" s="59" t="str">
        <f t="shared" si="79"/>
        <v/>
      </c>
      <c r="Q628" s="2" t="str">
        <f t="shared" si="80"/>
        <v/>
      </c>
      <c r="R628" s="44" t="str">
        <f t="shared" si="81"/>
        <v/>
      </c>
    </row>
    <row r="629" spans="13:18" x14ac:dyDescent="0.2">
      <c r="M629" s="37" t="s">
        <v>273</v>
      </c>
      <c r="N629" s="16" t="str">
        <f t="shared" si="77"/>
        <v/>
      </c>
      <c r="O629" s="59">
        <f t="shared" si="78"/>
        <v>0</v>
      </c>
      <c r="P629" s="59" t="str">
        <f t="shared" si="79"/>
        <v/>
      </c>
      <c r="Q629" s="2" t="str">
        <f t="shared" si="80"/>
        <v/>
      </c>
      <c r="R629" s="44" t="str">
        <f t="shared" si="81"/>
        <v/>
      </c>
    </row>
    <row r="630" spans="13:18" x14ac:dyDescent="0.2">
      <c r="M630" s="37" t="s">
        <v>274</v>
      </c>
      <c r="N630" s="16" t="str">
        <f t="shared" si="77"/>
        <v/>
      </c>
      <c r="O630" s="59">
        <f t="shared" si="78"/>
        <v>0</v>
      </c>
      <c r="P630" s="59" t="str">
        <f t="shared" si="79"/>
        <v/>
      </c>
      <c r="Q630" s="2" t="str">
        <f t="shared" si="80"/>
        <v/>
      </c>
      <c r="R630" s="44" t="str">
        <f t="shared" si="81"/>
        <v/>
      </c>
    </row>
    <row r="631" spans="13:18" x14ac:dyDescent="0.2">
      <c r="M631" s="37" t="s">
        <v>275</v>
      </c>
      <c r="N631" s="16" t="str">
        <f t="shared" si="77"/>
        <v/>
      </c>
      <c r="O631" s="59">
        <f t="shared" si="78"/>
        <v>0</v>
      </c>
      <c r="P631" s="59" t="str">
        <f t="shared" si="79"/>
        <v/>
      </c>
      <c r="Q631" s="2" t="str">
        <f t="shared" si="80"/>
        <v/>
      </c>
      <c r="R631" s="44" t="str">
        <f t="shared" si="81"/>
        <v/>
      </c>
    </row>
    <row r="632" spans="13:18" x14ac:dyDescent="0.2">
      <c r="M632" s="37" t="s">
        <v>276</v>
      </c>
      <c r="N632" s="16" t="str">
        <f t="shared" si="77"/>
        <v/>
      </c>
      <c r="O632" s="59">
        <f t="shared" si="78"/>
        <v>0</v>
      </c>
      <c r="P632" s="59" t="str">
        <f t="shared" si="79"/>
        <v/>
      </c>
      <c r="Q632" s="2" t="str">
        <f t="shared" si="80"/>
        <v/>
      </c>
      <c r="R632" s="44" t="str">
        <f t="shared" si="81"/>
        <v/>
      </c>
    </row>
    <row r="633" spans="13:18" x14ac:dyDescent="0.2">
      <c r="M633" s="37" t="s">
        <v>277</v>
      </c>
      <c r="N633" s="16" t="str">
        <f t="shared" si="77"/>
        <v/>
      </c>
      <c r="O633" s="59">
        <f t="shared" si="78"/>
        <v>0</v>
      </c>
      <c r="P633" s="59" t="str">
        <f t="shared" si="79"/>
        <v/>
      </c>
      <c r="Q633" s="2" t="str">
        <f t="shared" si="80"/>
        <v/>
      </c>
      <c r="R633" s="44" t="str">
        <f t="shared" si="81"/>
        <v/>
      </c>
    </row>
    <row r="634" spans="13:18" x14ac:dyDescent="0.2">
      <c r="M634" s="37" t="s">
        <v>278</v>
      </c>
      <c r="N634" s="16" t="str">
        <f t="shared" si="77"/>
        <v/>
      </c>
      <c r="O634" s="59">
        <f t="shared" si="78"/>
        <v>0</v>
      </c>
      <c r="P634" s="59" t="str">
        <f t="shared" si="79"/>
        <v/>
      </c>
      <c r="Q634" s="2" t="str">
        <f t="shared" si="80"/>
        <v/>
      </c>
      <c r="R634" s="44" t="str">
        <f t="shared" si="81"/>
        <v/>
      </c>
    </row>
    <row r="635" spans="13:18" x14ac:dyDescent="0.2">
      <c r="M635" s="37" t="s">
        <v>279</v>
      </c>
      <c r="N635" s="16" t="str">
        <f t="shared" si="77"/>
        <v/>
      </c>
      <c r="O635" s="59">
        <f t="shared" si="78"/>
        <v>0</v>
      </c>
      <c r="P635" s="59" t="str">
        <f t="shared" si="79"/>
        <v/>
      </c>
      <c r="Q635" s="2" t="str">
        <f t="shared" si="80"/>
        <v/>
      </c>
      <c r="R635" s="44" t="str">
        <f t="shared" si="81"/>
        <v/>
      </c>
    </row>
    <row r="636" spans="13:18" x14ac:dyDescent="0.2">
      <c r="M636" s="37" t="s">
        <v>280</v>
      </c>
      <c r="N636" s="16" t="str">
        <f t="shared" si="77"/>
        <v/>
      </c>
      <c r="O636" s="59">
        <f t="shared" si="78"/>
        <v>0</v>
      </c>
      <c r="P636" s="59" t="str">
        <f t="shared" si="79"/>
        <v/>
      </c>
      <c r="Q636" s="2" t="str">
        <f t="shared" si="80"/>
        <v/>
      </c>
      <c r="R636" s="44" t="str">
        <f t="shared" si="81"/>
        <v/>
      </c>
    </row>
    <row r="637" spans="13:18" x14ac:dyDescent="0.2">
      <c r="M637" s="37" t="s">
        <v>281</v>
      </c>
      <c r="N637" s="16" t="str">
        <f t="shared" si="77"/>
        <v/>
      </c>
      <c r="O637" s="59">
        <f t="shared" si="78"/>
        <v>0</v>
      </c>
      <c r="P637" s="59" t="str">
        <f t="shared" si="79"/>
        <v/>
      </c>
      <c r="Q637" s="2" t="str">
        <f t="shared" si="80"/>
        <v/>
      </c>
      <c r="R637" s="44" t="str">
        <f t="shared" si="81"/>
        <v/>
      </c>
    </row>
    <row r="638" spans="13:18" x14ac:dyDescent="0.2">
      <c r="M638" s="37" t="s">
        <v>282</v>
      </c>
      <c r="N638" s="16" t="str">
        <f t="shared" si="77"/>
        <v/>
      </c>
      <c r="O638" s="59">
        <f t="shared" si="78"/>
        <v>0</v>
      </c>
      <c r="P638" s="59" t="str">
        <f t="shared" si="79"/>
        <v/>
      </c>
      <c r="Q638" s="2" t="str">
        <f t="shared" si="80"/>
        <v/>
      </c>
      <c r="R638" s="44" t="str">
        <f t="shared" si="81"/>
        <v/>
      </c>
    </row>
    <row r="639" spans="13:18" x14ac:dyDescent="0.2">
      <c r="M639" s="37" t="s">
        <v>283</v>
      </c>
      <c r="N639" s="16" t="str">
        <f t="shared" si="77"/>
        <v/>
      </c>
      <c r="O639" s="59">
        <f t="shared" si="78"/>
        <v>0</v>
      </c>
      <c r="P639" s="59" t="str">
        <f t="shared" si="79"/>
        <v/>
      </c>
      <c r="Q639" s="2" t="str">
        <f t="shared" si="80"/>
        <v/>
      </c>
      <c r="R639" s="44" t="str">
        <f t="shared" si="81"/>
        <v/>
      </c>
    </row>
    <row r="640" spans="13:18" x14ac:dyDescent="0.2">
      <c r="M640" s="37" t="s">
        <v>284</v>
      </c>
      <c r="N640" s="16" t="str">
        <f t="shared" ref="N640:N703" si="82">IF($W260=0,G260&amp;F260,"")</f>
        <v/>
      </c>
      <c r="O640" s="59">
        <f t="shared" ref="O640:O703" si="83">O260</f>
        <v>0</v>
      </c>
      <c r="P640" s="59" t="str">
        <f t="shared" ref="P640:P703" si="84">IF(AND(O640&gt;0,$W260=0),I260&amp;" : "&amp;H260,"")</f>
        <v/>
      </c>
      <c r="Q640" s="2" t="str">
        <f t="shared" ref="Q640:Q703" si="85">IF($W260=1,G260&amp;F260,"")</f>
        <v/>
      </c>
      <c r="R640" s="44" t="str">
        <f t="shared" ref="R640:R703" si="86">IF(AND(O640&gt;0,$W260=1),I260&amp;" : "&amp;H260,"")</f>
        <v/>
      </c>
    </row>
    <row r="641" spans="13:18" x14ac:dyDescent="0.2">
      <c r="M641" s="37" t="s">
        <v>285</v>
      </c>
      <c r="N641" s="16" t="str">
        <f t="shared" si="82"/>
        <v/>
      </c>
      <c r="O641" s="59">
        <f t="shared" si="83"/>
        <v>0</v>
      </c>
      <c r="P641" s="59" t="str">
        <f t="shared" si="84"/>
        <v/>
      </c>
      <c r="Q641" s="2" t="str">
        <f t="shared" si="85"/>
        <v/>
      </c>
      <c r="R641" s="44" t="str">
        <f t="shared" si="86"/>
        <v/>
      </c>
    </row>
    <row r="642" spans="13:18" x14ac:dyDescent="0.2">
      <c r="M642" s="37" t="s">
        <v>286</v>
      </c>
      <c r="N642" s="16" t="str">
        <f t="shared" si="82"/>
        <v/>
      </c>
      <c r="O642" s="59">
        <f t="shared" si="83"/>
        <v>0</v>
      </c>
      <c r="P642" s="59" t="str">
        <f t="shared" si="84"/>
        <v/>
      </c>
      <c r="Q642" s="2" t="str">
        <f t="shared" si="85"/>
        <v/>
      </c>
      <c r="R642" s="44" t="str">
        <f t="shared" si="86"/>
        <v/>
      </c>
    </row>
    <row r="643" spans="13:18" x14ac:dyDescent="0.2">
      <c r="M643" s="37" t="s">
        <v>287</v>
      </c>
      <c r="N643" s="16" t="str">
        <f t="shared" si="82"/>
        <v/>
      </c>
      <c r="O643" s="59">
        <f t="shared" si="83"/>
        <v>0</v>
      </c>
      <c r="P643" s="59" t="str">
        <f t="shared" si="84"/>
        <v/>
      </c>
      <c r="Q643" s="2" t="str">
        <f t="shared" si="85"/>
        <v/>
      </c>
      <c r="R643" s="44" t="str">
        <f t="shared" si="86"/>
        <v/>
      </c>
    </row>
    <row r="644" spans="13:18" x14ac:dyDescent="0.2">
      <c r="M644" s="37" t="s">
        <v>288</v>
      </c>
      <c r="N644" s="16" t="str">
        <f t="shared" si="82"/>
        <v/>
      </c>
      <c r="O644" s="59">
        <f t="shared" si="83"/>
        <v>0</v>
      </c>
      <c r="P644" s="59" t="str">
        <f t="shared" si="84"/>
        <v/>
      </c>
      <c r="Q644" s="2" t="str">
        <f t="shared" si="85"/>
        <v/>
      </c>
      <c r="R644" s="44" t="str">
        <f t="shared" si="86"/>
        <v/>
      </c>
    </row>
    <row r="645" spans="13:18" x14ac:dyDescent="0.2">
      <c r="M645" s="37" t="s">
        <v>289</v>
      </c>
      <c r="N645" s="16" t="str">
        <f t="shared" si="82"/>
        <v/>
      </c>
      <c r="O645" s="59">
        <f t="shared" si="83"/>
        <v>0</v>
      </c>
      <c r="P645" s="59" t="str">
        <f t="shared" si="84"/>
        <v/>
      </c>
      <c r="Q645" s="2" t="str">
        <f t="shared" si="85"/>
        <v/>
      </c>
      <c r="R645" s="44" t="str">
        <f t="shared" si="86"/>
        <v/>
      </c>
    </row>
    <row r="646" spans="13:18" x14ac:dyDescent="0.2">
      <c r="M646" s="37" t="s">
        <v>290</v>
      </c>
      <c r="N646" s="16" t="str">
        <f t="shared" si="82"/>
        <v/>
      </c>
      <c r="O646" s="59">
        <f t="shared" si="83"/>
        <v>0</v>
      </c>
      <c r="P646" s="59" t="str">
        <f t="shared" si="84"/>
        <v/>
      </c>
      <c r="Q646" s="2" t="str">
        <f t="shared" si="85"/>
        <v/>
      </c>
      <c r="R646" s="44" t="str">
        <f t="shared" si="86"/>
        <v/>
      </c>
    </row>
    <row r="647" spans="13:18" x14ac:dyDescent="0.2">
      <c r="M647" s="37" t="s">
        <v>291</v>
      </c>
      <c r="N647" s="16" t="str">
        <f t="shared" si="82"/>
        <v/>
      </c>
      <c r="O647" s="59">
        <f t="shared" si="83"/>
        <v>0</v>
      </c>
      <c r="P647" s="59" t="str">
        <f t="shared" si="84"/>
        <v/>
      </c>
      <c r="Q647" s="2" t="str">
        <f t="shared" si="85"/>
        <v/>
      </c>
      <c r="R647" s="44" t="str">
        <f t="shared" si="86"/>
        <v/>
      </c>
    </row>
    <row r="648" spans="13:18" x14ac:dyDescent="0.2">
      <c r="M648" s="37" t="s">
        <v>292</v>
      </c>
      <c r="N648" s="16" t="str">
        <f t="shared" si="82"/>
        <v/>
      </c>
      <c r="O648" s="59">
        <f t="shared" si="83"/>
        <v>0</v>
      </c>
      <c r="P648" s="59" t="str">
        <f t="shared" si="84"/>
        <v/>
      </c>
      <c r="Q648" s="2" t="str">
        <f t="shared" si="85"/>
        <v/>
      </c>
      <c r="R648" s="44" t="str">
        <f t="shared" si="86"/>
        <v/>
      </c>
    </row>
    <row r="649" spans="13:18" x14ac:dyDescent="0.2">
      <c r="M649" s="37" t="s">
        <v>293</v>
      </c>
      <c r="N649" s="16" t="str">
        <f t="shared" si="82"/>
        <v/>
      </c>
      <c r="O649" s="59">
        <f t="shared" si="83"/>
        <v>0</v>
      </c>
      <c r="P649" s="59" t="str">
        <f t="shared" si="84"/>
        <v/>
      </c>
      <c r="Q649" s="2" t="str">
        <f t="shared" si="85"/>
        <v/>
      </c>
      <c r="R649" s="44" t="str">
        <f t="shared" si="86"/>
        <v/>
      </c>
    </row>
    <row r="650" spans="13:18" x14ac:dyDescent="0.2">
      <c r="M650" s="37" t="s">
        <v>294</v>
      </c>
      <c r="N650" s="16" t="str">
        <f t="shared" si="82"/>
        <v/>
      </c>
      <c r="O650" s="59">
        <f t="shared" si="83"/>
        <v>0</v>
      </c>
      <c r="P650" s="59" t="str">
        <f t="shared" si="84"/>
        <v/>
      </c>
      <c r="Q650" s="2" t="str">
        <f t="shared" si="85"/>
        <v/>
      </c>
      <c r="R650" s="44" t="str">
        <f t="shared" si="86"/>
        <v/>
      </c>
    </row>
    <row r="651" spans="13:18" x14ac:dyDescent="0.2">
      <c r="M651" s="37" t="s">
        <v>295</v>
      </c>
      <c r="N651" s="16" t="str">
        <f t="shared" si="82"/>
        <v/>
      </c>
      <c r="O651" s="59">
        <f t="shared" si="83"/>
        <v>0</v>
      </c>
      <c r="P651" s="59" t="str">
        <f t="shared" si="84"/>
        <v/>
      </c>
      <c r="Q651" s="2" t="str">
        <f t="shared" si="85"/>
        <v/>
      </c>
      <c r="R651" s="44" t="str">
        <f t="shared" si="86"/>
        <v/>
      </c>
    </row>
    <row r="652" spans="13:18" x14ac:dyDescent="0.2">
      <c r="M652" s="37" t="s">
        <v>296</v>
      </c>
      <c r="N652" s="16" t="str">
        <f t="shared" si="82"/>
        <v/>
      </c>
      <c r="O652" s="59">
        <f t="shared" si="83"/>
        <v>0</v>
      </c>
      <c r="P652" s="59" t="str">
        <f t="shared" si="84"/>
        <v/>
      </c>
      <c r="Q652" s="2" t="str">
        <f t="shared" si="85"/>
        <v/>
      </c>
      <c r="R652" s="44" t="str">
        <f t="shared" si="86"/>
        <v/>
      </c>
    </row>
    <row r="653" spans="13:18" x14ac:dyDescent="0.2">
      <c r="M653" s="37" t="s">
        <v>297</v>
      </c>
      <c r="N653" s="16" t="str">
        <f t="shared" si="82"/>
        <v/>
      </c>
      <c r="O653" s="59">
        <f t="shared" si="83"/>
        <v>0</v>
      </c>
      <c r="P653" s="59" t="str">
        <f t="shared" si="84"/>
        <v/>
      </c>
      <c r="Q653" s="2" t="str">
        <f t="shared" si="85"/>
        <v/>
      </c>
      <c r="R653" s="44" t="str">
        <f t="shared" si="86"/>
        <v/>
      </c>
    </row>
    <row r="654" spans="13:18" x14ac:dyDescent="0.2">
      <c r="M654" s="37" t="s">
        <v>298</v>
      </c>
      <c r="N654" s="16" t="str">
        <f t="shared" si="82"/>
        <v/>
      </c>
      <c r="O654" s="59">
        <f t="shared" si="83"/>
        <v>0</v>
      </c>
      <c r="P654" s="59" t="str">
        <f t="shared" si="84"/>
        <v/>
      </c>
      <c r="Q654" s="2" t="str">
        <f t="shared" si="85"/>
        <v/>
      </c>
      <c r="R654" s="44" t="str">
        <f t="shared" si="86"/>
        <v/>
      </c>
    </row>
    <row r="655" spans="13:18" x14ac:dyDescent="0.2">
      <c r="M655" s="37" t="s">
        <v>299</v>
      </c>
      <c r="N655" s="16" t="str">
        <f t="shared" si="82"/>
        <v/>
      </c>
      <c r="O655" s="59">
        <f t="shared" si="83"/>
        <v>0</v>
      </c>
      <c r="P655" s="59" t="str">
        <f t="shared" si="84"/>
        <v/>
      </c>
      <c r="Q655" s="2" t="str">
        <f t="shared" si="85"/>
        <v/>
      </c>
      <c r="R655" s="44" t="str">
        <f t="shared" si="86"/>
        <v/>
      </c>
    </row>
    <row r="656" spans="13:18" x14ac:dyDescent="0.2">
      <c r="M656" s="37" t="s">
        <v>300</v>
      </c>
      <c r="N656" s="16" t="str">
        <f t="shared" si="82"/>
        <v/>
      </c>
      <c r="O656" s="59">
        <f t="shared" si="83"/>
        <v>0</v>
      </c>
      <c r="P656" s="59" t="str">
        <f t="shared" si="84"/>
        <v/>
      </c>
      <c r="Q656" s="2" t="str">
        <f t="shared" si="85"/>
        <v/>
      </c>
      <c r="R656" s="44" t="str">
        <f t="shared" si="86"/>
        <v/>
      </c>
    </row>
    <row r="657" spans="13:18" x14ac:dyDescent="0.2">
      <c r="M657" s="37" t="s">
        <v>301</v>
      </c>
      <c r="N657" s="16" t="str">
        <f t="shared" si="82"/>
        <v/>
      </c>
      <c r="O657" s="59">
        <f t="shared" si="83"/>
        <v>0</v>
      </c>
      <c r="P657" s="59" t="str">
        <f t="shared" si="84"/>
        <v/>
      </c>
      <c r="Q657" s="2" t="str">
        <f t="shared" si="85"/>
        <v/>
      </c>
      <c r="R657" s="44" t="str">
        <f t="shared" si="86"/>
        <v/>
      </c>
    </row>
    <row r="658" spans="13:18" x14ac:dyDescent="0.2">
      <c r="M658" s="37" t="s">
        <v>302</v>
      </c>
      <c r="N658" s="16" t="str">
        <f t="shared" si="82"/>
        <v/>
      </c>
      <c r="O658" s="59">
        <f t="shared" si="83"/>
        <v>0</v>
      </c>
      <c r="P658" s="59" t="str">
        <f t="shared" si="84"/>
        <v/>
      </c>
      <c r="Q658" s="2" t="str">
        <f t="shared" si="85"/>
        <v/>
      </c>
      <c r="R658" s="44" t="str">
        <f t="shared" si="86"/>
        <v/>
      </c>
    </row>
    <row r="659" spans="13:18" x14ac:dyDescent="0.2">
      <c r="M659" s="37" t="s">
        <v>303</v>
      </c>
      <c r="N659" s="16" t="str">
        <f t="shared" si="82"/>
        <v/>
      </c>
      <c r="O659" s="59">
        <f t="shared" si="83"/>
        <v>0</v>
      </c>
      <c r="P659" s="59" t="str">
        <f t="shared" si="84"/>
        <v/>
      </c>
      <c r="Q659" s="2" t="str">
        <f t="shared" si="85"/>
        <v/>
      </c>
      <c r="R659" s="44" t="str">
        <f t="shared" si="86"/>
        <v/>
      </c>
    </row>
    <row r="660" spans="13:18" x14ac:dyDescent="0.2">
      <c r="M660" s="37" t="s">
        <v>304</v>
      </c>
      <c r="N660" s="16" t="str">
        <f t="shared" si="82"/>
        <v/>
      </c>
      <c r="O660" s="59">
        <f t="shared" si="83"/>
        <v>0</v>
      </c>
      <c r="P660" s="59" t="str">
        <f t="shared" si="84"/>
        <v/>
      </c>
      <c r="Q660" s="2" t="str">
        <f t="shared" si="85"/>
        <v/>
      </c>
      <c r="R660" s="44" t="str">
        <f t="shared" si="86"/>
        <v/>
      </c>
    </row>
    <row r="661" spans="13:18" x14ac:dyDescent="0.2">
      <c r="M661" s="37" t="s">
        <v>305</v>
      </c>
      <c r="N661" s="16" t="str">
        <f t="shared" si="82"/>
        <v/>
      </c>
      <c r="O661" s="59">
        <f t="shared" si="83"/>
        <v>0</v>
      </c>
      <c r="P661" s="59" t="str">
        <f t="shared" si="84"/>
        <v/>
      </c>
      <c r="Q661" s="2" t="str">
        <f t="shared" si="85"/>
        <v/>
      </c>
      <c r="R661" s="44" t="str">
        <f t="shared" si="86"/>
        <v/>
      </c>
    </row>
    <row r="662" spans="13:18" x14ac:dyDescent="0.2">
      <c r="M662" s="37" t="s">
        <v>306</v>
      </c>
      <c r="N662" s="16" t="str">
        <f t="shared" si="82"/>
        <v/>
      </c>
      <c r="O662" s="59">
        <f t="shared" si="83"/>
        <v>0</v>
      </c>
      <c r="P662" s="59" t="str">
        <f t="shared" si="84"/>
        <v/>
      </c>
      <c r="Q662" s="2" t="str">
        <f t="shared" si="85"/>
        <v/>
      </c>
      <c r="R662" s="44" t="str">
        <f t="shared" si="86"/>
        <v/>
      </c>
    </row>
    <row r="663" spans="13:18" x14ac:dyDescent="0.2">
      <c r="M663" s="37" t="s">
        <v>307</v>
      </c>
      <c r="N663" s="16" t="str">
        <f t="shared" si="82"/>
        <v/>
      </c>
      <c r="O663" s="59">
        <f t="shared" si="83"/>
        <v>0</v>
      </c>
      <c r="P663" s="59" t="str">
        <f t="shared" si="84"/>
        <v/>
      </c>
      <c r="Q663" s="2" t="str">
        <f t="shared" si="85"/>
        <v/>
      </c>
      <c r="R663" s="44" t="str">
        <f t="shared" si="86"/>
        <v/>
      </c>
    </row>
    <row r="664" spans="13:18" x14ac:dyDescent="0.2">
      <c r="M664" s="37" t="s">
        <v>308</v>
      </c>
      <c r="N664" s="16" t="str">
        <f t="shared" si="82"/>
        <v/>
      </c>
      <c r="O664" s="59">
        <f t="shared" si="83"/>
        <v>0</v>
      </c>
      <c r="P664" s="59" t="str">
        <f t="shared" si="84"/>
        <v/>
      </c>
      <c r="Q664" s="2" t="str">
        <f t="shared" si="85"/>
        <v/>
      </c>
      <c r="R664" s="44" t="str">
        <f t="shared" si="86"/>
        <v/>
      </c>
    </row>
    <row r="665" spans="13:18" x14ac:dyDescent="0.2">
      <c r="M665" s="37" t="s">
        <v>309</v>
      </c>
      <c r="N665" s="16" t="str">
        <f t="shared" si="82"/>
        <v/>
      </c>
      <c r="O665" s="59">
        <f t="shared" si="83"/>
        <v>0</v>
      </c>
      <c r="P665" s="59" t="str">
        <f t="shared" si="84"/>
        <v/>
      </c>
      <c r="Q665" s="2" t="str">
        <f t="shared" si="85"/>
        <v/>
      </c>
      <c r="R665" s="44" t="str">
        <f t="shared" si="86"/>
        <v/>
      </c>
    </row>
    <row r="666" spans="13:18" x14ac:dyDescent="0.2">
      <c r="M666" s="37" t="s">
        <v>310</v>
      </c>
      <c r="N666" s="16" t="str">
        <f t="shared" si="82"/>
        <v/>
      </c>
      <c r="O666" s="59">
        <f t="shared" si="83"/>
        <v>0</v>
      </c>
      <c r="P666" s="59" t="str">
        <f t="shared" si="84"/>
        <v/>
      </c>
      <c r="Q666" s="2" t="str">
        <f t="shared" si="85"/>
        <v/>
      </c>
      <c r="R666" s="44" t="str">
        <f t="shared" si="86"/>
        <v/>
      </c>
    </row>
    <row r="667" spans="13:18" x14ac:dyDescent="0.2">
      <c r="M667" s="37" t="s">
        <v>311</v>
      </c>
      <c r="N667" s="16" t="str">
        <f t="shared" si="82"/>
        <v/>
      </c>
      <c r="O667" s="59">
        <f t="shared" si="83"/>
        <v>0</v>
      </c>
      <c r="P667" s="59" t="str">
        <f t="shared" si="84"/>
        <v/>
      </c>
      <c r="Q667" s="2" t="str">
        <f t="shared" si="85"/>
        <v/>
      </c>
      <c r="R667" s="44" t="str">
        <f t="shared" si="86"/>
        <v/>
      </c>
    </row>
    <row r="668" spans="13:18" x14ac:dyDescent="0.2">
      <c r="M668" s="37" t="s">
        <v>312</v>
      </c>
      <c r="N668" s="16" t="str">
        <f t="shared" si="82"/>
        <v/>
      </c>
      <c r="O668" s="59">
        <f t="shared" si="83"/>
        <v>0</v>
      </c>
      <c r="P668" s="59" t="str">
        <f t="shared" si="84"/>
        <v/>
      </c>
      <c r="Q668" s="2" t="str">
        <f t="shared" si="85"/>
        <v/>
      </c>
      <c r="R668" s="44" t="str">
        <f t="shared" si="86"/>
        <v/>
      </c>
    </row>
    <row r="669" spans="13:18" x14ac:dyDescent="0.2">
      <c r="M669" s="37" t="s">
        <v>313</v>
      </c>
      <c r="N669" s="16" t="str">
        <f t="shared" si="82"/>
        <v/>
      </c>
      <c r="O669" s="59">
        <f t="shared" si="83"/>
        <v>0</v>
      </c>
      <c r="P669" s="59" t="str">
        <f t="shared" si="84"/>
        <v/>
      </c>
      <c r="Q669" s="2" t="str">
        <f t="shared" si="85"/>
        <v/>
      </c>
      <c r="R669" s="44" t="str">
        <f t="shared" si="86"/>
        <v/>
      </c>
    </row>
    <row r="670" spans="13:18" x14ac:dyDescent="0.2">
      <c r="M670" s="37" t="s">
        <v>314</v>
      </c>
      <c r="N670" s="16" t="str">
        <f t="shared" si="82"/>
        <v/>
      </c>
      <c r="O670" s="59">
        <f t="shared" si="83"/>
        <v>0</v>
      </c>
      <c r="P670" s="59" t="str">
        <f t="shared" si="84"/>
        <v/>
      </c>
      <c r="Q670" s="2" t="str">
        <f t="shared" si="85"/>
        <v/>
      </c>
      <c r="R670" s="44" t="str">
        <f t="shared" si="86"/>
        <v/>
      </c>
    </row>
    <row r="671" spans="13:18" x14ac:dyDescent="0.2">
      <c r="M671" s="37" t="s">
        <v>315</v>
      </c>
      <c r="N671" s="16" t="str">
        <f t="shared" si="82"/>
        <v/>
      </c>
      <c r="O671" s="59">
        <f t="shared" si="83"/>
        <v>0</v>
      </c>
      <c r="P671" s="59" t="str">
        <f t="shared" si="84"/>
        <v/>
      </c>
      <c r="Q671" s="2" t="str">
        <f t="shared" si="85"/>
        <v/>
      </c>
      <c r="R671" s="44" t="str">
        <f t="shared" si="86"/>
        <v/>
      </c>
    </row>
    <row r="672" spans="13:18" x14ac:dyDescent="0.2">
      <c r="M672" s="37" t="s">
        <v>316</v>
      </c>
      <c r="N672" s="16" t="str">
        <f t="shared" si="82"/>
        <v/>
      </c>
      <c r="O672" s="59">
        <f t="shared" si="83"/>
        <v>0</v>
      </c>
      <c r="P672" s="59" t="str">
        <f t="shared" si="84"/>
        <v/>
      </c>
      <c r="Q672" s="2" t="str">
        <f t="shared" si="85"/>
        <v/>
      </c>
      <c r="R672" s="44" t="str">
        <f t="shared" si="86"/>
        <v/>
      </c>
    </row>
    <row r="673" spans="13:18" x14ac:dyDescent="0.2">
      <c r="M673" s="37" t="s">
        <v>317</v>
      </c>
      <c r="N673" s="16" t="str">
        <f t="shared" si="82"/>
        <v/>
      </c>
      <c r="O673" s="59">
        <f t="shared" si="83"/>
        <v>0</v>
      </c>
      <c r="P673" s="59" t="str">
        <f t="shared" si="84"/>
        <v/>
      </c>
      <c r="Q673" s="2" t="str">
        <f t="shared" si="85"/>
        <v/>
      </c>
      <c r="R673" s="44" t="str">
        <f t="shared" si="86"/>
        <v/>
      </c>
    </row>
    <row r="674" spans="13:18" x14ac:dyDescent="0.2">
      <c r="M674" s="37" t="s">
        <v>318</v>
      </c>
      <c r="N674" s="16" t="str">
        <f t="shared" si="82"/>
        <v/>
      </c>
      <c r="O674" s="59">
        <f t="shared" si="83"/>
        <v>0</v>
      </c>
      <c r="P674" s="59" t="str">
        <f t="shared" si="84"/>
        <v/>
      </c>
      <c r="Q674" s="2" t="str">
        <f t="shared" si="85"/>
        <v/>
      </c>
      <c r="R674" s="44" t="str">
        <f t="shared" si="86"/>
        <v/>
      </c>
    </row>
    <row r="675" spans="13:18" x14ac:dyDescent="0.2">
      <c r="M675" s="37" t="s">
        <v>319</v>
      </c>
      <c r="N675" s="16" t="str">
        <f t="shared" si="82"/>
        <v/>
      </c>
      <c r="O675" s="59">
        <f t="shared" si="83"/>
        <v>0</v>
      </c>
      <c r="P675" s="59" t="str">
        <f t="shared" si="84"/>
        <v/>
      </c>
      <c r="Q675" s="2" t="str">
        <f t="shared" si="85"/>
        <v/>
      </c>
      <c r="R675" s="44" t="str">
        <f t="shared" si="86"/>
        <v/>
      </c>
    </row>
    <row r="676" spans="13:18" x14ac:dyDescent="0.2">
      <c r="M676" s="37" t="s">
        <v>320</v>
      </c>
      <c r="N676" s="16" t="str">
        <f t="shared" si="82"/>
        <v/>
      </c>
      <c r="O676" s="59">
        <f t="shared" si="83"/>
        <v>0</v>
      </c>
      <c r="P676" s="59" t="str">
        <f t="shared" si="84"/>
        <v/>
      </c>
      <c r="Q676" s="2" t="str">
        <f t="shared" si="85"/>
        <v/>
      </c>
      <c r="R676" s="44" t="str">
        <f t="shared" si="86"/>
        <v/>
      </c>
    </row>
    <row r="677" spans="13:18" x14ac:dyDescent="0.2">
      <c r="M677" s="37" t="s">
        <v>321</v>
      </c>
      <c r="N677" s="16" t="str">
        <f t="shared" si="82"/>
        <v/>
      </c>
      <c r="O677" s="59">
        <f t="shared" si="83"/>
        <v>0</v>
      </c>
      <c r="P677" s="59" t="str">
        <f t="shared" si="84"/>
        <v/>
      </c>
      <c r="Q677" s="2" t="str">
        <f t="shared" si="85"/>
        <v/>
      </c>
      <c r="R677" s="44" t="str">
        <f t="shared" si="86"/>
        <v/>
      </c>
    </row>
    <row r="678" spans="13:18" x14ac:dyDescent="0.2">
      <c r="M678" s="37" t="s">
        <v>322</v>
      </c>
      <c r="N678" s="16" t="str">
        <f t="shared" si="82"/>
        <v/>
      </c>
      <c r="O678" s="59">
        <f t="shared" si="83"/>
        <v>0</v>
      </c>
      <c r="P678" s="59" t="str">
        <f t="shared" si="84"/>
        <v/>
      </c>
      <c r="Q678" s="2" t="str">
        <f t="shared" si="85"/>
        <v/>
      </c>
      <c r="R678" s="44" t="str">
        <f t="shared" si="86"/>
        <v/>
      </c>
    </row>
    <row r="679" spans="13:18" x14ac:dyDescent="0.2">
      <c r="M679" s="37" t="s">
        <v>323</v>
      </c>
      <c r="N679" s="16" t="str">
        <f t="shared" si="82"/>
        <v/>
      </c>
      <c r="O679" s="59">
        <f t="shared" si="83"/>
        <v>0</v>
      </c>
      <c r="P679" s="59" t="str">
        <f t="shared" si="84"/>
        <v/>
      </c>
      <c r="Q679" s="2" t="str">
        <f t="shared" si="85"/>
        <v/>
      </c>
      <c r="R679" s="44" t="str">
        <f t="shared" si="86"/>
        <v/>
      </c>
    </row>
    <row r="680" spans="13:18" x14ac:dyDescent="0.2">
      <c r="M680" s="37" t="s">
        <v>324</v>
      </c>
      <c r="N680" s="16" t="str">
        <f t="shared" si="82"/>
        <v/>
      </c>
      <c r="O680" s="59">
        <f t="shared" si="83"/>
        <v>0</v>
      </c>
      <c r="P680" s="59" t="str">
        <f t="shared" si="84"/>
        <v/>
      </c>
      <c r="Q680" s="2" t="str">
        <f t="shared" si="85"/>
        <v/>
      </c>
      <c r="R680" s="44" t="str">
        <f t="shared" si="86"/>
        <v/>
      </c>
    </row>
    <row r="681" spans="13:18" x14ac:dyDescent="0.2">
      <c r="M681" s="37" t="s">
        <v>325</v>
      </c>
      <c r="N681" s="16" t="str">
        <f t="shared" si="82"/>
        <v/>
      </c>
      <c r="O681" s="59">
        <f t="shared" si="83"/>
        <v>0</v>
      </c>
      <c r="P681" s="59" t="str">
        <f t="shared" si="84"/>
        <v/>
      </c>
      <c r="Q681" s="2" t="str">
        <f t="shared" si="85"/>
        <v/>
      </c>
      <c r="R681" s="44" t="str">
        <f t="shared" si="86"/>
        <v/>
      </c>
    </row>
    <row r="682" spans="13:18" x14ac:dyDescent="0.2">
      <c r="M682" s="37" t="s">
        <v>326</v>
      </c>
      <c r="N682" s="16" t="str">
        <f t="shared" si="82"/>
        <v/>
      </c>
      <c r="O682" s="59">
        <f t="shared" si="83"/>
        <v>0</v>
      </c>
      <c r="P682" s="59" t="str">
        <f t="shared" si="84"/>
        <v/>
      </c>
      <c r="Q682" s="2" t="str">
        <f t="shared" si="85"/>
        <v/>
      </c>
      <c r="R682" s="44" t="str">
        <f t="shared" si="86"/>
        <v/>
      </c>
    </row>
    <row r="683" spans="13:18" x14ac:dyDescent="0.2">
      <c r="M683" s="37" t="s">
        <v>327</v>
      </c>
      <c r="N683" s="16" t="str">
        <f t="shared" si="82"/>
        <v/>
      </c>
      <c r="O683" s="59">
        <f t="shared" si="83"/>
        <v>0</v>
      </c>
      <c r="P683" s="59" t="str">
        <f t="shared" si="84"/>
        <v/>
      </c>
      <c r="Q683" s="2" t="str">
        <f t="shared" si="85"/>
        <v/>
      </c>
      <c r="R683" s="44" t="str">
        <f t="shared" si="86"/>
        <v/>
      </c>
    </row>
    <row r="684" spans="13:18" x14ac:dyDescent="0.2">
      <c r="M684" s="37" t="s">
        <v>328</v>
      </c>
      <c r="N684" s="16" t="str">
        <f t="shared" si="82"/>
        <v/>
      </c>
      <c r="O684" s="59">
        <f t="shared" si="83"/>
        <v>0</v>
      </c>
      <c r="P684" s="59" t="str">
        <f t="shared" si="84"/>
        <v/>
      </c>
      <c r="Q684" s="2" t="str">
        <f t="shared" si="85"/>
        <v/>
      </c>
      <c r="R684" s="44" t="str">
        <f t="shared" si="86"/>
        <v/>
      </c>
    </row>
    <row r="685" spans="13:18" x14ac:dyDescent="0.2">
      <c r="M685" s="37" t="s">
        <v>329</v>
      </c>
      <c r="N685" s="16" t="str">
        <f t="shared" si="82"/>
        <v/>
      </c>
      <c r="O685" s="59">
        <f t="shared" si="83"/>
        <v>0</v>
      </c>
      <c r="P685" s="59" t="str">
        <f t="shared" si="84"/>
        <v/>
      </c>
      <c r="Q685" s="2" t="str">
        <f t="shared" si="85"/>
        <v/>
      </c>
      <c r="R685" s="44" t="str">
        <f t="shared" si="86"/>
        <v/>
      </c>
    </row>
    <row r="686" spans="13:18" x14ac:dyDescent="0.2">
      <c r="M686" s="37" t="s">
        <v>330</v>
      </c>
      <c r="N686" s="16" t="str">
        <f t="shared" si="82"/>
        <v/>
      </c>
      <c r="O686" s="59">
        <f t="shared" si="83"/>
        <v>0</v>
      </c>
      <c r="P686" s="59" t="str">
        <f t="shared" si="84"/>
        <v/>
      </c>
      <c r="Q686" s="2" t="str">
        <f t="shared" si="85"/>
        <v/>
      </c>
      <c r="R686" s="44" t="str">
        <f t="shared" si="86"/>
        <v/>
      </c>
    </row>
    <row r="687" spans="13:18" x14ac:dyDescent="0.2">
      <c r="M687" s="37" t="s">
        <v>331</v>
      </c>
      <c r="N687" s="16" t="str">
        <f t="shared" si="82"/>
        <v/>
      </c>
      <c r="O687" s="59">
        <f t="shared" si="83"/>
        <v>0</v>
      </c>
      <c r="P687" s="59" t="str">
        <f t="shared" si="84"/>
        <v/>
      </c>
      <c r="Q687" s="2" t="str">
        <f t="shared" si="85"/>
        <v/>
      </c>
      <c r="R687" s="44" t="str">
        <f t="shared" si="86"/>
        <v/>
      </c>
    </row>
    <row r="688" spans="13:18" x14ac:dyDescent="0.2">
      <c r="M688" s="37" t="s">
        <v>332</v>
      </c>
      <c r="N688" s="16" t="str">
        <f t="shared" si="82"/>
        <v/>
      </c>
      <c r="O688" s="59">
        <f t="shared" si="83"/>
        <v>0</v>
      </c>
      <c r="P688" s="59" t="str">
        <f t="shared" si="84"/>
        <v/>
      </c>
      <c r="Q688" s="2" t="str">
        <f t="shared" si="85"/>
        <v/>
      </c>
      <c r="R688" s="44" t="str">
        <f t="shared" si="86"/>
        <v/>
      </c>
    </row>
    <row r="689" spans="13:18" x14ac:dyDescent="0.2">
      <c r="M689" s="37" t="s">
        <v>333</v>
      </c>
      <c r="N689" s="16" t="str">
        <f t="shared" si="82"/>
        <v/>
      </c>
      <c r="O689" s="59">
        <f t="shared" si="83"/>
        <v>0</v>
      </c>
      <c r="P689" s="59" t="str">
        <f t="shared" si="84"/>
        <v/>
      </c>
      <c r="Q689" s="2" t="str">
        <f t="shared" si="85"/>
        <v/>
      </c>
      <c r="R689" s="44" t="str">
        <f t="shared" si="86"/>
        <v/>
      </c>
    </row>
    <row r="690" spans="13:18" x14ac:dyDescent="0.2">
      <c r="M690" s="37" t="s">
        <v>334</v>
      </c>
      <c r="N690" s="16" t="str">
        <f t="shared" si="82"/>
        <v/>
      </c>
      <c r="O690" s="59">
        <f t="shared" si="83"/>
        <v>0</v>
      </c>
      <c r="P690" s="59" t="str">
        <f t="shared" si="84"/>
        <v/>
      </c>
      <c r="Q690" s="2" t="str">
        <f t="shared" si="85"/>
        <v/>
      </c>
      <c r="R690" s="44" t="str">
        <f t="shared" si="86"/>
        <v/>
      </c>
    </row>
    <row r="691" spans="13:18" x14ac:dyDescent="0.2">
      <c r="M691" s="37" t="s">
        <v>335</v>
      </c>
      <c r="N691" s="16" t="str">
        <f t="shared" si="82"/>
        <v/>
      </c>
      <c r="O691" s="59">
        <f t="shared" si="83"/>
        <v>0</v>
      </c>
      <c r="P691" s="59" t="str">
        <f t="shared" si="84"/>
        <v/>
      </c>
      <c r="Q691" s="2" t="str">
        <f t="shared" si="85"/>
        <v/>
      </c>
      <c r="R691" s="44" t="str">
        <f t="shared" si="86"/>
        <v/>
      </c>
    </row>
    <row r="692" spans="13:18" x14ac:dyDescent="0.2">
      <c r="M692" s="37" t="s">
        <v>336</v>
      </c>
      <c r="N692" s="16" t="str">
        <f t="shared" si="82"/>
        <v/>
      </c>
      <c r="O692" s="59">
        <f t="shared" si="83"/>
        <v>0</v>
      </c>
      <c r="P692" s="59" t="str">
        <f t="shared" si="84"/>
        <v/>
      </c>
      <c r="Q692" s="2" t="str">
        <f t="shared" si="85"/>
        <v/>
      </c>
      <c r="R692" s="44" t="str">
        <f t="shared" si="86"/>
        <v/>
      </c>
    </row>
    <row r="693" spans="13:18" x14ac:dyDescent="0.2">
      <c r="M693" s="37" t="s">
        <v>337</v>
      </c>
      <c r="N693" s="16" t="str">
        <f t="shared" si="82"/>
        <v/>
      </c>
      <c r="O693" s="59">
        <f t="shared" si="83"/>
        <v>0</v>
      </c>
      <c r="P693" s="59" t="str">
        <f t="shared" si="84"/>
        <v/>
      </c>
      <c r="Q693" s="2" t="str">
        <f t="shared" si="85"/>
        <v/>
      </c>
      <c r="R693" s="44" t="str">
        <f t="shared" si="86"/>
        <v/>
      </c>
    </row>
    <row r="694" spans="13:18" x14ac:dyDescent="0.2">
      <c r="M694" s="37" t="s">
        <v>338</v>
      </c>
      <c r="N694" s="16" t="str">
        <f t="shared" si="82"/>
        <v/>
      </c>
      <c r="O694" s="59">
        <f t="shared" si="83"/>
        <v>0</v>
      </c>
      <c r="P694" s="59" t="str">
        <f t="shared" si="84"/>
        <v/>
      </c>
      <c r="Q694" s="2" t="str">
        <f t="shared" si="85"/>
        <v/>
      </c>
      <c r="R694" s="44" t="str">
        <f t="shared" si="86"/>
        <v/>
      </c>
    </row>
    <row r="695" spans="13:18" x14ac:dyDescent="0.2">
      <c r="M695" s="37" t="s">
        <v>339</v>
      </c>
      <c r="N695" s="16" t="str">
        <f t="shared" si="82"/>
        <v/>
      </c>
      <c r="O695" s="59">
        <f t="shared" si="83"/>
        <v>0</v>
      </c>
      <c r="P695" s="59" t="str">
        <f t="shared" si="84"/>
        <v/>
      </c>
      <c r="Q695" s="2" t="str">
        <f t="shared" si="85"/>
        <v/>
      </c>
      <c r="R695" s="44" t="str">
        <f t="shared" si="86"/>
        <v/>
      </c>
    </row>
    <row r="696" spans="13:18" x14ac:dyDescent="0.2">
      <c r="M696" s="37" t="s">
        <v>340</v>
      </c>
      <c r="N696" s="16" t="str">
        <f t="shared" si="82"/>
        <v/>
      </c>
      <c r="O696" s="59">
        <f t="shared" si="83"/>
        <v>0</v>
      </c>
      <c r="P696" s="59" t="str">
        <f t="shared" si="84"/>
        <v/>
      </c>
      <c r="Q696" s="2" t="str">
        <f t="shared" si="85"/>
        <v/>
      </c>
      <c r="R696" s="44" t="str">
        <f t="shared" si="86"/>
        <v/>
      </c>
    </row>
    <row r="697" spans="13:18" x14ac:dyDescent="0.2">
      <c r="M697" s="37" t="s">
        <v>341</v>
      </c>
      <c r="N697" s="16" t="str">
        <f t="shared" si="82"/>
        <v/>
      </c>
      <c r="O697" s="59">
        <f t="shared" si="83"/>
        <v>0</v>
      </c>
      <c r="P697" s="59" t="str">
        <f t="shared" si="84"/>
        <v/>
      </c>
      <c r="Q697" s="2" t="str">
        <f t="shared" si="85"/>
        <v/>
      </c>
      <c r="R697" s="44" t="str">
        <f t="shared" si="86"/>
        <v/>
      </c>
    </row>
    <row r="698" spans="13:18" x14ac:dyDescent="0.2">
      <c r="M698" s="37" t="s">
        <v>342</v>
      </c>
      <c r="N698" s="16" t="str">
        <f t="shared" si="82"/>
        <v/>
      </c>
      <c r="O698" s="59">
        <f t="shared" si="83"/>
        <v>0</v>
      </c>
      <c r="P698" s="59" t="str">
        <f t="shared" si="84"/>
        <v/>
      </c>
      <c r="Q698" s="2" t="str">
        <f t="shared" si="85"/>
        <v/>
      </c>
      <c r="R698" s="44" t="str">
        <f t="shared" si="86"/>
        <v/>
      </c>
    </row>
    <row r="699" spans="13:18" x14ac:dyDescent="0.2">
      <c r="M699" s="37" t="s">
        <v>343</v>
      </c>
      <c r="N699" s="16" t="str">
        <f t="shared" si="82"/>
        <v/>
      </c>
      <c r="O699" s="59">
        <f t="shared" si="83"/>
        <v>0</v>
      </c>
      <c r="P699" s="59" t="str">
        <f t="shared" si="84"/>
        <v/>
      </c>
      <c r="Q699" s="2" t="str">
        <f t="shared" si="85"/>
        <v/>
      </c>
      <c r="R699" s="44" t="str">
        <f t="shared" si="86"/>
        <v/>
      </c>
    </row>
    <row r="700" spans="13:18" x14ac:dyDescent="0.2">
      <c r="M700" s="37" t="s">
        <v>344</v>
      </c>
      <c r="N700" s="16" t="str">
        <f t="shared" si="82"/>
        <v/>
      </c>
      <c r="O700" s="59">
        <f t="shared" si="83"/>
        <v>0</v>
      </c>
      <c r="P700" s="59" t="str">
        <f t="shared" si="84"/>
        <v/>
      </c>
      <c r="Q700" s="2" t="str">
        <f t="shared" si="85"/>
        <v/>
      </c>
      <c r="R700" s="44" t="str">
        <f t="shared" si="86"/>
        <v/>
      </c>
    </row>
    <row r="701" spans="13:18" x14ac:dyDescent="0.2">
      <c r="M701" s="37" t="s">
        <v>345</v>
      </c>
      <c r="N701" s="16" t="str">
        <f t="shared" si="82"/>
        <v/>
      </c>
      <c r="O701" s="59">
        <f t="shared" si="83"/>
        <v>0</v>
      </c>
      <c r="P701" s="59" t="str">
        <f t="shared" si="84"/>
        <v/>
      </c>
      <c r="Q701" s="2" t="str">
        <f t="shared" si="85"/>
        <v/>
      </c>
      <c r="R701" s="44" t="str">
        <f t="shared" si="86"/>
        <v/>
      </c>
    </row>
    <row r="702" spans="13:18" x14ac:dyDescent="0.2">
      <c r="M702" s="37" t="s">
        <v>346</v>
      </c>
      <c r="N702" s="16" t="str">
        <f t="shared" si="82"/>
        <v/>
      </c>
      <c r="O702" s="59">
        <f t="shared" si="83"/>
        <v>0</v>
      </c>
      <c r="P702" s="59" t="str">
        <f t="shared" si="84"/>
        <v/>
      </c>
      <c r="Q702" s="2" t="str">
        <f t="shared" si="85"/>
        <v/>
      </c>
      <c r="R702" s="44" t="str">
        <f t="shared" si="86"/>
        <v/>
      </c>
    </row>
    <row r="703" spans="13:18" x14ac:dyDescent="0.2">
      <c r="M703" s="37" t="s">
        <v>347</v>
      </c>
      <c r="N703" s="16" t="str">
        <f t="shared" si="82"/>
        <v/>
      </c>
      <c r="O703" s="59">
        <f t="shared" si="83"/>
        <v>0</v>
      </c>
      <c r="P703" s="59" t="str">
        <f t="shared" si="84"/>
        <v/>
      </c>
      <c r="Q703" s="2" t="str">
        <f t="shared" si="85"/>
        <v/>
      </c>
      <c r="R703" s="44" t="str">
        <f t="shared" si="86"/>
        <v/>
      </c>
    </row>
    <row r="704" spans="13:18" x14ac:dyDescent="0.2">
      <c r="M704" s="37" t="s">
        <v>348</v>
      </c>
      <c r="N704" s="16" t="str">
        <f t="shared" ref="N704:N763" si="87">IF($W324=0,G324&amp;F324,"")</f>
        <v/>
      </c>
      <c r="O704" s="59">
        <f t="shared" ref="O704:O763" si="88">O324</f>
        <v>0</v>
      </c>
      <c r="P704" s="59" t="str">
        <f t="shared" ref="P704:P763" si="89">IF(AND(O704&gt;0,$W324=0),I324&amp;" : "&amp;H324,"")</f>
        <v/>
      </c>
      <c r="Q704" s="2" t="str">
        <f t="shared" ref="Q704:Q763" si="90">IF($W324=1,G324&amp;F324,"")</f>
        <v/>
      </c>
      <c r="R704" s="44" t="str">
        <f t="shared" ref="R704:R763" si="91">IF(AND(O704&gt;0,$W324=1),I324&amp;" : "&amp;H324,"")</f>
        <v/>
      </c>
    </row>
    <row r="705" spans="13:18" x14ac:dyDescent="0.2">
      <c r="M705" s="37" t="s">
        <v>349</v>
      </c>
      <c r="N705" s="16" t="str">
        <f t="shared" si="87"/>
        <v/>
      </c>
      <c r="O705" s="59">
        <f t="shared" si="88"/>
        <v>0</v>
      </c>
      <c r="P705" s="59" t="str">
        <f t="shared" si="89"/>
        <v/>
      </c>
      <c r="Q705" s="2" t="str">
        <f t="shared" si="90"/>
        <v/>
      </c>
      <c r="R705" s="44" t="str">
        <f t="shared" si="91"/>
        <v/>
      </c>
    </row>
    <row r="706" spans="13:18" x14ac:dyDescent="0.2">
      <c r="M706" s="37" t="s">
        <v>350</v>
      </c>
      <c r="N706" s="16" t="str">
        <f t="shared" si="87"/>
        <v/>
      </c>
      <c r="O706" s="59">
        <f t="shared" si="88"/>
        <v>0</v>
      </c>
      <c r="P706" s="59" t="str">
        <f t="shared" si="89"/>
        <v/>
      </c>
      <c r="Q706" s="2" t="str">
        <f t="shared" si="90"/>
        <v/>
      </c>
      <c r="R706" s="44" t="str">
        <f t="shared" si="91"/>
        <v/>
      </c>
    </row>
    <row r="707" spans="13:18" x14ac:dyDescent="0.2">
      <c r="M707" s="37" t="s">
        <v>351</v>
      </c>
      <c r="N707" s="16" t="str">
        <f t="shared" si="87"/>
        <v/>
      </c>
      <c r="O707" s="59">
        <f t="shared" si="88"/>
        <v>0</v>
      </c>
      <c r="P707" s="59" t="str">
        <f t="shared" si="89"/>
        <v/>
      </c>
      <c r="Q707" s="2" t="str">
        <f t="shared" si="90"/>
        <v/>
      </c>
      <c r="R707" s="44" t="str">
        <f t="shared" si="91"/>
        <v/>
      </c>
    </row>
    <row r="708" spans="13:18" x14ac:dyDescent="0.2">
      <c r="M708" s="37" t="s">
        <v>352</v>
      </c>
      <c r="N708" s="16" t="str">
        <f t="shared" si="87"/>
        <v/>
      </c>
      <c r="O708" s="59">
        <f t="shared" si="88"/>
        <v>0</v>
      </c>
      <c r="P708" s="59" t="str">
        <f t="shared" si="89"/>
        <v/>
      </c>
      <c r="Q708" s="2" t="str">
        <f t="shared" si="90"/>
        <v/>
      </c>
      <c r="R708" s="44" t="str">
        <f t="shared" si="91"/>
        <v/>
      </c>
    </row>
    <row r="709" spans="13:18" x14ac:dyDescent="0.2">
      <c r="M709" s="37" t="s">
        <v>353</v>
      </c>
      <c r="N709" s="16" t="str">
        <f t="shared" si="87"/>
        <v/>
      </c>
      <c r="O709" s="59">
        <f t="shared" si="88"/>
        <v>0</v>
      </c>
      <c r="P709" s="59" t="str">
        <f t="shared" si="89"/>
        <v/>
      </c>
      <c r="Q709" s="2" t="str">
        <f t="shared" si="90"/>
        <v/>
      </c>
      <c r="R709" s="44" t="str">
        <f t="shared" si="91"/>
        <v/>
      </c>
    </row>
    <row r="710" spans="13:18" x14ac:dyDescent="0.2">
      <c r="M710" s="37" t="s">
        <v>354</v>
      </c>
      <c r="N710" s="16" t="str">
        <f t="shared" si="87"/>
        <v/>
      </c>
      <c r="O710" s="59">
        <f t="shared" si="88"/>
        <v>0</v>
      </c>
      <c r="P710" s="59" t="str">
        <f t="shared" si="89"/>
        <v/>
      </c>
      <c r="Q710" s="2" t="str">
        <f t="shared" si="90"/>
        <v/>
      </c>
      <c r="R710" s="44" t="str">
        <f t="shared" si="91"/>
        <v/>
      </c>
    </row>
    <row r="711" spans="13:18" x14ac:dyDescent="0.2">
      <c r="M711" s="37" t="s">
        <v>355</v>
      </c>
      <c r="N711" s="16" t="str">
        <f t="shared" si="87"/>
        <v/>
      </c>
      <c r="O711" s="59">
        <f t="shared" si="88"/>
        <v>0</v>
      </c>
      <c r="P711" s="59" t="str">
        <f t="shared" si="89"/>
        <v/>
      </c>
      <c r="Q711" s="2" t="str">
        <f t="shared" si="90"/>
        <v/>
      </c>
      <c r="R711" s="44" t="str">
        <f t="shared" si="91"/>
        <v/>
      </c>
    </row>
    <row r="712" spans="13:18" x14ac:dyDescent="0.2">
      <c r="M712" s="37" t="s">
        <v>356</v>
      </c>
      <c r="N712" s="16" t="str">
        <f t="shared" si="87"/>
        <v/>
      </c>
      <c r="O712" s="59">
        <f t="shared" si="88"/>
        <v>0</v>
      </c>
      <c r="P712" s="59" t="str">
        <f t="shared" si="89"/>
        <v/>
      </c>
      <c r="Q712" s="2" t="str">
        <f t="shared" si="90"/>
        <v/>
      </c>
      <c r="R712" s="44" t="str">
        <f t="shared" si="91"/>
        <v/>
      </c>
    </row>
    <row r="713" spans="13:18" x14ac:dyDescent="0.2">
      <c r="M713" s="37" t="s">
        <v>357</v>
      </c>
      <c r="N713" s="16" t="str">
        <f t="shared" si="87"/>
        <v/>
      </c>
      <c r="O713" s="59">
        <f t="shared" si="88"/>
        <v>0</v>
      </c>
      <c r="P713" s="59" t="str">
        <f t="shared" si="89"/>
        <v/>
      </c>
      <c r="Q713" s="2" t="str">
        <f t="shared" si="90"/>
        <v/>
      </c>
      <c r="R713" s="44" t="str">
        <f t="shared" si="91"/>
        <v/>
      </c>
    </row>
    <row r="714" spans="13:18" x14ac:dyDescent="0.2">
      <c r="M714" s="37" t="s">
        <v>358</v>
      </c>
      <c r="N714" s="16" t="str">
        <f t="shared" si="87"/>
        <v/>
      </c>
      <c r="O714" s="59">
        <f t="shared" si="88"/>
        <v>0</v>
      </c>
      <c r="P714" s="59" t="str">
        <f t="shared" si="89"/>
        <v/>
      </c>
      <c r="Q714" s="2" t="str">
        <f t="shared" si="90"/>
        <v/>
      </c>
      <c r="R714" s="44" t="str">
        <f t="shared" si="91"/>
        <v/>
      </c>
    </row>
    <row r="715" spans="13:18" x14ac:dyDescent="0.2">
      <c r="M715" s="37" t="s">
        <v>359</v>
      </c>
      <c r="N715" s="16" t="str">
        <f t="shared" si="87"/>
        <v/>
      </c>
      <c r="O715" s="59">
        <f t="shared" si="88"/>
        <v>0</v>
      </c>
      <c r="P715" s="59" t="str">
        <f t="shared" si="89"/>
        <v/>
      </c>
      <c r="Q715" s="2" t="str">
        <f t="shared" si="90"/>
        <v/>
      </c>
      <c r="R715" s="44" t="str">
        <f t="shared" si="91"/>
        <v/>
      </c>
    </row>
    <row r="716" spans="13:18" x14ac:dyDescent="0.2">
      <c r="M716" s="37" t="s">
        <v>360</v>
      </c>
      <c r="N716" s="16" t="str">
        <f t="shared" si="87"/>
        <v/>
      </c>
      <c r="O716" s="59">
        <f t="shared" si="88"/>
        <v>0</v>
      </c>
      <c r="P716" s="59" t="str">
        <f t="shared" si="89"/>
        <v/>
      </c>
      <c r="Q716" s="2" t="str">
        <f t="shared" si="90"/>
        <v/>
      </c>
      <c r="R716" s="44" t="str">
        <f t="shared" si="91"/>
        <v/>
      </c>
    </row>
    <row r="717" spans="13:18" x14ac:dyDescent="0.2">
      <c r="M717" s="37" t="s">
        <v>361</v>
      </c>
      <c r="N717" s="16" t="str">
        <f t="shared" si="87"/>
        <v/>
      </c>
      <c r="O717" s="59">
        <f t="shared" si="88"/>
        <v>0</v>
      </c>
      <c r="P717" s="59" t="str">
        <f t="shared" si="89"/>
        <v/>
      </c>
      <c r="Q717" s="2" t="str">
        <f t="shared" si="90"/>
        <v/>
      </c>
      <c r="R717" s="44" t="str">
        <f t="shared" si="91"/>
        <v/>
      </c>
    </row>
    <row r="718" spans="13:18" x14ac:dyDescent="0.2">
      <c r="M718" s="37" t="s">
        <v>362</v>
      </c>
      <c r="N718" s="16" t="str">
        <f t="shared" si="87"/>
        <v/>
      </c>
      <c r="O718" s="59">
        <f t="shared" si="88"/>
        <v>0</v>
      </c>
      <c r="P718" s="59" t="str">
        <f t="shared" si="89"/>
        <v/>
      </c>
      <c r="Q718" s="2" t="str">
        <f t="shared" si="90"/>
        <v/>
      </c>
      <c r="R718" s="44" t="str">
        <f t="shared" si="91"/>
        <v/>
      </c>
    </row>
    <row r="719" spans="13:18" x14ac:dyDescent="0.2">
      <c r="M719" s="37" t="s">
        <v>363</v>
      </c>
      <c r="N719" s="16" t="str">
        <f t="shared" si="87"/>
        <v/>
      </c>
      <c r="O719" s="59">
        <f t="shared" si="88"/>
        <v>0</v>
      </c>
      <c r="P719" s="59" t="str">
        <f t="shared" si="89"/>
        <v/>
      </c>
      <c r="Q719" s="2" t="str">
        <f t="shared" si="90"/>
        <v/>
      </c>
      <c r="R719" s="44" t="str">
        <f t="shared" si="91"/>
        <v/>
      </c>
    </row>
    <row r="720" spans="13:18" x14ac:dyDescent="0.2">
      <c r="M720" s="37" t="s">
        <v>364</v>
      </c>
      <c r="N720" s="16" t="str">
        <f t="shared" si="87"/>
        <v/>
      </c>
      <c r="O720" s="59">
        <f t="shared" si="88"/>
        <v>0</v>
      </c>
      <c r="P720" s="59" t="str">
        <f t="shared" si="89"/>
        <v/>
      </c>
      <c r="Q720" s="2" t="str">
        <f t="shared" si="90"/>
        <v/>
      </c>
      <c r="R720" s="44" t="str">
        <f t="shared" si="91"/>
        <v/>
      </c>
    </row>
    <row r="721" spans="13:18" x14ac:dyDescent="0.2">
      <c r="M721" s="37" t="s">
        <v>365</v>
      </c>
      <c r="N721" s="16" t="str">
        <f t="shared" si="87"/>
        <v/>
      </c>
      <c r="O721" s="59">
        <f t="shared" si="88"/>
        <v>0</v>
      </c>
      <c r="P721" s="59" t="str">
        <f t="shared" si="89"/>
        <v/>
      </c>
      <c r="Q721" s="2" t="str">
        <f t="shared" si="90"/>
        <v/>
      </c>
      <c r="R721" s="44" t="str">
        <f t="shared" si="91"/>
        <v/>
      </c>
    </row>
    <row r="722" spans="13:18" x14ac:dyDescent="0.2">
      <c r="M722" s="37" t="s">
        <v>366</v>
      </c>
      <c r="N722" s="16" t="str">
        <f t="shared" si="87"/>
        <v/>
      </c>
      <c r="O722" s="59">
        <f t="shared" si="88"/>
        <v>0</v>
      </c>
      <c r="P722" s="59" t="str">
        <f t="shared" si="89"/>
        <v/>
      </c>
      <c r="Q722" s="2" t="str">
        <f t="shared" si="90"/>
        <v/>
      </c>
      <c r="R722" s="44" t="str">
        <f t="shared" si="91"/>
        <v/>
      </c>
    </row>
    <row r="723" spans="13:18" x14ac:dyDescent="0.2">
      <c r="M723" s="37" t="s">
        <v>367</v>
      </c>
      <c r="N723" s="16" t="str">
        <f t="shared" si="87"/>
        <v/>
      </c>
      <c r="O723" s="59">
        <f t="shared" si="88"/>
        <v>0</v>
      </c>
      <c r="P723" s="59" t="str">
        <f t="shared" si="89"/>
        <v/>
      </c>
      <c r="Q723" s="2" t="str">
        <f t="shared" si="90"/>
        <v/>
      </c>
      <c r="R723" s="44" t="str">
        <f t="shared" si="91"/>
        <v/>
      </c>
    </row>
    <row r="724" spans="13:18" x14ac:dyDescent="0.2">
      <c r="M724" s="37" t="s">
        <v>368</v>
      </c>
      <c r="N724" s="16" t="str">
        <f t="shared" si="87"/>
        <v/>
      </c>
      <c r="O724" s="59">
        <f t="shared" si="88"/>
        <v>0</v>
      </c>
      <c r="P724" s="59" t="str">
        <f t="shared" si="89"/>
        <v/>
      </c>
      <c r="Q724" s="2" t="str">
        <f t="shared" si="90"/>
        <v/>
      </c>
      <c r="R724" s="44" t="str">
        <f t="shared" si="91"/>
        <v/>
      </c>
    </row>
    <row r="725" spans="13:18" x14ac:dyDescent="0.2">
      <c r="M725" s="37" t="s">
        <v>369</v>
      </c>
      <c r="N725" s="16" t="str">
        <f t="shared" si="87"/>
        <v/>
      </c>
      <c r="O725" s="59">
        <f t="shared" si="88"/>
        <v>0</v>
      </c>
      <c r="P725" s="59" t="str">
        <f t="shared" si="89"/>
        <v/>
      </c>
      <c r="Q725" s="2" t="str">
        <f t="shared" si="90"/>
        <v/>
      </c>
      <c r="R725" s="44" t="str">
        <f t="shared" si="91"/>
        <v/>
      </c>
    </row>
    <row r="726" spans="13:18" x14ac:dyDescent="0.2">
      <c r="M726" s="37" t="s">
        <v>370</v>
      </c>
      <c r="N726" s="16" t="str">
        <f t="shared" si="87"/>
        <v/>
      </c>
      <c r="O726" s="59">
        <f t="shared" si="88"/>
        <v>0</v>
      </c>
      <c r="P726" s="59" t="str">
        <f t="shared" si="89"/>
        <v/>
      </c>
      <c r="Q726" s="2" t="str">
        <f t="shared" si="90"/>
        <v/>
      </c>
      <c r="R726" s="44" t="str">
        <f t="shared" si="91"/>
        <v/>
      </c>
    </row>
    <row r="727" spans="13:18" x14ac:dyDescent="0.2">
      <c r="M727" s="37" t="s">
        <v>371</v>
      </c>
      <c r="N727" s="16" t="str">
        <f t="shared" si="87"/>
        <v/>
      </c>
      <c r="O727" s="59">
        <f t="shared" si="88"/>
        <v>0</v>
      </c>
      <c r="P727" s="59" t="str">
        <f t="shared" si="89"/>
        <v/>
      </c>
      <c r="Q727" s="2" t="str">
        <f t="shared" si="90"/>
        <v/>
      </c>
      <c r="R727" s="44" t="str">
        <f t="shared" si="91"/>
        <v/>
      </c>
    </row>
    <row r="728" spans="13:18" x14ac:dyDescent="0.2">
      <c r="M728" s="37" t="s">
        <v>372</v>
      </c>
      <c r="N728" s="16" t="str">
        <f t="shared" si="87"/>
        <v/>
      </c>
      <c r="O728" s="59">
        <f t="shared" si="88"/>
        <v>0</v>
      </c>
      <c r="P728" s="59" t="str">
        <f t="shared" si="89"/>
        <v/>
      </c>
      <c r="Q728" s="2" t="str">
        <f t="shared" si="90"/>
        <v/>
      </c>
      <c r="R728" s="44" t="str">
        <f t="shared" si="91"/>
        <v/>
      </c>
    </row>
    <row r="729" spans="13:18" x14ac:dyDescent="0.2">
      <c r="M729" s="37" t="s">
        <v>373</v>
      </c>
      <c r="N729" s="16" t="str">
        <f t="shared" si="87"/>
        <v/>
      </c>
      <c r="O729" s="59">
        <f t="shared" si="88"/>
        <v>0</v>
      </c>
      <c r="P729" s="59" t="str">
        <f t="shared" si="89"/>
        <v/>
      </c>
      <c r="Q729" s="2" t="str">
        <f t="shared" si="90"/>
        <v/>
      </c>
      <c r="R729" s="44" t="str">
        <f t="shared" si="91"/>
        <v/>
      </c>
    </row>
    <row r="730" spans="13:18" x14ac:dyDescent="0.2">
      <c r="M730" s="37" t="s">
        <v>374</v>
      </c>
      <c r="N730" s="16" t="str">
        <f t="shared" si="87"/>
        <v/>
      </c>
      <c r="O730" s="59">
        <f t="shared" si="88"/>
        <v>0</v>
      </c>
      <c r="P730" s="59" t="str">
        <f t="shared" si="89"/>
        <v/>
      </c>
      <c r="Q730" s="2" t="str">
        <f t="shared" si="90"/>
        <v/>
      </c>
      <c r="R730" s="44" t="str">
        <f t="shared" si="91"/>
        <v/>
      </c>
    </row>
    <row r="731" spans="13:18" x14ac:dyDescent="0.2">
      <c r="M731" s="37" t="s">
        <v>375</v>
      </c>
      <c r="N731" s="16" t="str">
        <f t="shared" si="87"/>
        <v/>
      </c>
      <c r="O731" s="59">
        <f t="shared" si="88"/>
        <v>0</v>
      </c>
      <c r="P731" s="59" t="str">
        <f t="shared" si="89"/>
        <v/>
      </c>
      <c r="Q731" s="2" t="str">
        <f t="shared" si="90"/>
        <v/>
      </c>
      <c r="R731" s="44" t="str">
        <f t="shared" si="91"/>
        <v/>
      </c>
    </row>
    <row r="732" spans="13:18" x14ac:dyDescent="0.2">
      <c r="M732" s="37" t="s">
        <v>376</v>
      </c>
      <c r="N732" s="16" t="str">
        <f t="shared" si="87"/>
        <v/>
      </c>
      <c r="O732" s="59">
        <f t="shared" si="88"/>
        <v>0</v>
      </c>
      <c r="P732" s="59" t="str">
        <f t="shared" si="89"/>
        <v/>
      </c>
      <c r="Q732" s="2" t="str">
        <f t="shared" si="90"/>
        <v/>
      </c>
      <c r="R732" s="44" t="str">
        <f t="shared" si="91"/>
        <v/>
      </c>
    </row>
    <row r="733" spans="13:18" x14ac:dyDescent="0.2">
      <c r="M733" s="37" t="s">
        <v>377</v>
      </c>
      <c r="N733" s="16" t="str">
        <f t="shared" si="87"/>
        <v/>
      </c>
      <c r="O733" s="59">
        <f t="shared" si="88"/>
        <v>0</v>
      </c>
      <c r="P733" s="59" t="str">
        <f t="shared" si="89"/>
        <v/>
      </c>
      <c r="Q733" s="2" t="str">
        <f t="shared" si="90"/>
        <v/>
      </c>
      <c r="R733" s="44" t="str">
        <f t="shared" si="91"/>
        <v/>
      </c>
    </row>
    <row r="734" spans="13:18" x14ac:dyDescent="0.2">
      <c r="M734" s="37" t="s">
        <v>378</v>
      </c>
      <c r="N734" s="16" t="str">
        <f t="shared" si="87"/>
        <v/>
      </c>
      <c r="O734" s="59">
        <f t="shared" si="88"/>
        <v>0</v>
      </c>
      <c r="P734" s="59" t="str">
        <f t="shared" si="89"/>
        <v/>
      </c>
      <c r="Q734" s="2" t="str">
        <f t="shared" si="90"/>
        <v/>
      </c>
      <c r="R734" s="44" t="str">
        <f t="shared" si="91"/>
        <v/>
      </c>
    </row>
    <row r="735" spans="13:18" x14ac:dyDescent="0.2">
      <c r="M735" s="37" t="s">
        <v>379</v>
      </c>
      <c r="N735" s="16" t="str">
        <f t="shared" si="87"/>
        <v/>
      </c>
      <c r="O735" s="59">
        <f t="shared" si="88"/>
        <v>0</v>
      </c>
      <c r="P735" s="59" t="str">
        <f t="shared" si="89"/>
        <v/>
      </c>
      <c r="Q735" s="2" t="str">
        <f t="shared" si="90"/>
        <v/>
      </c>
      <c r="R735" s="44" t="str">
        <f t="shared" si="91"/>
        <v/>
      </c>
    </row>
    <row r="736" spans="13:18" x14ac:dyDescent="0.2">
      <c r="M736" s="37" t="s">
        <v>380</v>
      </c>
      <c r="N736" s="16" t="str">
        <f t="shared" si="87"/>
        <v/>
      </c>
      <c r="O736" s="59">
        <f t="shared" si="88"/>
        <v>0</v>
      </c>
      <c r="P736" s="59" t="str">
        <f t="shared" si="89"/>
        <v/>
      </c>
      <c r="Q736" s="2" t="str">
        <f t="shared" si="90"/>
        <v/>
      </c>
      <c r="R736" s="44" t="str">
        <f t="shared" si="91"/>
        <v/>
      </c>
    </row>
    <row r="737" spans="13:18" x14ac:dyDescent="0.2">
      <c r="M737" s="37" t="s">
        <v>381</v>
      </c>
      <c r="N737" s="16" t="str">
        <f t="shared" si="87"/>
        <v/>
      </c>
      <c r="O737" s="59">
        <f t="shared" si="88"/>
        <v>0</v>
      </c>
      <c r="P737" s="59" t="str">
        <f t="shared" si="89"/>
        <v/>
      </c>
      <c r="Q737" s="2" t="str">
        <f t="shared" si="90"/>
        <v/>
      </c>
      <c r="R737" s="44" t="str">
        <f t="shared" si="91"/>
        <v/>
      </c>
    </row>
    <row r="738" spans="13:18" x14ac:dyDescent="0.2">
      <c r="M738" s="37" t="s">
        <v>382</v>
      </c>
      <c r="N738" s="16" t="str">
        <f t="shared" si="87"/>
        <v/>
      </c>
      <c r="O738" s="59">
        <f t="shared" si="88"/>
        <v>0</v>
      </c>
      <c r="P738" s="59" t="str">
        <f t="shared" si="89"/>
        <v/>
      </c>
      <c r="Q738" s="2" t="str">
        <f t="shared" si="90"/>
        <v/>
      </c>
      <c r="R738" s="44" t="str">
        <f t="shared" si="91"/>
        <v/>
      </c>
    </row>
    <row r="739" spans="13:18" x14ac:dyDescent="0.2">
      <c r="M739" s="37" t="s">
        <v>383</v>
      </c>
      <c r="N739" s="16" t="str">
        <f t="shared" si="87"/>
        <v/>
      </c>
      <c r="O739" s="59">
        <f t="shared" si="88"/>
        <v>0</v>
      </c>
      <c r="P739" s="59" t="str">
        <f t="shared" si="89"/>
        <v/>
      </c>
      <c r="Q739" s="2" t="str">
        <f t="shared" si="90"/>
        <v/>
      </c>
      <c r="R739" s="44" t="str">
        <f t="shared" si="91"/>
        <v/>
      </c>
    </row>
    <row r="740" spans="13:18" x14ac:dyDescent="0.2">
      <c r="M740" s="37" t="s">
        <v>384</v>
      </c>
      <c r="N740" s="16" t="str">
        <f t="shared" si="87"/>
        <v/>
      </c>
      <c r="O740" s="59">
        <f t="shared" si="88"/>
        <v>0</v>
      </c>
      <c r="P740" s="59" t="str">
        <f t="shared" si="89"/>
        <v/>
      </c>
      <c r="Q740" s="2" t="str">
        <f t="shared" si="90"/>
        <v/>
      </c>
      <c r="R740" s="44" t="str">
        <f t="shared" si="91"/>
        <v/>
      </c>
    </row>
    <row r="741" spans="13:18" x14ac:dyDescent="0.2">
      <c r="M741" s="37" t="s">
        <v>385</v>
      </c>
      <c r="N741" s="16" t="str">
        <f t="shared" si="87"/>
        <v/>
      </c>
      <c r="O741" s="59">
        <f t="shared" si="88"/>
        <v>0</v>
      </c>
      <c r="P741" s="59" t="str">
        <f t="shared" si="89"/>
        <v/>
      </c>
      <c r="Q741" s="2" t="str">
        <f t="shared" si="90"/>
        <v/>
      </c>
      <c r="R741" s="44" t="str">
        <f t="shared" si="91"/>
        <v/>
      </c>
    </row>
    <row r="742" spans="13:18" x14ac:dyDescent="0.2">
      <c r="M742" s="37" t="s">
        <v>386</v>
      </c>
      <c r="N742" s="16" t="str">
        <f t="shared" si="87"/>
        <v/>
      </c>
      <c r="O742" s="59">
        <f t="shared" si="88"/>
        <v>0</v>
      </c>
      <c r="P742" s="59" t="str">
        <f t="shared" si="89"/>
        <v/>
      </c>
      <c r="Q742" s="2" t="str">
        <f t="shared" si="90"/>
        <v/>
      </c>
      <c r="R742" s="44" t="str">
        <f t="shared" si="91"/>
        <v/>
      </c>
    </row>
    <row r="743" spans="13:18" x14ac:dyDescent="0.2">
      <c r="M743" s="37" t="s">
        <v>387</v>
      </c>
      <c r="N743" s="16" t="str">
        <f t="shared" si="87"/>
        <v/>
      </c>
      <c r="O743" s="59">
        <f t="shared" si="88"/>
        <v>0</v>
      </c>
      <c r="P743" s="59" t="str">
        <f t="shared" si="89"/>
        <v/>
      </c>
      <c r="Q743" s="2" t="str">
        <f t="shared" si="90"/>
        <v/>
      </c>
      <c r="R743" s="44" t="str">
        <f t="shared" si="91"/>
        <v/>
      </c>
    </row>
    <row r="744" spans="13:18" x14ac:dyDescent="0.2">
      <c r="M744" s="37" t="s">
        <v>388</v>
      </c>
      <c r="N744" s="16" t="str">
        <f t="shared" si="87"/>
        <v/>
      </c>
      <c r="O744" s="59">
        <f t="shared" si="88"/>
        <v>0</v>
      </c>
      <c r="P744" s="59" t="str">
        <f t="shared" si="89"/>
        <v/>
      </c>
      <c r="Q744" s="2" t="str">
        <f t="shared" si="90"/>
        <v/>
      </c>
      <c r="R744" s="44" t="str">
        <f t="shared" si="91"/>
        <v/>
      </c>
    </row>
    <row r="745" spans="13:18" x14ac:dyDescent="0.2">
      <c r="M745" s="37" t="s">
        <v>389</v>
      </c>
      <c r="N745" s="16" t="str">
        <f t="shared" si="87"/>
        <v/>
      </c>
      <c r="O745" s="59">
        <f t="shared" si="88"/>
        <v>0</v>
      </c>
      <c r="P745" s="59" t="str">
        <f t="shared" si="89"/>
        <v/>
      </c>
      <c r="Q745" s="2" t="str">
        <f t="shared" si="90"/>
        <v/>
      </c>
      <c r="R745" s="44" t="str">
        <f t="shared" si="91"/>
        <v/>
      </c>
    </row>
    <row r="746" spans="13:18" x14ac:dyDescent="0.2">
      <c r="M746" s="37" t="s">
        <v>390</v>
      </c>
      <c r="N746" s="16" t="str">
        <f t="shared" si="87"/>
        <v/>
      </c>
      <c r="O746" s="59">
        <f t="shared" si="88"/>
        <v>0</v>
      </c>
      <c r="P746" s="59" t="str">
        <f t="shared" si="89"/>
        <v/>
      </c>
      <c r="Q746" s="2" t="str">
        <f t="shared" si="90"/>
        <v/>
      </c>
      <c r="R746" s="44" t="str">
        <f t="shared" si="91"/>
        <v/>
      </c>
    </row>
    <row r="747" spans="13:18" x14ac:dyDescent="0.2">
      <c r="M747" s="37" t="s">
        <v>391</v>
      </c>
      <c r="N747" s="16" t="str">
        <f t="shared" si="87"/>
        <v/>
      </c>
      <c r="O747" s="59">
        <f t="shared" si="88"/>
        <v>0</v>
      </c>
      <c r="P747" s="59" t="str">
        <f t="shared" si="89"/>
        <v/>
      </c>
      <c r="Q747" s="2" t="str">
        <f t="shared" si="90"/>
        <v/>
      </c>
      <c r="R747" s="44" t="str">
        <f t="shared" si="91"/>
        <v/>
      </c>
    </row>
    <row r="748" spans="13:18" x14ac:dyDescent="0.2">
      <c r="M748" s="37" t="s">
        <v>392</v>
      </c>
      <c r="N748" s="16" t="str">
        <f t="shared" si="87"/>
        <v/>
      </c>
      <c r="O748" s="59">
        <f t="shared" si="88"/>
        <v>0</v>
      </c>
      <c r="P748" s="59" t="str">
        <f t="shared" si="89"/>
        <v/>
      </c>
      <c r="Q748" s="2" t="str">
        <f t="shared" si="90"/>
        <v/>
      </c>
      <c r="R748" s="44" t="str">
        <f t="shared" si="91"/>
        <v/>
      </c>
    </row>
    <row r="749" spans="13:18" x14ac:dyDescent="0.2">
      <c r="M749" s="37" t="s">
        <v>393</v>
      </c>
      <c r="N749" s="16" t="str">
        <f t="shared" si="87"/>
        <v/>
      </c>
      <c r="O749" s="59">
        <f t="shared" si="88"/>
        <v>0</v>
      </c>
      <c r="P749" s="59" t="str">
        <f t="shared" si="89"/>
        <v/>
      </c>
      <c r="Q749" s="2" t="str">
        <f t="shared" si="90"/>
        <v/>
      </c>
      <c r="R749" s="44" t="str">
        <f t="shared" si="91"/>
        <v/>
      </c>
    </row>
    <row r="750" spans="13:18" x14ac:dyDescent="0.2">
      <c r="M750" s="37" t="s">
        <v>394</v>
      </c>
      <c r="N750" s="16" t="str">
        <f t="shared" si="87"/>
        <v/>
      </c>
      <c r="O750" s="59">
        <f t="shared" si="88"/>
        <v>0</v>
      </c>
      <c r="P750" s="59" t="str">
        <f t="shared" si="89"/>
        <v/>
      </c>
      <c r="Q750" s="2" t="str">
        <f t="shared" si="90"/>
        <v/>
      </c>
      <c r="R750" s="44" t="str">
        <f t="shared" si="91"/>
        <v/>
      </c>
    </row>
    <row r="751" spans="13:18" x14ac:dyDescent="0.2">
      <c r="M751" s="37" t="s">
        <v>395</v>
      </c>
      <c r="N751" s="16" t="str">
        <f t="shared" si="87"/>
        <v/>
      </c>
      <c r="O751" s="59">
        <f t="shared" si="88"/>
        <v>0</v>
      </c>
      <c r="P751" s="59" t="str">
        <f t="shared" si="89"/>
        <v/>
      </c>
      <c r="Q751" s="2" t="str">
        <f t="shared" si="90"/>
        <v/>
      </c>
      <c r="R751" s="44" t="str">
        <f t="shared" si="91"/>
        <v/>
      </c>
    </row>
    <row r="752" spans="13:18" x14ac:dyDescent="0.2">
      <c r="M752" s="37" t="s">
        <v>396</v>
      </c>
      <c r="N752" s="16" t="str">
        <f t="shared" si="87"/>
        <v/>
      </c>
      <c r="O752" s="59">
        <f t="shared" si="88"/>
        <v>0</v>
      </c>
      <c r="P752" s="59" t="str">
        <f t="shared" si="89"/>
        <v/>
      </c>
      <c r="Q752" s="2" t="str">
        <f t="shared" si="90"/>
        <v/>
      </c>
      <c r="R752" s="44" t="str">
        <f t="shared" si="91"/>
        <v/>
      </c>
    </row>
    <row r="753" spans="13:18" x14ac:dyDescent="0.2">
      <c r="M753" s="37" t="s">
        <v>397</v>
      </c>
      <c r="N753" s="16" t="str">
        <f t="shared" si="87"/>
        <v/>
      </c>
      <c r="O753" s="59">
        <f t="shared" si="88"/>
        <v>0</v>
      </c>
      <c r="P753" s="59" t="str">
        <f t="shared" si="89"/>
        <v/>
      </c>
      <c r="Q753" s="2" t="str">
        <f t="shared" si="90"/>
        <v/>
      </c>
      <c r="R753" s="44" t="str">
        <f t="shared" si="91"/>
        <v/>
      </c>
    </row>
    <row r="754" spans="13:18" x14ac:dyDescent="0.2">
      <c r="M754" s="37" t="s">
        <v>398</v>
      </c>
      <c r="N754" s="16" t="str">
        <f t="shared" si="87"/>
        <v/>
      </c>
      <c r="O754" s="59">
        <f t="shared" si="88"/>
        <v>0</v>
      </c>
      <c r="P754" s="59" t="str">
        <f t="shared" si="89"/>
        <v/>
      </c>
      <c r="Q754" s="2" t="str">
        <f t="shared" si="90"/>
        <v/>
      </c>
      <c r="R754" s="44" t="str">
        <f t="shared" si="91"/>
        <v/>
      </c>
    </row>
    <row r="755" spans="13:18" x14ac:dyDescent="0.2">
      <c r="M755" s="37" t="s">
        <v>399</v>
      </c>
      <c r="N755" s="16" t="str">
        <f t="shared" si="87"/>
        <v/>
      </c>
      <c r="O755" s="59">
        <f t="shared" si="88"/>
        <v>0</v>
      </c>
      <c r="P755" s="59" t="str">
        <f t="shared" si="89"/>
        <v/>
      </c>
      <c r="Q755" s="2" t="str">
        <f t="shared" si="90"/>
        <v/>
      </c>
      <c r="R755" s="44" t="str">
        <f t="shared" si="91"/>
        <v/>
      </c>
    </row>
    <row r="756" spans="13:18" x14ac:dyDescent="0.2">
      <c r="M756" s="37" t="s">
        <v>400</v>
      </c>
      <c r="N756" s="16" t="str">
        <f t="shared" si="87"/>
        <v/>
      </c>
      <c r="O756" s="59">
        <f t="shared" si="88"/>
        <v>0</v>
      </c>
      <c r="P756" s="59" t="str">
        <f t="shared" si="89"/>
        <v/>
      </c>
      <c r="Q756" s="2" t="str">
        <f t="shared" si="90"/>
        <v/>
      </c>
      <c r="R756" s="44" t="str">
        <f t="shared" si="91"/>
        <v/>
      </c>
    </row>
    <row r="757" spans="13:18" x14ac:dyDescent="0.2">
      <c r="M757" s="37" t="s">
        <v>401</v>
      </c>
      <c r="N757" s="16" t="str">
        <f t="shared" si="87"/>
        <v/>
      </c>
      <c r="O757" s="59">
        <f t="shared" si="88"/>
        <v>0</v>
      </c>
      <c r="P757" s="59" t="str">
        <f t="shared" si="89"/>
        <v/>
      </c>
      <c r="Q757" s="2" t="str">
        <f t="shared" si="90"/>
        <v/>
      </c>
      <c r="R757" s="44" t="str">
        <f t="shared" si="91"/>
        <v/>
      </c>
    </row>
    <row r="758" spans="13:18" x14ac:dyDescent="0.2">
      <c r="M758" s="37" t="s">
        <v>402</v>
      </c>
      <c r="N758" s="16" t="str">
        <f t="shared" si="87"/>
        <v/>
      </c>
      <c r="O758" s="59">
        <f t="shared" si="88"/>
        <v>0</v>
      </c>
      <c r="P758" s="59" t="str">
        <f t="shared" si="89"/>
        <v/>
      </c>
      <c r="Q758" s="2" t="str">
        <f t="shared" si="90"/>
        <v/>
      </c>
      <c r="R758" s="44" t="str">
        <f t="shared" si="91"/>
        <v/>
      </c>
    </row>
    <row r="759" spans="13:18" x14ac:dyDescent="0.2">
      <c r="M759" s="37" t="s">
        <v>403</v>
      </c>
      <c r="N759" s="16" t="str">
        <f t="shared" si="87"/>
        <v/>
      </c>
      <c r="O759" s="59">
        <f t="shared" si="88"/>
        <v>0</v>
      </c>
      <c r="P759" s="59" t="str">
        <f t="shared" si="89"/>
        <v/>
      </c>
      <c r="Q759" s="2" t="str">
        <f t="shared" si="90"/>
        <v/>
      </c>
      <c r="R759" s="44" t="str">
        <f t="shared" si="91"/>
        <v/>
      </c>
    </row>
    <row r="760" spans="13:18" x14ac:dyDescent="0.2">
      <c r="M760" s="37" t="s">
        <v>404</v>
      </c>
      <c r="N760" s="16" t="str">
        <f t="shared" si="87"/>
        <v/>
      </c>
      <c r="O760" s="59">
        <f t="shared" si="88"/>
        <v>0</v>
      </c>
      <c r="P760" s="59" t="str">
        <f t="shared" si="89"/>
        <v/>
      </c>
      <c r="Q760" s="4" t="str">
        <f t="shared" si="90"/>
        <v/>
      </c>
      <c r="R760" s="44" t="str">
        <f t="shared" si="91"/>
        <v/>
      </c>
    </row>
    <row r="761" spans="13:18" x14ac:dyDescent="0.2">
      <c r="M761" s="37" t="s">
        <v>405</v>
      </c>
      <c r="N761" s="16" t="str">
        <f t="shared" si="87"/>
        <v/>
      </c>
      <c r="O761" s="59">
        <f t="shared" si="88"/>
        <v>0</v>
      </c>
      <c r="P761" s="59" t="str">
        <f t="shared" si="89"/>
        <v/>
      </c>
      <c r="Q761" s="4" t="str">
        <f t="shared" si="90"/>
        <v/>
      </c>
      <c r="R761" s="44" t="str">
        <f t="shared" si="91"/>
        <v/>
      </c>
    </row>
    <row r="762" spans="13:18" x14ac:dyDescent="0.2">
      <c r="M762" s="37" t="s">
        <v>406</v>
      </c>
      <c r="N762" s="16" t="str">
        <f t="shared" si="87"/>
        <v/>
      </c>
      <c r="O762" s="59">
        <f t="shared" si="88"/>
        <v>0</v>
      </c>
      <c r="P762" s="59" t="str">
        <f t="shared" si="89"/>
        <v/>
      </c>
      <c r="Q762" s="4" t="str">
        <f t="shared" si="90"/>
        <v/>
      </c>
      <c r="R762" s="44" t="str">
        <f t="shared" si="91"/>
        <v/>
      </c>
    </row>
    <row r="763" spans="13:18" ht="13.5" thickBot="1" x14ac:dyDescent="0.25">
      <c r="M763" s="38" t="s">
        <v>407</v>
      </c>
      <c r="N763" s="18" t="str">
        <f t="shared" si="87"/>
        <v/>
      </c>
      <c r="O763" s="19">
        <f t="shared" si="88"/>
        <v>0</v>
      </c>
      <c r="P763" s="19" t="str">
        <f t="shared" si="89"/>
        <v/>
      </c>
      <c r="Q763" s="97" t="str">
        <f t="shared" si="90"/>
        <v/>
      </c>
      <c r="R763" s="98" t="str">
        <f t="shared" si="91"/>
        <v/>
      </c>
    </row>
    <row r="764" spans="13:18" ht="13.5" thickTop="1" x14ac:dyDescent="0.2"/>
  </sheetData>
  <phoneticPr fontId="1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F7E9-72EE-4168-9BFE-B25E2015833D}">
  <sheetPr codeName="Tabelle6"/>
  <dimension ref="B3:E10"/>
  <sheetViews>
    <sheetView workbookViewId="0"/>
  </sheetViews>
  <sheetFormatPr baseColWidth="10" defaultRowHeight="12.75" x14ac:dyDescent="0.2"/>
  <sheetData>
    <row r="3" spans="2:5" ht="13.5" thickBot="1" x14ac:dyDescent="0.25">
      <c r="B3" s="50" t="s">
        <v>95</v>
      </c>
      <c r="C3" s="2"/>
      <c r="D3" s="2"/>
      <c r="E3" s="2"/>
    </row>
    <row r="4" spans="2:5" x14ac:dyDescent="0.2">
      <c r="B4" s="51">
        <v>1000000000</v>
      </c>
      <c r="C4" s="52" t="s">
        <v>451</v>
      </c>
      <c r="D4" s="2"/>
      <c r="E4" s="2"/>
    </row>
    <row r="5" spans="2:5" ht="13.5" thickBot="1" x14ac:dyDescent="0.25">
      <c r="B5" s="53">
        <v>1000000</v>
      </c>
      <c r="C5" s="54" t="s">
        <v>452</v>
      </c>
      <c r="D5" s="2"/>
      <c r="E5" s="2"/>
    </row>
    <row r="6" spans="2:5" ht="13.5" thickBot="1" x14ac:dyDescent="0.25">
      <c r="B6" s="53">
        <v>1000</v>
      </c>
      <c r="C6" s="54" t="s">
        <v>86</v>
      </c>
      <c r="D6" s="191">
        <v>500</v>
      </c>
      <c r="E6" s="55" t="s">
        <v>449</v>
      </c>
    </row>
    <row r="7" spans="2:5" ht="13.5" thickBot="1" x14ac:dyDescent="0.25">
      <c r="B7" s="192">
        <v>0.1</v>
      </c>
      <c r="C7" s="193" t="s">
        <v>446</v>
      </c>
      <c r="D7" s="191">
        <v>5000</v>
      </c>
      <c r="E7" s="55" t="s">
        <v>448</v>
      </c>
    </row>
    <row r="9" spans="2:5" ht="13.5" thickBot="1" x14ac:dyDescent="0.25"/>
    <row r="10" spans="2:5" ht="13.5" thickBot="1" x14ac:dyDescent="0.25">
      <c r="B10" s="399" t="s">
        <v>99</v>
      </c>
      <c r="C10" s="399"/>
      <c r="D10" s="56">
        <v>9</v>
      </c>
      <c r="E10" s="117"/>
    </row>
  </sheetData>
  <mergeCells count="1">
    <mergeCell ref="B10:C10"/>
  </mergeCells>
  <dataValidations count="1">
    <dataValidation type="whole" allowBlank="1" showErrorMessage="1" errorTitle="Unzulässige Anzahl" error="Es können Zahlen von 1 bis 20 eingetragen werden!" sqref="D10" xr:uid="{6DAA1690-EA6C-4C27-806A-E5A14DF6BCF8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7"/>
  <dimension ref="A1:L29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5" customWidth="1"/>
    <col min="3" max="3" width="34.7109375" style="25" customWidth="1"/>
    <col min="4" max="5" width="11.42578125" style="25" customWidth="1"/>
    <col min="6" max="16384" width="11.42578125" style="25" hidden="1"/>
  </cols>
  <sheetData>
    <row r="1" spans="2:12" x14ac:dyDescent="0.2"/>
    <row r="2" spans="2:12" ht="33.75" x14ac:dyDescent="0.2">
      <c r="B2" s="400" t="s">
        <v>413</v>
      </c>
      <c r="C2" s="400"/>
      <c r="D2" s="400"/>
    </row>
    <row r="3" spans="2:12" x14ac:dyDescent="0.2"/>
    <row r="4" spans="2:12" ht="13.5" thickBot="1" x14ac:dyDescent="0.25"/>
    <row r="5" spans="2:12" ht="27.95" customHeight="1" thickTop="1" x14ac:dyDescent="0.2">
      <c r="B5" s="29" t="s">
        <v>0</v>
      </c>
      <c r="C5" s="34" t="s">
        <v>460</v>
      </c>
      <c r="D5" s="30" t="s">
        <v>42</v>
      </c>
      <c r="F5" s="144"/>
      <c r="G5" s="144"/>
      <c r="H5" s="144"/>
      <c r="I5" s="144"/>
      <c r="J5" s="144"/>
      <c r="K5" s="144"/>
      <c r="L5" s="144"/>
    </row>
    <row r="6" spans="2:12" ht="24" customHeight="1" x14ac:dyDescent="0.2">
      <c r="B6" s="31" t="s">
        <v>3</v>
      </c>
      <c r="C6" s="35" t="str">
        <f>IF(Planung!$D8="","",Planung!$D8)</f>
        <v>TTC Mellen</v>
      </c>
      <c r="D6" s="32"/>
      <c r="F6" s="143"/>
      <c r="G6" s="143"/>
      <c r="H6" s="143"/>
      <c r="I6" s="143"/>
      <c r="J6" s="143"/>
      <c r="K6" s="143"/>
      <c r="L6" s="143"/>
    </row>
    <row r="7" spans="2:12" ht="24" customHeight="1" x14ac:dyDescent="0.2">
      <c r="B7" s="28" t="s">
        <v>4</v>
      </c>
      <c r="C7" s="35" t="str">
        <f>IF(Planung!$D9="","",Planung!$D9)</f>
        <v>TTC Rot-Weiß Essen II</v>
      </c>
      <c r="D7" s="33"/>
      <c r="F7" s="143"/>
      <c r="G7" s="143"/>
      <c r="H7" s="143"/>
      <c r="I7" s="143"/>
      <c r="J7" s="143"/>
      <c r="K7" s="143"/>
      <c r="L7" s="143"/>
    </row>
    <row r="8" spans="2:12" ht="24" customHeight="1" x14ac:dyDescent="0.2">
      <c r="B8" s="28" t="s">
        <v>5</v>
      </c>
      <c r="C8" s="35" t="str">
        <f>IF(Planung!$D10="","",Planung!$D10)</f>
        <v>VfL Wilden</v>
      </c>
      <c r="D8" s="33"/>
      <c r="F8" s="143"/>
      <c r="G8" s="143"/>
      <c r="H8" s="143"/>
      <c r="I8" s="143"/>
      <c r="J8" s="143"/>
      <c r="K8" s="143"/>
      <c r="L8" s="143"/>
    </row>
    <row r="9" spans="2:12" ht="24" customHeight="1" x14ac:dyDescent="0.2">
      <c r="B9" s="28" t="s">
        <v>6</v>
      </c>
      <c r="C9" s="35" t="str">
        <f>IF(Planung!$D11="","",Planung!$D11)</f>
        <v>RSV Peene</v>
      </c>
      <c r="D9" s="33"/>
      <c r="F9" s="143"/>
      <c r="G9" s="143"/>
      <c r="H9" s="143"/>
      <c r="I9" s="143"/>
      <c r="J9" s="143"/>
      <c r="K9" s="143"/>
      <c r="L9" s="143"/>
    </row>
    <row r="10" spans="2:12" ht="24" customHeight="1" x14ac:dyDescent="0.2">
      <c r="B10" s="28" t="s">
        <v>7</v>
      </c>
      <c r="C10" s="35" t="str">
        <f>IF(Planung!$D12="","",Planung!$D12)</f>
        <v>SV Waldau</v>
      </c>
      <c r="D10" s="33"/>
      <c r="F10" s="143"/>
      <c r="G10" s="143"/>
      <c r="H10" s="143"/>
      <c r="I10" s="143"/>
      <c r="J10" s="143"/>
      <c r="K10" s="143"/>
      <c r="L10" s="143"/>
    </row>
    <row r="11" spans="2:12" ht="24" customHeight="1" x14ac:dyDescent="0.2">
      <c r="B11" s="28" t="s">
        <v>8</v>
      </c>
      <c r="C11" s="35" t="str">
        <f>IF(Planung!$D13="","",Planung!$D13)</f>
        <v>TSV Breitau</v>
      </c>
      <c r="D11" s="33"/>
      <c r="F11" s="143"/>
      <c r="G11" s="143"/>
      <c r="H11" s="143"/>
      <c r="I11" s="143"/>
      <c r="J11" s="143"/>
      <c r="K11" s="143"/>
      <c r="L11" s="143"/>
    </row>
    <row r="12" spans="2:12" ht="24" customHeight="1" x14ac:dyDescent="0.2">
      <c r="B12" s="28" t="s">
        <v>10</v>
      </c>
      <c r="C12" s="35" t="str">
        <f>IF(Planung!$D14="","",Planung!$D14)</f>
        <v>SG Obermunde</v>
      </c>
      <c r="D12" s="33"/>
      <c r="F12" s="143"/>
      <c r="G12" s="143"/>
      <c r="H12" s="143"/>
      <c r="I12" s="143"/>
      <c r="J12" s="143"/>
      <c r="K12" s="143"/>
      <c r="L12" s="143"/>
    </row>
    <row r="13" spans="2:12" ht="24" customHeight="1" x14ac:dyDescent="0.2">
      <c r="B13" s="28" t="s">
        <v>11</v>
      </c>
      <c r="C13" s="35" t="str">
        <f>IF(Planung!$D15="","",Planung!$D15)</f>
        <v>SV Arminia Köln III</v>
      </c>
      <c r="D13" s="33"/>
      <c r="F13" s="143"/>
      <c r="G13" s="143"/>
      <c r="H13" s="143"/>
      <c r="I13" s="143"/>
      <c r="J13" s="143"/>
      <c r="K13" s="143"/>
      <c r="L13" s="143"/>
    </row>
    <row r="14" spans="2:12" ht="24" customHeight="1" x14ac:dyDescent="0.2">
      <c r="B14" s="28" t="s">
        <v>12</v>
      </c>
      <c r="C14" s="35" t="str">
        <f>IF(Planung!$D16="","",Planung!$D16)</f>
        <v>SV Baldorf</v>
      </c>
      <c r="D14" s="33"/>
      <c r="F14" s="143"/>
      <c r="G14" s="143"/>
      <c r="H14" s="143"/>
      <c r="I14" s="143"/>
      <c r="J14" s="143"/>
      <c r="K14" s="143"/>
      <c r="L14" s="143"/>
    </row>
    <row r="15" spans="2:12" ht="24" customHeight="1" x14ac:dyDescent="0.2">
      <c r="B15" s="28" t="s">
        <v>14</v>
      </c>
      <c r="C15" s="35" t="str">
        <f>IF(Planung!$D17="","",Planung!$D17)</f>
        <v>TSV Starnen II</v>
      </c>
      <c r="D15" s="33"/>
      <c r="F15" s="143"/>
      <c r="G15" s="143"/>
      <c r="H15" s="143"/>
      <c r="I15" s="143"/>
      <c r="J15" s="143"/>
      <c r="K15" s="143"/>
      <c r="L15" s="143"/>
    </row>
    <row r="16" spans="2:12" ht="24" customHeight="1" x14ac:dyDescent="0.2">
      <c r="B16" s="28" t="s">
        <v>15</v>
      </c>
      <c r="C16" s="35" t="str">
        <f>IF(Planung!$D18="","",Planung!$D18)</f>
        <v/>
      </c>
      <c r="D16" s="33"/>
      <c r="F16" s="143"/>
      <c r="G16" s="143"/>
      <c r="H16" s="143"/>
      <c r="I16" s="143"/>
      <c r="J16" s="143"/>
      <c r="K16" s="143"/>
      <c r="L16" s="143"/>
    </row>
    <row r="17" spans="2:4" ht="24" customHeight="1" x14ac:dyDescent="0.2">
      <c r="B17" s="28" t="s">
        <v>16</v>
      </c>
      <c r="C17" s="35" t="str">
        <f>IF(Planung!$D19="","",Planung!$D19)</f>
        <v/>
      </c>
      <c r="D17" s="33"/>
    </row>
    <row r="18" spans="2:4" ht="24" customHeight="1" x14ac:dyDescent="0.2">
      <c r="B18" s="28" t="s">
        <v>17</v>
      </c>
      <c r="C18" s="35" t="str">
        <f>IF(Planung!$D20="","",Planung!$D20)</f>
        <v/>
      </c>
      <c r="D18" s="33"/>
    </row>
    <row r="19" spans="2:4" ht="24" customHeight="1" thickBot="1" x14ac:dyDescent="0.25">
      <c r="B19" s="118" t="s">
        <v>18</v>
      </c>
      <c r="C19" s="119" t="str">
        <f>IF(Planung!$D21="","",Planung!$D21)</f>
        <v/>
      </c>
      <c r="D19" s="120"/>
    </row>
    <row r="20" spans="2:4" ht="24" customHeight="1" thickTop="1" x14ac:dyDescent="0.2">
      <c r="B20" s="212"/>
      <c r="C20" s="213"/>
      <c r="D20" s="350"/>
    </row>
    <row r="21" spans="2:4" ht="24" customHeight="1" x14ac:dyDescent="0.2">
      <c r="B21" s="165"/>
      <c r="C21" s="214"/>
      <c r="D21" s="351"/>
    </row>
    <row r="22" spans="2:4" ht="24" customHeight="1" x14ac:dyDescent="0.2">
      <c r="B22" s="165"/>
      <c r="C22" s="214"/>
      <c r="D22" s="351"/>
    </row>
    <row r="23" spans="2:4" ht="24" hidden="1" customHeight="1" x14ac:dyDescent="0.2">
      <c r="B23" s="165"/>
      <c r="C23" s="214"/>
      <c r="D23" s="215"/>
    </row>
    <row r="24" spans="2:4" ht="24" hidden="1" customHeight="1" x14ac:dyDescent="0.2">
      <c r="B24" s="165"/>
      <c r="C24" s="214"/>
      <c r="D24" s="215"/>
    </row>
    <row r="25" spans="2:4" ht="24" hidden="1" customHeight="1" x14ac:dyDescent="0.2">
      <c r="B25" s="165"/>
      <c r="C25" s="214"/>
      <c r="D25" s="215"/>
    </row>
    <row r="26" spans="2:4" hidden="1" x14ac:dyDescent="0.2"/>
    <row r="27" spans="2:4" hidden="1" x14ac:dyDescent="0.2"/>
    <row r="28" spans="2:4" hidden="1" x14ac:dyDescent="0.2"/>
    <row r="29" spans="2:4" hidden="1" x14ac:dyDescent="0.2"/>
  </sheetData>
  <sheetProtection sheet="1" selectLockedCells="1"/>
  <mergeCells count="1">
    <mergeCell ref="B2:D2"/>
  </mergeCells>
  <phoneticPr fontId="1" type="noConversion"/>
  <dataValidations count="1">
    <dataValidation type="whole" allowBlank="1" showInputMessage="1" showErrorMessage="1" errorTitle="Unzulässiger Wert für den Bonus" error="Es können Zahlen von 0 bis 9 eingetragen werden!" sqref="D6:D25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3398-4D2D-4ED7-97B2-D10DB76B65C4}">
  <sheetPr codeName="Tabelle9"/>
  <dimension ref="A1:BQ380"/>
  <sheetViews>
    <sheetView workbookViewId="0">
      <selection activeCell="B1" sqref="B1"/>
    </sheetView>
  </sheetViews>
  <sheetFormatPr baseColWidth="10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1" width="8.85546875" customWidth="1"/>
    <col min="32" max="33" width="5.7109375" customWidth="1"/>
    <col min="34" max="35" width="8.85546875" customWidth="1"/>
    <col min="36" max="37" width="5.7109375" customWidth="1"/>
    <col min="38" max="39" width="8.85546875" customWidth="1"/>
    <col min="40" max="41" width="5.7109375" customWidth="1"/>
    <col min="42" max="43" width="8.85546875" customWidth="1"/>
    <col min="44" max="45" width="5.7109375" customWidth="1"/>
    <col min="46" max="47" width="8.85546875" customWidth="1"/>
    <col min="48" max="49" width="5.7109375" customWidth="1"/>
    <col min="50" max="51" width="8.85546875" customWidth="1"/>
    <col min="52" max="53" width="5.7109375" customWidth="1"/>
    <col min="54" max="55" width="8.85546875" customWidth="1"/>
    <col min="56" max="57" width="5.7109375" customWidth="1"/>
    <col min="58" max="59" width="8.85546875" customWidth="1"/>
    <col min="60" max="61" width="5.7109375" customWidth="1"/>
    <col min="62" max="63" width="8.85546875" customWidth="1"/>
    <col min="64" max="65" width="5.7109375" customWidth="1"/>
    <col min="66" max="67" width="8.85546875" customWidth="1"/>
    <col min="68" max="69" width="5.7109375" customWidth="1"/>
  </cols>
  <sheetData>
    <row r="1" spans="1:69" x14ac:dyDescent="0.2">
      <c r="A1" s="404" t="s">
        <v>484</v>
      </c>
      <c r="C1" s="138" t="s">
        <v>414</v>
      </c>
      <c r="D1" s="40">
        <v>1</v>
      </c>
      <c r="E1" s="40">
        <v>4</v>
      </c>
      <c r="G1" s="138" t="s">
        <v>416</v>
      </c>
      <c r="H1" s="40">
        <v>5</v>
      </c>
      <c r="I1" s="40">
        <v>2</v>
      </c>
      <c r="K1" s="138" t="s">
        <v>415</v>
      </c>
      <c r="L1" s="40">
        <v>1</v>
      </c>
      <c r="M1" s="40">
        <v>6</v>
      </c>
      <c r="O1" s="138" t="s">
        <v>417</v>
      </c>
      <c r="P1" s="40">
        <v>7</v>
      </c>
      <c r="Q1" s="40">
        <v>2</v>
      </c>
      <c r="S1" s="138" t="s">
        <v>418</v>
      </c>
      <c r="T1" s="40">
        <v>1</v>
      </c>
      <c r="U1" s="40">
        <v>8</v>
      </c>
      <c r="W1" s="138" t="s">
        <v>430</v>
      </c>
      <c r="X1" s="40">
        <v>9</v>
      </c>
      <c r="Y1" s="40">
        <v>2</v>
      </c>
      <c r="AA1" s="138" t="s">
        <v>419</v>
      </c>
      <c r="AB1" s="40">
        <v>1</v>
      </c>
      <c r="AC1" s="40">
        <v>10</v>
      </c>
      <c r="AE1" s="138" t="s">
        <v>420</v>
      </c>
      <c r="AF1" s="40">
        <v>11</v>
      </c>
      <c r="AG1" s="40">
        <v>2</v>
      </c>
      <c r="AI1" s="138" t="s">
        <v>421</v>
      </c>
      <c r="AJ1" s="40">
        <v>1</v>
      </c>
      <c r="AK1" s="40">
        <v>12</v>
      </c>
      <c r="AM1" s="138" t="s">
        <v>422</v>
      </c>
      <c r="AN1" s="40">
        <v>13</v>
      </c>
      <c r="AO1" s="40">
        <v>2</v>
      </c>
      <c r="AQ1" s="138" t="s">
        <v>429</v>
      </c>
      <c r="AR1" s="40">
        <v>1</v>
      </c>
      <c r="AS1" s="40">
        <v>14</v>
      </c>
      <c r="AU1" s="138" t="s">
        <v>428</v>
      </c>
      <c r="AV1" s="40">
        <v>15</v>
      </c>
      <c r="AW1" s="40">
        <v>2</v>
      </c>
      <c r="AY1" s="138" t="s">
        <v>427</v>
      </c>
      <c r="AZ1" s="40">
        <v>1</v>
      </c>
      <c r="BA1" s="40">
        <v>16</v>
      </c>
      <c r="BC1" s="138" t="s">
        <v>426</v>
      </c>
      <c r="BD1" s="40">
        <v>17</v>
      </c>
      <c r="BE1" s="40">
        <v>2</v>
      </c>
      <c r="BG1" s="138" t="s">
        <v>425</v>
      </c>
      <c r="BH1" s="40">
        <v>1</v>
      </c>
      <c r="BI1" s="40">
        <v>18</v>
      </c>
      <c r="BK1" s="138" t="s">
        <v>424</v>
      </c>
      <c r="BL1" s="40">
        <v>19</v>
      </c>
      <c r="BM1" s="40">
        <v>2</v>
      </c>
      <c r="BO1" s="138" t="s">
        <v>423</v>
      </c>
      <c r="BP1" s="40">
        <v>1</v>
      </c>
      <c r="BQ1" s="40">
        <v>20</v>
      </c>
    </row>
    <row r="2" spans="1:69" x14ac:dyDescent="0.2">
      <c r="A2" s="404"/>
      <c r="C2" s="401" t="s">
        <v>90</v>
      </c>
      <c r="D2" s="40">
        <v>3</v>
      </c>
      <c r="E2" s="40">
        <v>2</v>
      </c>
      <c r="G2" s="137"/>
      <c r="H2" s="40">
        <v>3</v>
      </c>
      <c r="I2" s="40">
        <v>4</v>
      </c>
      <c r="K2" s="137"/>
      <c r="L2" s="40">
        <v>5</v>
      </c>
      <c r="M2" s="40">
        <v>2</v>
      </c>
      <c r="O2" s="137"/>
      <c r="P2" s="40">
        <v>3</v>
      </c>
      <c r="Q2" s="40">
        <v>6</v>
      </c>
      <c r="S2" s="137"/>
      <c r="T2" s="40">
        <v>7</v>
      </c>
      <c r="U2" s="40">
        <v>2</v>
      </c>
      <c r="W2" s="137"/>
      <c r="X2" s="40">
        <v>3</v>
      </c>
      <c r="Y2" s="40">
        <v>8</v>
      </c>
      <c r="AA2" s="137"/>
      <c r="AB2" s="40">
        <v>9</v>
      </c>
      <c r="AC2" s="40">
        <v>2</v>
      </c>
      <c r="AE2" s="137"/>
      <c r="AF2" s="40">
        <v>3</v>
      </c>
      <c r="AG2" s="40">
        <v>10</v>
      </c>
      <c r="AI2" s="137"/>
      <c r="AJ2" s="40">
        <v>11</v>
      </c>
      <c r="AK2" s="40">
        <v>2</v>
      </c>
      <c r="AM2" s="137"/>
      <c r="AN2" s="40">
        <v>3</v>
      </c>
      <c r="AO2" s="40">
        <v>12</v>
      </c>
      <c r="AQ2" s="137"/>
      <c r="AR2" s="40">
        <v>13</v>
      </c>
      <c r="AS2" s="40">
        <v>2</v>
      </c>
      <c r="AU2" s="137"/>
      <c r="AV2" s="40">
        <v>3</v>
      </c>
      <c r="AW2" s="40">
        <v>14</v>
      </c>
      <c r="AY2" s="137"/>
      <c r="AZ2" s="40">
        <v>15</v>
      </c>
      <c r="BA2" s="40">
        <v>2</v>
      </c>
      <c r="BC2" s="137"/>
      <c r="BD2" s="40">
        <v>3</v>
      </c>
      <c r="BE2" s="40">
        <v>16</v>
      </c>
      <c r="BG2" s="137"/>
      <c r="BH2" s="40">
        <v>17</v>
      </c>
      <c r="BI2" s="40">
        <v>2</v>
      </c>
      <c r="BK2" s="137"/>
      <c r="BL2" s="40">
        <v>3</v>
      </c>
      <c r="BM2" s="40">
        <v>18</v>
      </c>
      <c r="BO2" s="137"/>
      <c r="BP2" s="40">
        <v>19</v>
      </c>
      <c r="BQ2" s="40">
        <v>2</v>
      </c>
    </row>
    <row r="3" spans="1:69" x14ac:dyDescent="0.2">
      <c r="A3" s="404"/>
      <c r="C3" s="401"/>
      <c r="D3" s="40">
        <v>3</v>
      </c>
      <c r="E3" s="40">
        <v>1</v>
      </c>
      <c r="H3" s="40">
        <v>5</v>
      </c>
      <c r="I3" s="40">
        <v>1</v>
      </c>
      <c r="L3" s="40">
        <v>3</v>
      </c>
      <c r="M3" s="40">
        <v>4</v>
      </c>
      <c r="P3" s="40">
        <v>5</v>
      </c>
      <c r="Q3" s="40">
        <v>4</v>
      </c>
      <c r="T3" s="40">
        <v>3</v>
      </c>
      <c r="U3" s="40">
        <v>6</v>
      </c>
      <c r="X3" s="40">
        <v>7</v>
      </c>
      <c r="Y3" s="40">
        <v>4</v>
      </c>
      <c r="AB3" s="40">
        <v>3</v>
      </c>
      <c r="AC3" s="40">
        <v>8</v>
      </c>
      <c r="AF3" s="40">
        <v>9</v>
      </c>
      <c r="AG3" s="40">
        <v>4</v>
      </c>
      <c r="AJ3" s="40">
        <v>3</v>
      </c>
      <c r="AK3" s="40">
        <v>10</v>
      </c>
      <c r="AN3" s="40">
        <v>11</v>
      </c>
      <c r="AO3" s="40">
        <v>4</v>
      </c>
      <c r="AR3" s="40">
        <v>3</v>
      </c>
      <c r="AS3" s="40">
        <v>12</v>
      </c>
      <c r="AV3" s="40">
        <v>13</v>
      </c>
      <c r="AW3" s="40">
        <v>4</v>
      </c>
      <c r="AZ3" s="40">
        <v>3</v>
      </c>
      <c r="BA3" s="40">
        <v>14</v>
      </c>
      <c r="BD3" s="40">
        <v>15</v>
      </c>
      <c r="BE3" s="40">
        <v>4</v>
      </c>
      <c r="BH3" s="40">
        <v>3</v>
      </c>
      <c r="BI3" s="40">
        <v>16</v>
      </c>
      <c r="BL3" s="40">
        <v>17</v>
      </c>
      <c r="BM3" s="40">
        <v>4</v>
      </c>
      <c r="BP3" s="40">
        <v>3</v>
      </c>
      <c r="BQ3" s="40">
        <v>18</v>
      </c>
    </row>
    <row r="4" spans="1:69" x14ac:dyDescent="0.2">
      <c r="A4" s="404"/>
      <c r="C4" s="401"/>
      <c r="D4" s="40">
        <v>2</v>
      </c>
      <c r="E4" s="40">
        <v>4</v>
      </c>
      <c r="H4" s="40">
        <v>2</v>
      </c>
      <c r="I4" s="40">
        <v>3</v>
      </c>
      <c r="L4" s="40">
        <v>5</v>
      </c>
      <c r="M4" s="40">
        <v>1</v>
      </c>
      <c r="P4" s="40">
        <v>7</v>
      </c>
      <c r="Q4" s="40">
        <v>1</v>
      </c>
      <c r="T4" s="40">
        <v>5</v>
      </c>
      <c r="U4" s="40">
        <v>4</v>
      </c>
      <c r="X4" s="40">
        <v>5</v>
      </c>
      <c r="Y4" s="40">
        <v>6</v>
      </c>
      <c r="AB4" s="40">
        <v>7</v>
      </c>
      <c r="AC4" s="40">
        <v>4</v>
      </c>
      <c r="AF4" s="40">
        <v>5</v>
      </c>
      <c r="AG4" s="40">
        <v>8</v>
      </c>
      <c r="AJ4" s="40">
        <v>9</v>
      </c>
      <c r="AK4" s="40">
        <v>4</v>
      </c>
      <c r="AN4" s="40">
        <v>5</v>
      </c>
      <c r="AO4" s="40">
        <v>10</v>
      </c>
      <c r="AR4" s="40">
        <v>11</v>
      </c>
      <c r="AS4" s="40">
        <v>4</v>
      </c>
      <c r="AV4" s="40">
        <v>5</v>
      </c>
      <c r="AW4" s="40">
        <v>12</v>
      </c>
      <c r="AZ4" s="40">
        <v>13</v>
      </c>
      <c r="BA4" s="40">
        <v>4</v>
      </c>
      <c r="BD4" s="40">
        <v>5</v>
      </c>
      <c r="BE4" s="40">
        <v>14</v>
      </c>
      <c r="BH4" s="40">
        <v>15</v>
      </c>
      <c r="BI4" s="40">
        <v>4</v>
      </c>
      <c r="BL4" s="40">
        <v>5</v>
      </c>
      <c r="BM4" s="40">
        <v>16</v>
      </c>
      <c r="BP4" s="40">
        <v>17</v>
      </c>
      <c r="BQ4" s="40">
        <v>4</v>
      </c>
    </row>
    <row r="5" spans="1:69" x14ac:dyDescent="0.2">
      <c r="A5" s="404"/>
      <c r="C5" s="401"/>
      <c r="D5" s="40">
        <v>1</v>
      </c>
      <c r="E5" s="40">
        <v>2</v>
      </c>
      <c r="H5" s="40">
        <v>1</v>
      </c>
      <c r="I5" s="40">
        <v>4</v>
      </c>
      <c r="L5" s="40">
        <v>4</v>
      </c>
      <c r="M5" s="40">
        <v>6</v>
      </c>
      <c r="P5" s="40">
        <v>2</v>
      </c>
      <c r="Q5" s="40">
        <v>5</v>
      </c>
      <c r="T5" s="40">
        <v>7</v>
      </c>
      <c r="U5" s="40">
        <v>1</v>
      </c>
      <c r="X5" s="40">
        <v>9</v>
      </c>
      <c r="Y5" s="40">
        <v>1</v>
      </c>
      <c r="AB5" s="40">
        <v>5</v>
      </c>
      <c r="AC5" s="40">
        <v>6</v>
      </c>
      <c r="AF5" s="40">
        <v>7</v>
      </c>
      <c r="AG5" s="40">
        <v>6</v>
      </c>
      <c r="AJ5" s="40">
        <v>5</v>
      </c>
      <c r="AK5" s="40">
        <v>8</v>
      </c>
      <c r="AN5" s="40">
        <v>9</v>
      </c>
      <c r="AO5" s="40">
        <v>6</v>
      </c>
      <c r="AR5" s="40">
        <v>5</v>
      </c>
      <c r="AS5" s="40">
        <v>10</v>
      </c>
      <c r="AV5" s="40">
        <v>11</v>
      </c>
      <c r="AW5" s="40">
        <v>6</v>
      </c>
      <c r="AZ5" s="40">
        <v>5</v>
      </c>
      <c r="BA5" s="40">
        <v>12</v>
      </c>
      <c r="BD5" s="40">
        <v>13</v>
      </c>
      <c r="BE5" s="40">
        <v>6</v>
      </c>
      <c r="BH5" s="40">
        <v>5</v>
      </c>
      <c r="BI5" s="40">
        <v>14</v>
      </c>
      <c r="BL5" s="40">
        <v>15</v>
      </c>
      <c r="BM5" s="40">
        <v>6</v>
      </c>
      <c r="BP5" s="40">
        <v>5</v>
      </c>
      <c r="BQ5" s="40">
        <v>16</v>
      </c>
    </row>
    <row r="6" spans="1:69" ht="13.5" thickBot="1" x14ac:dyDescent="0.25">
      <c r="A6" s="404"/>
      <c r="C6" s="402"/>
      <c r="D6" s="40">
        <v>4</v>
      </c>
      <c r="E6" s="40">
        <v>3</v>
      </c>
      <c r="G6" s="401" t="s">
        <v>90</v>
      </c>
      <c r="H6" s="40">
        <v>3</v>
      </c>
      <c r="I6" s="40">
        <v>5</v>
      </c>
      <c r="L6" s="40">
        <v>2</v>
      </c>
      <c r="M6" s="40">
        <v>3</v>
      </c>
      <c r="P6" s="40">
        <v>4</v>
      </c>
      <c r="Q6" s="40">
        <v>3</v>
      </c>
      <c r="T6" s="40">
        <v>6</v>
      </c>
      <c r="U6" s="40">
        <v>8</v>
      </c>
      <c r="X6" s="40">
        <v>2</v>
      </c>
      <c r="Y6" s="40">
        <v>7</v>
      </c>
      <c r="AB6" s="40">
        <v>9</v>
      </c>
      <c r="AC6" s="40">
        <v>1</v>
      </c>
      <c r="AF6" s="40">
        <v>11</v>
      </c>
      <c r="AG6" s="40">
        <v>1</v>
      </c>
      <c r="AJ6" s="40">
        <v>7</v>
      </c>
      <c r="AK6" s="40">
        <v>6</v>
      </c>
      <c r="AN6" s="40">
        <v>7</v>
      </c>
      <c r="AO6" s="40">
        <v>8</v>
      </c>
      <c r="AR6" s="40">
        <v>9</v>
      </c>
      <c r="AS6" s="40">
        <v>6</v>
      </c>
      <c r="AV6" s="40">
        <v>7</v>
      </c>
      <c r="AW6" s="40">
        <v>10</v>
      </c>
      <c r="AZ6" s="40">
        <v>11</v>
      </c>
      <c r="BA6" s="40">
        <v>6</v>
      </c>
      <c r="BD6" s="40">
        <v>7</v>
      </c>
      <c r="BE6" s="40">
        <v>12</v>
      </c>
      <c r="BH6" s="40">
        <v>13</v>
      </c>
      <c r="BI6" s="40">
        <v>6</v>
      </c>
      <c r="BL6" s="40">
        <v>7</v>
      </c>
      <c r="BM6" s="40">
        <v>14</v>
      </c>
      <c r="BP6" s="40">
        <v>15</v>
      </c>
      <c r="BQ6" s="40">
        <v>6</v>
      </c>
    </row>
    <row r="7" spans="1:69" x14ac:dyDescent="0.2">
      <c r="A7" s="404"/>
      <c r="C7" s="403" t="s">
        <v>91</v>
      </c>
      <c r="D7" s="40">
        <v>4</v>
      </c>
      <c r="E7" s="40">
        <v>1</v>
      </c>
      <c r="G7" s="401"/>
      <c r="H7" s="40">
        <v>3</v>
      </c>
      <c r="I7" s="40">
        <v>1</v>
      </c>
      <c r="L7" s="40">
        <v>1</v>
      </c>
      <c r="M7" s="40">
        <v>4</v>
      </c>
      <c r="P7" s="40">
        <v>1</v>
      </c>
      <c r="Q7" s="40">
        <v>6</v>
      </c>
      <c r="T7" s="40">
        <v>2</v>
      </c>
      <c r="U7" s="40">
        <v>5</v>
      </c>
      <c r="X7" s="40">
        <v>6</v>
      </c>
      <c r="Y7" s="40">
        <v>3</v>
      </c>
      <c r="AB7" s="40">
        <v>8</v>
      </c>
      <c r="AC7" s="40">
        <v>10</v>
      </c>
      <c r="AF7" s="40">
        <v>2</v>
      </c>
      <c r="AG7" s="40">
        <v>9</v>
      </c>
      <c r="AJ7" s="40">
        <v>11</v>
      </c>
      <c r="AK7" s="40">
        <v>1</v>
      </c>
      <c r="AN7" s="40">
        <v>13</v>
      </c>
      <c r="AO7" s="40">
        <v>1</v>
      </c>
      <c r="AR7" s="40">
        <v>7</v>
      </c>
      <c r="AS7" s="40">
        <v>8</v>
      </c>
      <c r="AV7" s="40">
        <v>9</v>
      </c>
      <c r="AW7" s="40">
        <v>8</v>
      </c>
      <c r="AZ7" s="40">
        <v>7</v>
      </c>
      <c r="BA7" s="40">
        <v>10</v>
      </c>
      <c r="BD7" s="40">
        <v>11</v>
      </c>
      <c r="BE7" s="40">
        <v>8</v>
      </c>
      <c r="BH7" s="40">
        <v>7</v>
      </c>
      <c r="BI7" s="40">
        <v>12</v>
      </c>
      <c r="BL7" s="40">
        <v>13</v>
      </c>
      <c r="BM7" s="40">
        <v>8</v>
      </c>
      <c r="BP7" s="40">
        <v>7</v>
      </c>
      <c r="BQ7" s="40">
        <v>14</v>
      </c>
    </row>
    <row r="8" spans="1:69" x14ac:dyDescent="0.2">
      <c r="A8" s="404"/>
      <c r="C8" s="403"/>
      <c r="D8" s="40">
        <v>2</v>
      </c>
      <c r="E8" s="40">
        <v>3</v>
      </c>
      <c r="G8" s="401"/>
      <c r="H8" s="40">
        <v>2</v>
      </c>
      <c r="I8" s="40">
        <v>4</v>
      </c>
      <c r="L8" s="40">
        <v>3</v>
      </c>
      <c r="M8" s="40">
        <v>5</v>
      </c>
      <c r="P8" s="40">
        <v>5</v>
      </c>
      <c r="Q8" s="40">
        <v>7</v>
      </c>
      <c r="T8" s="40">
        <v>4</v>
      </c>
      <c r="U8" s="40">
        <v>3</v>
      </c>
      <c r="X8" s="40">
        <v>4</v>
      </c>
      <c r="Y8" s="40">
        <v>5</v>
      </c>
      <c r="AB8" s="40">
        <v>2</v>
      </c>
      <c r="AC8" s="40">
        <v>7</v>
      </c>
      <c r="AF8" s="40">
        <v>8</v>
      </c>
      <c r="AG8" s="40">
        <v>3</v>
      </c>
      <c r="AJ8" s="40">
        <v>10</v>
      </c>
      <c r="AK8" s="40">
        <v>12</v>
      </c>
      <c r="AN8" s="40">
        <v>2</v>
      </c>
      <c r="AO8" s="40">
        <v>11</v>
      </c>
      <c r="AR8" s="40">
        <v>13</v>
      </c>
      <c r="AS8" s="40">
        <v>1</v>
      </c>
      <c r="AV8" s="40">
        <v>15</v>
      </c>
      <c r="AW8" s="40">
        <v>1</v>
      </c>
      <c r="AZ8" s="40">
        <v>9</v>
      </c>
      <c r="BA8" s="40">
        <v>8</v>
      </c>
      <c r="BD8" s="40">
        <v>9</v>
      </c>
      <c r="BE8" s="40">
        <v>10</v>
      </c>
      <c r="BH8" s="40">
        <v>11</v>
      </c>
      <c r="BI8" s="40">
        <v>8</v>
      </c>
      <c r="BL8" s="40">
        <v>9</v>
      </c>
      <c r="BM8" s="40">
        <v>12</v>
      </c>
      <c r="BP8" s="40">
        <v>13</v>
      </c>
      <c r="BQ8" s="40">
        <v>8</v>
      </c>
    </row>
    <row r="9" spans="1:69" x14ac:dyDescent="0.2">
      <c r="A9" s="404"/>
      <c r="C9" s="403"/>
      <c r="D9" s="40">
        <v>1</v>
      </c>
      <c r="E9" s="40">
        <v>3</v>
      </c>
      <c r="G9" s="401"/>
      <c r="H9" s="40">
        <v>1</v>
      </c>
      <c r="I9" s="40">
        <v>2</v>
      </c>
      <c r="L9" s="40">
        <v>6</v>
      </c>
      <c r="M9" s="40">
        <v>2</v>
      </c>
      <c r="P9" s="40">
        <v>3</v>
      </c>
      <c r="Q9" s="40">
        <v>2</v>
      </c>
      <c r="T9" s="40">
        <v>1</v>
      </c>
      <c r="U9" s="40">
        <v>6</v>
      </c>
      <c r="X9" s="40">
        <v>1</v>
      </c>
      <c r="Y9" s="40">
        <v>8</v>
      </c>
      <c r="AB9" s="40">
        <v>6</v>
      </c>
      <c r="AC9" s="40">
        <v>3</v>
      </c>
      <c r="AF9" s="40">
        <v>4</v>
      </c>
      <c r="AG9" s="40">
        <v>7</v>
      </c>
      <c r="AJ9" s="40">
        <v>2</v>
      </c>
      <c r="AK9" s="40">
        <v>9</v>
      </c>
      <c r="AN9" s="40">
        <v>10</v>
      </c>
      <c r="AO9" s="40">
        <v>3</v>
      </c>
      <c r="AR9" s="40">
        <v>12</v>
      </c>
      <c r="AS9" s="40">
        <v>14</v>
      </c>
      <c r="AV9" s="40">
        <v>2</v>
      </c>
      <c r="AW9" s="40">
        <v>13</v>
      </c>
      <c r="AZ9" s="40">
        <v>15</v>
      </c>
      <c r="BA9" s="40">
        <v>1</v>
      </c>
      <c r="BD9" s="40">
        <v>17</v>
      </c>
      <c r="BE9" s="40">
        <v>1</v>
      </c>
      <c r="BH9" s="40">
        <v>9</v>
      </c>
      <c r="BI9" s="40">
        <v>10</v>
      </c>
      <c r="BL9" s="40">
        <v>11</v>
      </c>
      <c r="BM9" s="40">
        <v>10</v>
      </c>
      <c r="BP9" s="40">
        <v>9</v>
      </c>
      <c r="BQ9" s="40">
        <v>12</v>
      </c>
    </row>
    <row r="10" spans="1:69" ht="13.5" thickBot="1" x14ac:dyDescent="0.25">
      <c r="A10" s="404"/>
      <c r="C10" s="403"/>
      <c r="D10" s="40">
        <v>4</v>
      </c>
      <c r="E10" s="40">
        <v>2</v>
      </c>
      <c r="G10" s="402"/>
      <c r="H10" s="40">
        <v>4</v>
      </c>
      <c r="I10" s="40">
        <v>5</v>
      </c>
      <c r="L10" s="40">
        <v>3</v>
      </c>
      <c r="M10" s="40">
        <v>1</v>
      </c>
      <c r="P10" s="40">
        <v>5</v>
      </c>
      <c r="Q10" s="40">
        <v>1</v>
      </c>
      <c r="T10" s="40">
        <v>5</v>
      </c>
      <c r="U10" s="40">
        <v>7</v>
      </c>
      <c r="X10" s="40">
        <v>7</v>
      </c>
      <c r="Y10" s="40">
        <v>9</v>
      </c>
      <c r="AB10" s="40">
        <v>4</v>
      </c>
      <c r="AC10" s="40">
        <v>5</v>
      </c>
      <c r="AF10" s="40">
        <v>6</v>
      </c>
      <c r="AG10" s="40">
        <v>5</v>
      </c>
      <c r="AJ10" s="40">
        <v>8</v>
      </c>
      <c r="AK10" s="40">
        <v>3</v>
      </c>
      <c r="AN10" s="40">
        <v>4</v>
      </c>
      <c r="AO10" s="40">
        <v>9</v>
      </c>
      <c r="AR10" s="40">
        <v>2</v>
      </c>
      <c r="AS10" s="40">
        <v>11</v>
      </c>
      <c r="AV10" s="40">
        <v>12</v>
      </c>
      <c r="AW10" s="40">
        <v>3</v>
      </c>
      <c r="AZ10" s="40">
        <v>14</v>
      </c>
      <c r="BA10" s="40">
        <v>16</v>
      </c>
      <c r="BD10" s="40">
        <v>2</v>
      </c>
      <c r="BE10" s="40">
        <v>15</v>
      </c>
      <c r="BH10" s="40">
        <v>17</v>
      </c>
      <c r="BI10" s="40">
        <v>1</v>
      </c>
      <c r="BL10" s="40">
        <v>19</v>
      </c>
      <c r="BM10" s="40">
        <v>1</v>
      </c>
      <c r="BP10" s="40">
        <v>11</v>
      </c>
      <c r="BQ10" s="40">
        <v>10</v>
      </c>
    </row>
    <row r="11" spans="1:69" x14ac:dyDescent="0.2">
      <c r="A11" s="404"/>
      <c r="C11" s="403"/>
      <c r="D11" s="40">
        <v>2</v>
      </c>
      <c r="E11" s="40">
        <v>1</v>
      </c>
      <c r="G11" s="403" t="s">
        <v>91</v>
      </c>
      <c r="H11" s="40">
        <v>2</v>
      </c>
      <c r="I11" s="40">
        <v>5</v>
      </c>
      <c r="K11" s="401" t="s">
        <v>90</v>
      </c>
      <c r="L11" s="40">
        <v>2</v>
      </c>
      <c r="M11" s="40">
        <v>4</v>
      </c>
      <c r="P11" s="40">
        <v>4</v>
      </c>
      <c r="Q11" s="40">
        <v>6</v>
      </c>
      <c r="T11" s="40">
        <v>8</v>
      </c>
      <c r="U11" s="40">
        <v>4</v>
      </c>
      <c r="X11" s="40">
        <v>5</v>
      </c>
      <c r="Y11" s="40">
        <v>2</v>
      </c>
      <c r="AB11" s="40">
        <v>1</v>
      </c>
      <c r="AC11" s="40">
        <v>8</v>
      </c>
      <c r="AF11" s="40">
        <v>1</v>
      </c>
      <c r="AG11" s="40">
        <v>10</v>
      </c>
      <c r="AJ11" s="40">
        <v>4</v>
      </c>
      <c r="AK11" s="40">
        <v>7</v>
      </c>
      <c r="AN11" s="40">
        <v>8</v>
      </c>
      <c r="AO11" s="40">
        <v>5</v>
      </c>
      <c r="AR11" s="40">
        <v>10</v>
      </c>
      <c r="AS11" s="40">
        <v>3</v>
      </c>
      <c r="AV11" s="40">
        <v>4</v>
      </c>
      <c r="AW11" s="40">
        <v>11</v>
      </c>
      <c r="AZ11" s="40">
        <v>2</v>
      </c>
      <c r="BA11" s="40">
        <v>13</v>
      </c>
      <c r="BD11" s="40">
        <v>14</v>
      </c>
      <c r="BE11" s="40">
        <v>3</v>
      </c>
      <c r="BH11" s="40">
        <v>16</v>
      </c>
      <c r="BI11" s="40">
        <v>18</v>
      </c>
      <c r="BL11" s="40">
        <v>2</v>
      </c>
      <c r="BM11" s="40">
        <v>17</v>
      </c>
      <c r="BP11" s="40">
        <v>19</v>
      </c>
      <c r="BQ11" s="40">
        <v>1</v>
      </c>
    </row>
    <row r="12" spans="1:69" x14ac:dyDescent="0.2">
      <c r="A12" s="404"/>
      <c r="D12" s="40">
        <v>3</v>
      </c>
      <c r="E12" s="40">
        <v>4</v>
      </c>
      <c r="G12" s="403"/>
      <c r="H12" s="40">
        <v>4</v>
      </c>
      <c r="I12" s="40">
        <v>3</v>
      </c>
      <c r="K12" s="401"/>
      <c r="L12" s="40">
        <v>5</v>
      </c>
      <c r="M12" s="40">
        <v>6</v>
      </c>
      <c r="P12" s="40">
        <v>7</v>
      </c>
      <c r="Q12" s="40">
        <v>3</v>
      </c>
      <c r="T12" s="40">
        <v>3</v>
      </c>
      <c r="U12" s="40">
        <v>2</v>
      </c>
      <c r="X12" s="40">
        <v>3</v>
      </c>
      <c r="Y12" s="40">
        <v>4</v>
      </c>
      <c r="AB12" s="40">
        <v>7</v>
      </c>
      <c r="AC12" s="40">
        <v>9</v>
      </c>
      <c r="AF12" s="40">
        <v>9</v>
      </c>
      <c r="AG12" s="40">
        <v>11</v>
      </c>
      <c r="AJ12" s="40">
        <v>6</v>
      </c>
      <c r="AK12" s="40">
        <v>5</v>
      </c>
      <c r="AN12" s="40">
        <v>6</v>
      </c>
      <c r="AO12" s="40">
        <v>7</v>
      </c>
      <c r="AR12" s="40">
        <v>4</v>
      </c>
      <c r="AS12" s="40">
        <v>9</v>
      </c>
      <c r="AV12" s="40">
        <v>10</v>
      </c>
      <c r="AW12" s="40">
        <v>5</v>
      </c>
      <c r="AZ12" s="40">
        <v>12</v>
      </c>
      <c r="BA12" s="40">
        <v>3</v>
      </c>
      <c r="BD12" s="40">
        <v>4</v>
      </c>
      <c r="BE12" s="40">
        <v>13</v>
      </c>
      <c r="BH12" s="40">
        <v>2</v>
      </c>
      <c r="BI12" s="40">
        <v>15</v>
      </c>
      <c r="BL12" s="40">
        <v>16</v>
      </c>
      <c r="BM12" s="40">
        <v>3</v>
      </c>
      <c r="BP12" s="40">
        <v>18</v>
      </c>
      <c r="BQ12" s="40">
        <v>20</v>
      </c>
    </row>
    <row r="13" spans="1:69" x14ac:dyDescent="0.2">
      <c r="A13" s="404"/>
      <c r="G13" s="403"/>
      <c r="H13" s="40">
        <v>1</v>
      </c>
      <c r="I13" s="40">
        <v>5</v>
      </c>
      <c r="K13" s="401"/>
      <c r="L13" s="40">
        <v>1</v>
      </c>
      <c r="M13" s="40">
        <v>2</v>
      </c>
      <c r="P13" s="40">
        <v>1</v>
      </c>
      <c r="Q13" s="40">
        <v>4</v>
      </c>
      <c r="T13" s="40">
        <v>5</v>
      </c>
      <c r="U13" s="40">
        <v>1</v>
      </c>
      <c r="X13" s="40">
        <v>7</v>
      </c>
      <c r="Y13" s="40">
        <v>1</v>
      </c>
      <c r="AB13" s="40">
        <v>10</v>
      </c>
      <c r="AC13" s="40">
        <v>6</v>
      </c>
      <c r="AF13" s="40">
        <v>7</v>
      </c>
      <c r="AG13" s="40">
        <v>2</v>
      </c>
      <c r="AJ13" s="40">
        <v>1</v>
      </c>
      <c r="AK13" s="40">
        <v>10</v>
      </c>
      <c r="AN13" s="40">
        <v>1</v>
      </c>
      <c r="AO13" s="40">
        <v>12</v>
      </c>
      <c r="AR13" s="40">
        <v>8</v>
      </c>
      <c r="AS13" s="40">
        <v>5</v>
      </c>
      <c r="AV13" s="40">
        <v>6</v>
      </c>
      <c r="AW13" s="40">
        <v>9</v>
      </c>
      <c r="AZ13" s="40">
        <v>4</v>
      </c>
      <c r="BA13" s="40">
        <v>11</v>
      </c>
      <c r="BD13" s="40">
        <v>12</v>
      </c>
      <c r="BE13" s="40">
        <v>5</v>
      </c>
      <c r="BH13" s="40">
        <v>14</v>
      </c>
      <c r="BI13" s="40">
        <v>3</v>
      </c>
      <c r="BL13" s="40">
        <v>4</v>
      </c>
      <c r="BM13" s="40">
        <v>15</v>
      </c>
      <c r="BP13" s="40">
        <v>2</v>
      </c>
      <c r="BQ13" s="40">
        <v>17</v>
      </c>
    </row>
    <row r="14" spans="1:69" x14ac:dyDescent="0.2">
      <c r="A14" s="404"/>
      <c r="G14" s="403"/>
      <c r="H14" s="40">
        <v>3</v>
      </c>
      <c r="I14" s="40">
        <v>2</v>
      </c>
      <c r="K14" s="401"/>
      <c r="L14" s="40">
        <v>6</v>
      </c>
      <c r="M14" s="40">
        <v>3</v>
      </c>
      <c r="P14" s="40">
        <v>3</v>
      </c>
      <c r="Q14" s="40">
        <v>5</v>
      </c>
      <c r="T14" s="40">
        <v>4</v>
      </c>
      <c r="U14" s="40">
        <v>6</v>
      </c>
      <c r="X14" s="40">
        <v>6</v>
      </c>
      <c r="Y14" s="40">
        <v>8</v>
      </c>
      <c r="AB14" s="40">
        <v>5</v>
      </c>
      <c r="AC14" s="40">
        <v>2</v>
      </c>
      <c r="AF14" s="40">
        <v>3</v>
      </c>
      <c r="AG14" s="40">
        <v>6</v>
      </c>
      <c r="AJ14" s="40">
        <v>9</v>
      </c>
      <c r="AK14" s="40">
        <v>11</v>
      </c>
      <c r="AN14" s="40">
        <v>11</v>
      </c>
      <c r="AO14" s="40">
        <v>13</v>
      </c>
      <c r="AR14" s="40">
        <v>6</v>
      </c>
      <c r="AS14" s="40">
        <v>7</v>
      </c>
      <c r="AV14" s="40">
        <v>8</v>
      </c>
      <c r="AW14" s="40">
        <v>7</v>
      </c>
      <c r="AZ14" s="40">
        <v>10</v>
      </c>
      <c r="BA14" s="40">
        <v>5</v>
      </c>
      <c r="BD14" s="40">
        <v>6</v>
      </c>
      <c r="BE14" s="40">
        <v>11</v>
      </c>
      <c r="BH14" s="40">
        <v>4</v>
      </c>
      <c r="BI14" s="40">
        <v>13</v>
      </c>
      <c r="BL14" s="40">
        <v>14</v>
      </c>
      <c r="BM14" s="40">
        <v>5</v>
      </c>
      <c r="BP14" s="40">
        <v>16</v>
      </c>
      <c r="BQ14" s="40">
        <v>3</v>
      </c>
    </row>
    <row r="15" spans="1:69" ht="13.5" thickBot="1" x14ac:dyDescent="0.25">
      <c r="A15" s="404"/>
      <c r="G15" s="403"/>
      <c r="H15" s="40">
        <v>4</v>
      </c>
      <c r="I15" s="40">
        <v>1</v>
      </c>
      <c r="K15" s="402"/>
      <c r="L15" s="40">
        <v>4</v>
      </c>
      <c r="M15" s="40">
        <v>5</v>
      </c>
      <c r="P15" s="40">
        <v>6</v>
      </c>
      <c r="Q15" s="40">
        <v>2</v>
      </c>
      <c r="T15" s="40">
        <v>7</v>
      </c>
      <c r="U15" s="40">
        <v>3</v>
      </c>
      <c r="X15" s="40">
        <v>9</v>
      </c>
      <c r="Y15" s="40">
        <v>5</v>
      </c>
      <c r="AB15" s="40">
        <v>3</v>
      </c>
      <c r="AC15" s="40">
        <v>4</v>
      </c>
      <c r="AF15" s="40">
        <v>5</v>
      </c>
      <c r="AG15" s="40">
        <v>4</v>
      </c>
      <c r="AJ15" s="40">
        <v>12</v>
      </c>
      <c r="AK15" s="40">
        <v>8</v>
      </c>
      <c r="AN15" s="40">
        <v>9</v>
      </c>
      <c r="AO15" s="40">
        <v>2</v>
      </c>
      <c r="AR15" s="40">
        <v>1</v>
      </c>
      <c r="AS15" s="40">
        <v>12</v>
      </c>
      <c r="AV15" s="40">
        <v>1</v>
      </c>
      <c r="AW15" s="40">
        <v>14</v>
      </c>
      <c r="AZ15" s="40">
        <v>6</v>
      </c>
      <c r="BA15" s="40">
        <v>9</v>
      </c>
      <c r="BD15" s="40">
        <v>10</v>
      </c>
      <c r="BE15" s="40">
        <v>7</v>
      </c>
      <c r="BH15" s="40">
        <v>12</v>
      </c>
      <c r="BI15" s="40">
        <v>5</v>
      </c>
      <c r="BL15" s="40">
        <v>6</v>
      </c>
      <c r="BM15" s="40">
        <v>13</v>
      </c>
      <c r="BP15" s="40">
        <v>4</v>
      </c>
      <c r="BQ15" s="40">
        <v>15</v>
      </c>
    </row>
    <row r="16" spans="1:69" x14ac:dyDescent="0.2">
      <c r="A16" s="404"/>
      <c r="H16" s="40">
        <v>5</v>
      </c>
      <c r="I16" s="40">
        <v>3</v>
      </c>
      <c r="K16" s="403" t="s">
        <v>91</v>
      </c>
      <c r="L16" s="40">
        <v>6</v>
      </c>
      <c r="M16" s="40">
        <v>1</v>
      </c>
      <c r="P16" s="40">
        <v>3</v>
      </c>
      <c r="Q16" s="40">
        <v>1</v>
      </c>
      <c r="T16" s="40">
        <v>2</v>
      </c>
      <c r="U16" s="40">
        <v>8</v>
      </c>
      <c r="X16" s="40">
        <v>2</v>
      </c>
      <c r="Y16" s="40">
        <v>3</v>
      </c>
      <c r="AB16" s="40">
        <v>7</v>
      </c>
      <c r="AC16" s="40">
        <v>1</v>
      </c>
      <c r="AF16" s="40">
        <v>9</v>
      </c>
      <c r="AG16" s="40">
        <v>1</v>
      </c>
      <c r="AJ16" s="40">
        <v>7</v>
      </c>
      <c r="AK16" s="40">
        <v>2</v>
      </c>
      <c r="AN16" s="40">
        <v>3</v>
      </c>
      <c r="AO16" s="40">
        <v>8</v>
      </c>
      <c r="AR16" s="40">
        <v>11</v>
      </c>
      <c r="AS16" s="40">
        <v>13</v>
      </c>
      <c r="AV16" s="40">
        <v>13</v>
      </c>
      <c r="AW16" s="40">
        <v>15</v>
      </c>
      <c r="AZ16" s="40">
        <v>8</v>
      </c>
      <c r="BA16" s="40">
        <v>7</v>
      </c>
      <c r="BD16" s="40">
        <v>8</v>
      </c>
      <c r="BE16" s="40">
        <v>9</v>
      </c>
      <c r="BH16" s="40">
        <v>6</v>
      </c>
      <c r="BI16" s="40">
        <v>11</v>
      </c>
      <c r="BL16" s="40">
        <v>12</v>
      </c>
      <c r="BM16" s="40">
        <v>7</v>
      </c>
      <c r="BP16" s="40">
        <v>14</v>
      </c>
      <c r="BQ16" s="40">
        <v>5</v>
      </c>
    </row>
    <row r="17" spans="1:69" x14ac:dyDescent="0.2">
      <c r="A17" s="404"/>
      <c r="H17" s="40">
        <v>1</v>
      </c>
      <c r="I17" s="40">
        <v>3</v>
      </c>
      <c r="K17" s="403"/>
      <c r="L17" s="40">
        <v>2</v>
      </c>
      <c r="M17" s="40">
        <v>5</v>
      </c>
      <c r="O17" s="401" t="s">
        <v>90</v>
      </c>
      <c r="P17" s="40">
        <v>2</v>
      </c>
      <c r="Q17" s="40">
        <v>4</v>
      </c>
      <c r="T17" s="40">
        <v>1</v>
      </c>
      <c r="U17" s="40">
        <v>4</v>
      </c>
      <c r="X17" s="40">
        <v>1</v>
      </c>
      <c r="Y17" s="40">
        <v>6</v>
      </c>
      <c r="AB17" s="40">
        <v>6</v>
      </c>
      <c r="AC17" s="40">
        <v>8</v>
      </c>
      <c r="AF17" s="40">
        <v>8</v>
      </c>
      <c r="AG17" s="40">
        <v>10</v>
      </c>
      <c r="AJ17" s="40">
        <v>3</v>
      </c>
      <c r="AK17" s="40">
        <v>6</v>
      </c>
      <c r="AN17" s="40">
        <v>7</v>
      </c>
      <c r="AO17" s="40">
        <v>4</v>
      </c>
      <c r="AR17" s="40">
        <v>14</v>
      </c>
      <c r="AS17" s="40">
        <v>10</v>
      </c>
      <c r="AV17" s="40">
        <v>11</v>
      </c>
      <c r="AW17" s="40">
        <v>2</v>
      </c>
      <c r="AZ17" s="40">
        <v>1</v>
      </c>
      <c r="BA17" s="40">
        <v>14</v>
      </c>
      <c r="BD17" s="40">
        <v>1</v>
      </c>
      <c r="BE17" s="40">
        <v>16</v>
      </c>
      <c r="BH17" s="40">
        <v>10</v>
      </c>
      <c r="BI17" s="40">
        <v>7</v>
      </c>
      <c r="BL17" s="40">
        <v>8</v>
      </c>
      <c r="BM17" s="40">
        <v>11</v>
      </c>
      <c r="BP17" s="40">
        <v>6</v>
      </c>
      <c r="BQ17" s="40">
        <v>13</v>
      </c>
    </row>
    <row r="18" spans="1:69" x14ac:dyDescent="0.2">
      <c r="A18" s="404"/>
      <c r="H18" s="40">
        <v>4</v>
      </c>
      <c r="I18" s="40">
        <v>2</v>
      </c>
      <c r="K18" s="403"/>
      <c r="L18" s="40">
        <v>4</v>
      </c>
      <c r="M18" s="40">
        <v>3</v>
      </c>
      <c r="O18" s="401"/>
      <c r="P18" s="40">
        <v>7</v>
      </c>
      <c r="Q18" s="40">
        <v>6</v>
      </c>
      <c r="T18" s="40">
        <v>3</v>
      </c>
      <c r="U18" s="40">
        <v>5</v>
      </c>
      <c r="X18" s="40">
        <v>5</v>
      </c>
      <c r="Y18" s="40">
        <v>7</v>
      </c>
      <c r="AB18" s="40">
        <v>9</v>
      </c>
      <c r="AC18" s="40">
        <v>5</v>
      </c>
      <c r="AF18" s="40">
        <v>11</v>
      </c>
      <c r="AG18" s="40">
        <v>7</v>
      </c>
      <c r="AJ18" s="40">
        <v>5</v>
      </c>
      <c r="AK18" s="40">
        <v>4</v>
      </c>
      <c r="AN18" s="40">
        <v>5</v>
      </c>
      <c r="AO18" s="40">
        <v>6</v>
      </c>
      <c r="AR18" s="40">
        <v>9</v>
      </c>
      <c r="AS18" s="40">
        <v>2</v>
      </c>
      <c r="AV18" s="40">
        <v>3</v>
      </c>
      <c r="AW18" s="40">
        <v>10</v>
      </c>
      <c r="AZ18" s="40">
        <v>13</v>
      </c>
      <c r="BA18" s="40">
        <v>15</v>
      </c>
      <c r="BD18" s="40">
        <v>15</v>
      </c>
      <c r="BE18" s="40">
        <v>17</v>
      </c>
      <c r="BH18" s="40">
        <v>8</v>
      </c>
      <c r="BI18" s="40">
        <v>9</v>
      </c>
      <c r="BL18" s="40">
        <v>10</v>
      </c>
      <c r="BM18" s="40">
        <v>9</v>
      </c>
      <c r="BP18" s="40">
        <v>12</v>
      </c>
      <c r="BQ18" s="40">
        <v>7</v>
      </c>
    </row>
    <row r="19" spans="1:69" x14ac:dyDescent="0.2">
      <c r="H19" s="40">
        <v>2</v>
      </c>
      <c r="I19" s="40">
        <v>1</v>
      </c>
      <c r="K19" s="403"/>
      <c r="L19" s="40">
        <v>1</v>
      </c>
      <c r="M19" s="40">
        <v>5</v>
      </c>
      <c r="O19" s="401"/>
      <c r="P19" s="40">
        <v>1</v>
      </c>
      <c r="Q19" s="40">
        <v>2</v>
      </c>
      <c r="T19" s="40">
        <v>6</v>
      </c>
      <c r="U19" s="40">
        <v>2</v>
      </c>
      <c r="X19" s="40">
        <v>8</v>
      </c>
      <c r="Y19" s="40">
        <v>4</v>
      </c>
      <c r="AB19" s="40">
        <v>4</v>
      </c>
      <c r="AC19" s="40">
        <v>10</v>
      </c>
      <c r="AF19" s="40">
        <v>2</v>
      </c>
      <c r="AG19" s="40">
        <v>5</v>
      </c>
      <c r="AJ19" s="40">
        <v>9</v>
      </c>
      <c r="AK19" s="40">
        <v>1</v>
      </c>
      <c r="AN19" s="40">
        <v>11</v>
      </c>
      <c r="AO19" s="40">
        <v>1</v>
      </c>
      <c r="AR19" s="40">
        <v>3</v>
      </c>
      <c r="AS19" s="40">
        <v>8</v>
      </c>
      <c r="AV19" s="40">
        <v>9</v>
      </c>
      <c r="AW19" s="40">
        <v>4</v>
      </c>
      <c r="AZ19" s="40">
        <v>16</v>
      </c>
      <c r="BA19" s="40">
        <v>12</v>
      </c>
      <c r="BD19" s="40">
        <v>13</v>
      </c>
      <c r="BE19" s="40">
        <v>2</v>
      </c>
      <c r="BH19" s="40">
        <v>1</v>
      </c>
      <c r="BI19" s="40">
        <v>16</v>
      </c>
      <c r="BL19" s="40">
        <v>1</v>
      </c>
      <c r="BM19" s="40">
        <v>18</v>
      </c>
      <c r="BP19" s="40">
        <v>8</v>
      </c>
      <c r="BQ19" s="40">
        <v>11</v>
      </c>
    </row>
    <row r="20" spans="1:69" x14ac:dyDescent="0.2">
      <c r="H20" s="40">
        <v>5</v>
      </c>
      <c r="I20" s="40">
        <v>4</v>
      </c>
      <c r="K20" s="403"/>
      <c r="L20" s="40">
        <v>6</v>
      </c>
      <c r="M20" s="40">
        <v>4</v>
      </c>
      <c r="O20" s="401"/>
      <c r="P20" s="40">
        <v>4</v>
      </c>
      <c r="Q20" s="40">
        <v>7</v>
      </c>
      <c r="T20" s="40">
        <v>8</v>
      </c>
      <c r="U20" s="40">
        <v>7</v>
      </c>
      <c r="X20" s="40">
        <v>3</v>
      </c>
      <c r="Y20" s="40">
        <v>9</v>
      </c>
      <c r="AB20" s="40">
        <v>2</v>
      </c>
      <c r="AC20" s="40">
        <v>3</v>
      </c>
      <c r="AF20" s="40">
        <v>4</v>
      </c>
      <c r="AG20" s="40">
        <v>3</v>
      </c>
      <c r="AJ20" s="40">
        <v>8</v>
      </c>
      <c r="AK20" s="40">
        <v>10</v>
      </c>
      <c r="AN20" s="40">
        <v>10</v>
      </c>
      <c r="AO20" s="40">
        <v>12</v>
      </c>
      <c r="AR20" s="40">
        <v>7</v>
      </c>
      <c r="AS20" s="40">
        <v>4</v>
      </c>
      <c r="AV20" s="40">
        <v>5</v>
      </c>
      <c r="AW20" s="40">
        <v>8</v>
      </c>
      <c r="AZ20" s="40">
        <v>11</v>
      </c>
      <c r="BA20" s="40">
        <v>2</v>
      </c>
      <c r="BD20" s="40">
        <v>3</v>
      </c>
      <c r="BE20" s="40">
        <v>12</v>
      </c>
      <c r="BH20" s="40">
        <v>15</v>
      </c>
      <c r="BI20" s="40">
        <v>17</v>
      </c>
      <c r="BL20" s="40">
        <v>17</v>
      </c>
      <c r="BM20" s="40">
        <v>19</v>
      </c>
      <c r="BP20" s="40">
        <v>10</v>
      </c>
      <c r="BQ20" s="40">
        <v>9</v>
      </c>
    </row>
    <row r="21" spans="1:69" ht="13.5" thickBot="1" x14ac:dyDescent="0.25">
      <c r="L21" s="40">
        <v>3</v>
      </c>
      <c r="M21" s="40">
        <v>2</v>
      </c>
      <c r="O21" s="402"/>
      <c r="P21" s="40">
        <v>6</v>
      </c>
      <c r="Q21" s="40">
        <v>5</v>
      </c>
      <c r="T21" s="40">
        <v>3</v>
      </c>
      <c r="U21" s="40">
        <v>1</v>
      </c>
      <c r="X21" s="40">
        <v>5</v>
      </c>
      <c r="Y21" s="40">
        <v>1</v>
      </c>
      <c r="AB21" s="40">
        <v>1</v>
      </c>
      <c r="AC21" s="40">
        <v>6</v>
      </c>
      <c r="AF21" s="40">
        <v>1</v>
      </c>
      <c r="AG21" s="40">
        <v>8</v>
      </c>
      <c r="AJ21" s="40">
        <v>11</v>
      </c>
      <c r="AK21" s="40">
        <v>7</v>
      </c>
      <c r="AN21" s="40">
        <v>13</v>
      </c>
      <c r="AO21" s="40">
        <v>9</v>
      </c>
      <c r="AR21" s="40">
        <v>5</v>
      </c>
      <c r="AS21" s="40">
        <v>6</v>
      </c>
      <c r="AV21" s="40">
        <v>7</v>
      </c>
      <c r="AW21" s="40">
        <v>6</v>
      </c>
      <c r="AZ21" s="40">
        <v>3</v>
      </c>
      <c r="BA21" s="40">
        <v>10</v>
      </c>
      <c r="BD21" s="40">
        <v>11</v>
      </c>
      <c r="BE21" s="40">
        <v>4</v>
      </c>
      <c r="BH21" s="40">
        <v>18</v>
      </c>
      <c r="BI21" s="40">
        <v>14</v>
      </c>
      <c r="BL21" s="40">
        <v>15</v>
      </c>
      <c r="BM21" s="40">
        <v>2</v>
      </c>
      <c r="BP21" s="40">
        <v>1</v>
      </c>
      <c r="BQ21" s="40">
        <v>18</v>
      </c>
    </row>
    <row r="22" spans="1:69" x14ac:dyDescent="0.2">
      <c r="L22" s="40">
        <v>4</v>
      </c>
      <c r="M22" s="40">
        <v>1</v>
      </c>
      <c r="O22" s="403" t="s">
        <v>91</v>
      </c>
      <c r="P22" s="40">
        <v>2</v>
      </c>
      <c r="Q22" s="40">
        <v>7</v>
      </c>
      <c r="T22" s="40">
        <v>2</v>
      </c>
      <c r="U22" s="40">
        <v>4</v>
      </c>
      <c r="X22" s="40">
        <v>4</v>
      </c>
      <c r="Y22" s="40">
        <v>6</v>
      </c>
      <c r="AB22" s="40">
        <v>5</v>
      </c>
      <c r="AC22" s="40">
        <v>7</v>
      </c>
      <c r="AF22" s="40">
        <v>7</v>
      </c>
      <c r="AG22" s="40">
        <v>9</v>
      </c>
      <c r="AJ22" s="40">
        <v>6</v>
      </c>
      <c r="AK22" s="40">
        <v>12</v>
      </c>
      <c r="AN22" s="40">
        <v>2</v>
      </c>
      <c r="AO22" s="40">
        <v>7</v>
      </c>
      <c r="AR22" s="40">
        <v>11</v>
      </c>
      <c r="AS22" s="40">
        <v>1</v>
      </c>
      <c r="AV22" s="40">
        <v>13</v>
      </c>
      <c r="AW22" s="40">
        <v>1</v>
      </c>
      <c r="AZ22" s="40">
        <v>9</v>
      </c>
      <c r="BA22" s="40">
        <v>4</v>
      </c>
      <c r="BD22" s="40">
        <v>5</v>
      </c>
      <c r="BE22" s="40">
        <v>10</v>
      </c>
      <c r="BH22" s="40">
        <v>13</v>
      </c>
      <c r="BI22" s="40">
        <v>2</v>
      </c>
      <c r="BL22" s="40">
        <v>3</v>
      </c>
      <c r="BM22" s="40">
        <v>14</v>
      </c>
      <c r="BP22" s="40">
        <v>17</v>
      </c>
      <c r="BQ22" s="40">
        <v>19</v>
      </c>
    </row>
    <row r="23" spans="1:69" x14ac:dyDescent="0.2">
      <c r="L23" s="40">
        <v>5</v>
      </c>
      <c r="M23" s="40">
        <v>3</v>
      </c>
      <c r="O23" s="403"/>
      <c r="P23" s="40">
        <v>6</v>
      </c>
      <c r="Q23" s="40">
        <v>3</v>
      </c>
      <c r="T23" s="40">
        <v>5</v>
      </c>
      <c r="U23" s="40">
        <v>8</v>
      </c>
      <c r="X23" s="40">
        <v>7</v>
      </c>
      <c r="Y23" s="40">
        <v>3</v>
      </c>
      <c r="AB23" s="40">
        <v>8</v>
      </c>
      <c r="AC23" s="40">
        <v>4</v>
      </c>
      <c r="AF23" s="40">
        <v>10</v>
      </c>
      <c r="AG23" s="40">
        <v>6</v>
      </c>
      <c r="AJ23" s="40">
        <v>2</v>
      </c>
      <c r="AK23" s="40">
        <v>5</v>
      </c>
      <c r="AN23" s="40">
        <v>6</v>
      </c>
      <c r="AO23" s="40">
        <v>3</v>
      </c>
      <c r="AR23" s="40">
        <v>10</v>
      </c>
      <c r="AS23" s="40">
        <v>12</v>
      </c>
      <c r="AV23" s="40">
        <v>12</v>
      </c>
      <c r="AW23" s="40">
        <v>14</v>
      </c>
      <c r="AZ23" s="40">
        <v>5</v>
      </c>
      <c r="BA23" s="40">
        <v>8</v>
      </c>
      <c r="BD23" s="40">
        <v>9</v>
      </c>
      <c r="BE23" s="40">
        <v>6</v>
      </c>
      <c r="BH23" s="40">
        <v>3</v>
      </c>
      <c r="BI23" s="40">
        <v>12</v>
      </c>
      <c r="BL23" s="40">
        <v>13</v>
      </c>
      <c r="BM23" s="40">
        <v>4</v>
      </c>
      <c r="BP23" s="40">
        <v>20</v>
      </c>
      <c r="BQ23" s="40">
        <v>16</v>
      </c>
    </row>
    <row r="24" spans="1:69" x14ac:dyDescent="0.2">
      <c r="L24" s="40">
        <v>2</v>
      </c>
      <c r="M24" s="40">
        <v>6</v>
      </c>
      <c r="O24" s="403"/>
      <c r="P24" s="40">
        <v>4</v>
      </c>
      <c r="Q24" s="40">
        <v>5</v>
      </c>
      <c r="S24" s="401" t="s">
        <v>90</v>
      </c>
      <c r="T24" s="40">
        <v>7</v>
      </c>
      <c r="U24" s="40">
        <v>6</v>
      </c>
      <c r="X24" s="40">
        <v>2</v>
      </c>
      <c r="Y24" s="40">
        <v>8</v>
      </c>
      <c r="AB24" s="40">
        <v>3</v>
      </c>
      <c r="AC24" s="40">
        <v>9</v>
      </c>
      <c r="AF24" s="40">
        <v>5</v>
      </c>
      <c r="AG24" s="40">
        <v>11</v>
      </c>
      <c r="AJ24" s="40">
        <v>4</v>
      </c>
      <c r="AK24" s="40">
        <v>3</v>
      </c>
      <c r="AN24" s="40">
        <v>4</v>
      </c>
      <c r="AO24" s="40">
        <v>5</v>
      </c>
      <c r="AR24" s="40">
        <v>13</v>
      </c>
      <c r="AS24" s="40">
        <v>9</v>
      </c>
      <c r="AV24" s="40">
        <v>15</v>
      </c>
      <c r="AW24" s="40">
        <v>11</v>
      </c>
      <c r="AZ24" s="40">
        <v>7</v>
      </c>
      <c r="BA24" s="40">
        <v>6</v>
      </c>
      <c r="BD24" s="40">
        <v>7</v>
      </c>
      <c r="BE24" s="40">
        <v>8</v>
      </c>
      <c r="BH24" s="40">
        <v>11</v>
      </c>
      <c r="BI24" s="40">
        <v>4</v>
      </c>
      <c r="BL24" s="40">
        <v>5</v>
      </c>
      <c r="BM24" s="40">
        <v>12</v>
      </c>
      <c r="BP24" s="40">
        <v>15</v>
      </c>
      <c r="BQ24" s="40">
        <v>2</v>
      </c>
    </row>
    <row r="25" spans="1:69" x14ac:dyDescent="0.2">
      <c r="L25" s="40">
        <v>1</v>
      </c>
      <c r="M25" s="40">
        <v>3</v>
      </c>
      <c r="O25" s="403"/>
      <c r="P25" s="40">
        <v>1</v>
      </c>
      <c r="Q25" s="40">
        <v>7</v>
      </c>
      <c r="S25" s="401"/>
      <c r="T25" s="40">
        <v>1</v>
      </c>
      <c r="U25" s="40">
        <v>2</v>
      </c>
      <c r="X25" s="40">
        <v>1</v>
      </c>
      <c r="Y25" s="40">
        <v>4</v>
      </c>
      <c r="AB25" s="40">
        <v>10</v>
      </c>
      <c r="AC25" s="40">
        <v>2</v>
      </c>
      <c r="AF25" s="40">
        <v>3</v>
      </c>
      <c r="AG25" s="40">
        <v>2</v>
      </c>
      <c r="AJ25" s="40">
        <v>1</v>
      </c>
      <c r="AK25" s="40">
        <v>8</v>
      </c>
      <c r="AN25" s="40">
        <v>1</v>
      </c>
      <c r="AO25" s="40">
        <v>10</v>
      </c>
      <c r="AR25" s="40">
        <v>8</v>
      </c>
      <c r="AS25" s="40">
        <v>14</v>
      </c>
      <c r="AV25" s="40">
        <v>2</v>
      </c>
      <c r="AW25" s="40">
        <v>9</v>
      </c>
      <c r="AZ25" s="40">
        <v>13</v>
      </c>
      <c r="BA25" s="40">
        <v>1</v>
      </c>
      <c r="BD25" s="40">
        <v>15</v>
      </c>
      <c r="BE25" s="40">
        <v>1</v>
      </c>
      <c r="BH25" s="40">
        <v>5</v>
      </c>
      <c r="BI25" s="40">
        <v>10</v>
      </c>
      <c r="BL25" s="40">
        <v>11</v>
      </c>
      <c r="BM25" s="40">
        <v>6</v>
      </c>
      <c r="BP25" s="40">
        <v>3</v>
      </c>
      <c r="BQ25" s="40">
        <v>14</v>
      </c>
    </row>
    <row r="26" spans="1:69" x14ac:dyDescent="0.2">
      <c r="L26" s="40">
        <v>4</v>
      </c>
      <c r="M26" s="40">
        <v>2</v>
      </c>
      <c r="O26" s="403"/>
      <c r="P26" s="40">
        <v>5</v>
      </c>
      <c r="Q26" s="40">
        <v>2</v>
      </c>
      <c r="S26" s="401"/>
      <c r="T26" s="40">
        <v>8</v>
      </c>
      <c r="U26" s="40">
        <v>3</v>
      </c>
      <c r="X26" s="40">
        <v>3</v>
      </c>
      <c r="Y26" s="40">
        <v>5</v>
      </c>
      <c r="AB26" s="40">
        <v>5</v>
      </c>
      <c r="AC26" s="40">
        <v>1</v>
      </c>
      <c r="AF26" s="40">
        <v>7</v>
      </c>
      <c r="AG26" s="40">
        <v>1</v>
      </c>
      <c r="AJ26" s="40">
        <v>7</v>
      </c>
      <c r="AK26" s="40">
        <v>9</v>
      </c>
      <c r="AN26" s="40">
        <v>9</v>
      </c>
      <c r="AO26" s="40">
        <v>11</v>
      </c>
      <c r="AR26" s="40">
        <v>2</v>
      </c>
      <c r="AS26" s="40">
        <v>7</v>
      </c>
      <c r="AV26" s="40">
        <v>8</v>
      </c>
      <c r="AW26" s="40">
        <v>3</v>
      </c>
      <c r="AZ26" s="40">
        <v>12</v>
      </c>
      <c r="BA26" s="40">
        <v>14</v>
      </c>
      <c r="BD26" s="40">
        <v>14</v>
      </c>
      <c r="BE26" s="40">
        <v>16</v>
      </c>
      <c r="BH26" s="40">
        <v>9</v>
      </c>
      <c r="BI26" s="40">
        <v>6</v>
      </c>
      <c r="BL26" s="40">
        <v>7</v>
      </c>
      <c r="BM26" s="40">
        <v>10</v>
      </c>
      <c r="BP26" s="40">
        <v>13</v>
      </c>
      <c r="BQ26" s="40">
        <v>4</v>
      </c>
    </row>
    <row r="27" spans="1:69" x14ac:dyDescent="0.2">
      <c r="L27" s="40">
        <v>6</v>
      </c>
      <c r="M27" s="40">
        <v>5</v>
      </c>
      <c r="P27" s="40">
        <v>3</v>
      </c>
      <c r="Q27" s="40">
        <v>4</v>
      </c>
      <c r="S27" s="401"/>
      <c r="T27" s="40">
        <v>4</v>
      </c>
      <c r="U27" s="40">
        <v>7</v>
      </c>
      <c r="X27" s="40">
        <v>6</v>
      </c>
      <c r="Y27" s="40">
        <v>2</v>
      </c>
      <c r="AB27" s="40">
        <v>4</v>
      </c>
      <c r="AC27" s="40">
        <v>6</v>
      </c>
      <c r="AF27" s="40">
        <v>6</v>
      </c>
      <c r="AG27" s="40">
        <v>8</v>
      </c>
      <c r="AJ27" s="40">
        <v>10</v>
      </c>
      <c r="AK27" s="40">
        <v>6</v>
      </c>
      <c r="AN27" s="40">
        <v>12</v>
      </c>
      <c r="AO27" s="40">
        <v>8</v>
      </c>
      <c r="AR27" s="40">
        <v>6</v>
      </c>
      <c r="AS27" s="40">
        <v>3</v>
      </c>
      <c r="AV27" s="40">
        <v>4</v>
      </c>
      <c r="AW27" s="40">
        <v>7</v>
      </c>
      <c r="AZ27" s="40">
        <v>15</v>
      </c>
      <c r="BA27" s="40">
        <v>11</v>
      </c>
      <c r="BD27" s="40">
        <v>17</v>
      </c>
      <c r="BE27" s="40">
        <v>13</v>
      </c>
      <c r="BH27" s="40">
        <v>7</v>
      </c>
      <c r="BI27" s="40">
        <v>8</v>
      </c>
      <c r="BL27" s="40">
        <v>9</v>
      </c>
      <c r="BM27" s="40">
        <v>8</v>
      </c>
      <c r="BP27" s="40">
        <v>5</v>
      </c>
      <c r="BQ27" s="40">
        <v>12</v>
      </c>
    </row>
    <row r="28" spans="1:69" ht="13.5" thickBot="1" x14ac:dyDescent="0.25">
      <c r="L28" s="40">
        <v>2</v>
      </c>
      <c r="M28" s="40">
        <v>1</v>
      </c>
      <c r="P28" s="40">
        <v>6</v>
      </c>
      <c r="Q28" s="40">
        <v>1</v>
      </c>
      <c r="S28" s="402"/>
      <c r="T28" s="40">
        <v>6</v>
      </c>
      <c r="U28" s="40">
        <v>5</v>
      </c>
      <c r="X28" s="40">
        <v>8</v>
      </c>
      <c r="Y28" s="40">
        <v>9</v>
      </c>
      <c r="AB28" s="40">
        <v>7</v>
      </c>
      <c r="AC28" s="40">
        <v>3</v>
      </c>
      <c r="AF28" s="40">
        <v>9</v>
      </c>
      <c r="AG28" s="40">
        <v>5</v>
      </c>
      <c r="AJ28" s="40">
        <v>5</v>
      </c>
      <c r="AK28" s="40">
        <v>11</v>
      </c>
      <c r="AN28" s="40">
        <v>7</v>
      </c>
      <c r="AO28" s="40">
        <v>13</v>
      </c>
      <c r="AR28" s="40">
        <v>4</v>
      </c>
      <c r="AS28" s="40">
        <v>5</v>
      </c>
      <c r="AV28" s="40">
        <v>6</v>
      </c>
      <c r="AW28" s="40">
        <v>5</v>
      </c>
      <c r="AZ28" s="40">
        <v>10</v>
      </c>
      <c r="BA28" s="40">
        <v>16</v>
      </c>
      <c r="BD28" s="40">
        <v>2</v>
      </c>
      <c r="BE28" s="40">
        <v>11</v>
      </c>
      <c r="BH28" s="40">
        <v>15</v>
      </c>
      <c r="BI28" s="40">
        <v>1</v>
      </c>
      <c r="BL28" s="40">
        <v>17</v>
      </c>
      <c r="BM28" s="40">
        <v>1</v>
      </c>
      <c r="BP28" s="40">
        <v>11</v>
      </c>
      <c r="BQ28" s="40">
        <v>6</v>
      </c>
    </row>
    <row r="29" spans="1:69" x14ac:dyDescent="0.2">
      <c r="L29" s="40">
        <v>3</v>
      </c>
      <c r="M29" s="40">
        <v>6</v>
      </c>
      <c r="P29" s="40">
        <v>7</v>
      </c>
      <c r="Q29" s="40">
        <v>5</v>
      </c>
      <c r="S29" s="403" t="s">
        <v>91</v>
      </c>
      <c r="T29" s="40">
        <v>8</v>
      </c>
      <c r="U29" s="40">
        <v>1</v>
      </c>
      <c r="X29" s="40">
        <v>3</v>
      </c>
      <c r="Y29" s="40">
        <v>1</v>
      </c>
      <c r="AB29" s="40">
        <v>2</v>
      </c>
      <c r="AC29" s="40">
        <v>8</v>
      </c>
      <c r="AF29" s="40">
        <v>4</v>
      </c>
      <c r="AG29" s="40">
        <v>10</v>
      </c>
      <c r="AJ29" s="40">
        <v>12</v>
      </c>
      <c r="AK29" s="40">
        <v>4</v>
      </c>
      <c r="AN29" s="40">
        <v>5</v>
      </c>
      <c r="AO29" s="40">
        <v>2</v>
      </c>
      <c r="AR29" s="40">
        <v>1</v>
      </c>
      <c r="AS29" s="40">
        <v>10</v>
      </c>
      <c r="AV29" s="40">
        <v>1</v>
      </c>
      <c r="AW29" s="40">
        <v>12</v>
      </c>
      <c r="AZ29" s="40">
        <v>2</v>
      </c>
      <c r="BA29" s="40">
        <v>9</v>
      </c>
      <c r="BD29" s="40">
        <v>10</v>
      </c>
      <c r="BE29" s="40">
        <v>3</v>
      </c>
      <c r="BH29" s="40">
        <v>14</v>
      </c>
      <c r="BI29" s="40">
        <v>16</v>
      </c>
      <c r="BL29" s="40">
        <v>16</v>
      </c>
      <c r="BM29" s="40">
        <v>18</v>
      </c>
      <c r="BP29" s="40">
        <v>7</v>
      </c>
      <c r="BQ29" s="40">
        <v>10</v>
      </c>
    </row>
    <row r="30" spans="1:69" x14ac:dyDescent="0.2">
      <c r="L30" s="40">
        <v>5</v>
      </c>
      <c r="M30" s="40">
        <v>4</v>
      </c>
      <c r="P30" s="40">
        <v>2</v>
      </c>
      <c r="Q30" s="40">
        <v>3</v>
      </c>
      <c r="S30" s="403"/>
      <c r="T30" s="40">
        <v>2</v>
      </c>
      <c r="U30" s="40">
        <v>7</v>
      </c>
      <c r="X30" s="40">
        <v>2</v>
      </c>
      <c r="Y30" s="40">
        <v>4</v>
      </c>
      <c r="AB30" s="40">
        <v>9</v>
      </c>
      <c r="AC30" s="40">
        <v>10</v>
      </c>
      <c r="AF30" s="40">
        <v>11</v>
      </c>
      <c r="AG30" s="40">
        <v>3</v>
      </c>
      <c r="AJ30" s="40">
        <v>3</v>
      </c>
      <c r="AK30" s="40">
        <v>2</v>
      </c>
      <c r="AN30" s="40">
        <v>3</v>
      </c>
      <c r="AO30" s="40">
        <v>4</v>
      </c>
      <c r="AR30" s="40">
        <v>9</v>
      </c>
      <c r="AS30" s="40">
        <v>11</v>
      </c>
      <c r="AV30" s="40">
        <v>11</v>
      </c>
      <c r="AW30" s="40">
        <v>13</v>
      </c>
      <c r="AZ30" s="40">
        <v>8</v>
      </c>
      <c r="BA30" s="40">
        <v>3</v>
      </c>
      <c r="BD30" s="40">
        <v>4</v>
      </c>
      <c r="BE30" s="40">
        <v>9</v>
      </c>
      <c r="BH30" s="40">
        <v>17</v>
      </c>
      <c r="BI30" s="40">
        <v>13</v>
      </c>
      <c r="BL30" s="40">
        <v>19</v>
      </c>
      <c r="BM30" s="40">
        <v>15</v>
      </c>
      <c r="BP30" s="40">
        <v>9</v>
      </c>
      <c r="BQ30" s="40">
        <v>8</v>
      </c>
    </row>
    <row r="31" spans="1:69" x14ac:dyDescent="0.2">
      <c r="P31" s="40">
        <v>1</v>
      </c>
      <c r="Q31" s="40">
        <v>5</v>
      </c>
      <c r="S31" s="403"/>
      <c r="T31" s="40">
        <v>6</v>
      </c>
      <c r="U31" s="40">
        <v>3</v>
      </c>
      <c r="X31" s="40">
        <v>9</v>
      </c>
      <c r="Y31" s="40">
        <v>6</v>
      </c>
      <c r="AB31" s="40">
        <v>1</v>
      </c>
      <c r="AC31" s="40">
        <v>4</v>
      </c>
      <c r="AF31" s="40">
        <v>1</v>
      </c>
      <c r="AG31" s="40">
        <v>6</v>
      </c>
      <c r="AJ31" s="40">
        <v>7</v>
      </c>
      <c r="AK31" s="40">
        <v>1</v>
      </c>
      <c r="AN31" s="40">
        <v>9</v>
      </c>
      <c r="AO31" s="40">
        <v>1</v>
      </c>
      <c r="AR31" s="40">
        <v>12</v>
      </c>
      <c r="AS31" s="40">
        <v>8</v>
      </c>
      <c r="AV31" s="40">
        <v>14</v>
      </c>
      <c r="AW31" s="40">
        <v>10</v>
      </c>
      <c r="AZ31" s="40">
        <v>4</v>
      </c>
      <c r="BA31" s="40">
        <v>7</v>
      </c>
      <c r="BD31" s="40">
        <v>8</v>
      </c>
      <c r="BE31" s="40">
        <v>5</v>
      </c>
      <c r="BH31" s="40">
        <v>12</v>
      </c>
      <c r="BI31" s="40">
        <v>18</v>
      </c>
      <c r="BL31" s="40">
        <v>2</v>
      </c>
      <c r="BM31" s="40">
        <v>13</v>
      </c>
      <c r="BP31" s="40">
        <v>17</v>
      </c>
      <c r="BQ31" s="40">
        <v>1</v>
      </c>
    </row>
    <row r="32" spans="1:69" x14ac:dyDescent="0.2">
      <c r="P32" s="40">
        <v>6</v>
      </c>
      <c r="Q32" s="40">
        <v>4</v>
      </c>
      <c r="S32" s="403"/>
      <c r="T32" s="40">
        <v>4</v>
      </c>
      <c r="U32" s="40">
        <v>5</v>
      </c>
      <c r="W32" s="401" t="s">
        <v>90</v>
      </c>
      <c r="X32" s="40">
        <v>7</v>
      </c>
      <c r="Y32" s="40">
        <v>8</v>
      </c>
      <c r="AB32" s="40">
        <v>3</v>
      </c>
      <c r="AC32" s="40">
        <v>5</v>
      </c>
      <c r="AF32" s="40">
        <v>5</v>
      </c>
      <c r="AG32" s="40">
        <v>7</v>
      </c>
      <c r="AJ32" s="40">
        <v>6</v>
      </c>
      <c r="AK32" s="40">
        <v>8</v>
      </c>
      <c r="AN32" s="40">
        <v>8</v>
      </c>
      <c r="AO32" s="40">
        <v>10</v>
      </c>
      <c r="AR32" s="40">
        <v>7</v>
      </c>
      <c r="AS32" s="40">
        <v>13</v>
      </c>
      <c r="AV32" s="40">
        <v>9</v>
      </c>
      <c r="AW32" s="40">
        <v>15</v>
      </c>
      <c r="AZ32" s="40">
        <v>6</v>
      </c>
      <c r="BA32" s="40">
        <v>5</v>
      </c>
      <c r="BD32" s="40">
        <v>6</v>
      </c>
      <c r="BE32" s="40">
        <v>7</v>
      </c>
      <c r="BH32" s="40">
        <v>2</v>
      </c>
      <c r="BI32" s="40">
        <v>11</v>
      </c>
      <c r="BL32" s="40">
        <v>12</v>
      </c>
      <c r="BM32" s="40">
        <v>3</v>
      </c>
      <c r="BP32" s="40">
        <v>16</v>
      </c>
      <c r="BQ32" s="40">
        <v>18</v>
      </c>
    </row>
    <row r="33" spans="16:69" x14ac:dyDescent="0.2">
      <c r="P33" s="40">
        <v>3</v>
      </c>
      <c r="Q33" s="40">
        <v>7</v>
      </c>
      <c r="S33" s="403"/>
      <c r="T33" s="40">
        <v>1</v>
      </c>
      <c r="U33" s="40">
        <v>7</v>
      </c>
      <c r="W33" s="401"/>
      <c r="X33" s="40">
        <v>1</v>
      </c>
      <c r="Y33" s="40">
        <v>2</v>
      </c>
      <c r="AB33" s="40">
        <v>6</v>
      </c>
      <c r="AC33" s="40">
        <v>2</v>
      </c>
      <c r="AF33" s="40">
        <v>8</v>
      </c>
      <c r="AG33" s="40">
        <v>4</v>
      </c>
      <c r="AJ33" s="40">
        <v>9</v>
      </c>
      <c r="AK33" s="40">
        <v>5</v>
      </c>
      <c r="AN33" s="40">
        <v>11</v>
      </c>
      <c r="AO33" s="40">
        <v>7</v>
      </c>
      <c r="AR33" s="40">
        <v>14</v>
      </c>
      <c r="AS33" s="40">
        <v>6</v>
      </c>
      <c r="AV33" s="40">
        <v>7</v>
      </c>
      <c r="AW33" s="40">
        <v>2</v>
      </c>
      <c r="AZ33" s="40">
        <v>1</v>
      </c>
      <c r="BA33" s="40">
        <v>12</v>
      </c>
      <c r="BD33" s="40">
        <v>1</v>
      </c>
      <c r="BE33" s="40">
        <v>14</v>
      </c>
      <c r="BH33" s="40">
        <v>10</v>
      </c>
      <c r="BI33" s="40">
        <v>3</v>
      </c>
      <c r="BL33" s="40">
        <v>4</v>
      </c>
      <c r="BM33" s="40">
        <v>11</v>
      </c>
      <c r="BP33" s="40">
        <v>19</v>
      </c>
      <c r="BQ33" s="40">
        <v>15</v>
      </c>
    </row>
    <row r="34" spans="16:69" x14ac:dyDescent="0.2">
      <c r="P34" s="40">
        <v>4</v>
      </c>
      <c r="Q34" s="40">
        <v>1</v>
      </c>
      <c r="T34" s="40">
        <v>8</v>
      </c>
      <c r="U34" s="40">
        <v>6</v>
      </c>
      <c r="W34" s="401"/>
      <c r="X34" s="40">
        <v>4</v>
      </c>
      <c r="Y34" s="40">
        <v>9</v>
      </c>
      <c r="AB34" s="40">
        <v>10</v>
      </c>
      <c r="AC34" s="40">
        <v>7</v>
      </c>
      <c r="AF34" s="40">
        <v>3</v>
      </c>
      <c r="AG34" s="40">
        <v>9</v>
      </c>
      <c r="AJ34" s="40">
        <v>4</v>
      </c>
      <c r="AK34" s="40">
        <v>10</v>
      </c>
      <c r="AN34" s="40">
        <v>6</v>
      </c>
      <c r="AO34" s="40">
        <v>12</v>
      </c>
      <c r="AR34" s="40">
        <v>5</v>
      </c>
      <c r="AS34" s="40">
        <v>2</v>
      </c>
      <c r="AV34" s="40">
        <v>3</v>
      </c>
      <c r="AW34" s="40">
        <v>6</v>
      </c>
      <c r="AZ34" s="40">
        <v>11</v>
      </c>
      <c r="BA34" s="40">
        <v>13</v>
      </c>
      <c r="BD34" s="40">
        <v>13</v>
      </c>
      <c r="BE34" s="40">
        <v>15</v>
      </c>
      <c r="BH34" s="40">
        <v>4</v>
      </c>
      <c r="BI34" s="40">
        <v>9</v>
      </c>
      <c r="BL34" s="40">
        <v>10</v>
      </c>
      <c r="BM34" s="40">
        <v>5</v>
      </c>
      <c r="BP34" s="40">
        <v>14</v>
      </c>
      <c r="BQ34" s="40">
        <v>20</v>
      </c>
    </row>
    <row r="35" spans="16:69" x14ac:dyDescent="0.2">
      <c r="P35" s="40">
        <v>5</v>
      </c>
      <c r="Q35" s="40">
        <v>3</v>
      </c>
      <c r="T35" s="40">
        <v>5</v>
      </c>
      <c r="U35" s="40">
        <v>2</v>
      </c>
      <c r="W35" s="401"/>
      <c r="X35" s="40">
        <v>8</v>
      </c>
      <c r="Y35" s="40">
        <v>5</v>
      </c>
      <c r="AB35" s="40">
        <v>8</v>
      </c>
      <c r="AC35" s="40">
        <v>9</v>
      </c>
      <c r="AF35" s="40">
        <v>10</v>
      </c>
      <c r="AG35" s="40">
        <v>2</v>
      </c>
      <c r="AJ35" s="40">
        <v>11</v>
      </c>
      <c r="AK35" s="40">
        <v>3</v>
      </c>
      <c r="AN35" s="40">
        <v>13</v>
      </c>
      <c r="AO35" s="40">
        <v>5</v>
      </c>
      <c r="AR35" s="40">
        <v>3</v>
      </c>
      <c r="AS35" s="40">
        <v>4</v>
      </c>
      <c r="AV35" s="40">
        <v>5</v>
      </c>
      <c r="AW35" s="40">
        <v>4</v>
      </c>
      <c r="AZ35" s="40">
        <v>14</v>
      </c>
      <c r="BA35" s="40">
        <v>10</v>
      </c>
      <c r="BD35" s="40">
        <v>16</v>
      </c>
      <c r="BE35" s="40">
        <v>12</v>
      </c>
      <c r="BH35" s="40">
        <v>8</v>
      </c>
      <c r="BI35" s="40">
        <v>5</v>
      </c>
      <c r="BL35" s="40">
        <v>6</v>
      </c>
      <c r="BM35" s="40">
        <v>9</v>
      </c>
      <c r="BP35" s="40">
        <v>2</v>
      </c>
      <c r="BQ35" s="40">
        <v>13</v>
      </c>
    </row>
    <row r="36" spans="16:69" ht="13.5" thickBot="1" x14ac:dyDescent="0.25">
      <c r="P36" s="40">
        <v>2</v>
      </c>
      <c r="Q36" s="40">
        <v>6</v>
      </c>
      <c r="T36" s="40">
        <v>3</v>
      </c>
      <c r="U36" s="40">
        <v>4</v>
      </c>
      <c r="W36" s="402"/>
      <c r="X36" s="40">
        <v>6</v>
      </c>
      <c r="Y36" s="40">
        <v>7</v>
      </c>
      <c r="AB36" s="40">
        <v>3</v>
      </c>
      <c r="AC36" s="40">
        <v>1</v>
      </c>
      <c r="AF36" s="40">
        <v>5</v>
      </c>
      <c r="AG36" s="40">
        <v>1</v>
      </c>
      <c r="AJ36" s="40">
        <v>2</v>
      </c>
      <c r="AK36" s="40">
        <v>12</v>
      </c>
      <c r="AN36" s="40">
        <v>2</v>
      </c>
      <c r="AO36" s="40">
        <v>3</v>
      </c>
      <c r="AR36" s="40">
        <v>9</v>
      </c>
      <c r="AS36" s="40">
        <v>1</v>
      </c>
      <c r="AV36" s="40">
        <v>11</v>
      </c>
      <c r="AW36" s="40">
        <v>1</v>
      </c>
      <c r="AZ36" s="40">
        <v>9</v>
      </c>
      <c r="BA36" s="40">
        <v>15</v>
      </c>
      <c r="BD36" s="40">
        <v>11</v>
      </c>
      <c r="BE36" s="40">
        <v>17</v>
      </c>
      <c r="BH36" s="40">
        <v>6</v>
      </c>
      <c r="BI36" s="40">
        <v>7</v>
      </c>
      <c r="BL36" s="40">
        <v>8</v>
      </c>
      <c r="BM36" s="40">
        <v>7</v>
      </c>
      <c r="BP36" s="40">
        <v>12</v>
      </c>
      <c r="BQ36" s="40">
        <v>3</v>
      </c>
    </row>
    <row r="37" spans="16:69" x14ac:dyDescent="0.2">
      <c r="P37" s="40">
        <v>1</v>
      </c>
      <c r="Q37" s="40">
        <v>3</v>
      </c>
      <c r="T37" s="40">
        <v>6</v>
      </c>
      <c r="U37" s="40">
        <v>1</v>
      </c>
      <c r="W37" s="403" t="s">
        <v>91</v>
      </c>
      <c r="X37" s="40">
        <v>2</v>
      </c>
      <c r="Y37" s="40">
        <v>9</v>
      </c>
      <c r="AB37" s="40">
        <v>2</v>
      </c>
      <c r="AC37" s="40">
        <v>4</v>
      </c>
      <c r="AF37" s="40">
        <v>4</v>
      </c>
      <c r="AG37" s="40">
        <v>6</v>
      </c>
      <c r="AJ37" s="40">
        <v>1</v>
      </c>
      <c r="AK37" s="40">
        <v>6</v>
      </c>
      <c r="AN37" s="40">
        <v>1</v>
      </c>
      <c r="AO37" s="40">
        <v>8</v>
      </c>
      <c r="AR37" s="40">
        <v>8</v>
      </c>
      <c r="AS37" s="40">
        <v>10</v>
      </c>
      <c r="AV37" s="40">
        <v>10</v>
      </c>
      <c r="AW37" s="40">
        <v>12</v>
      </c>
      <c r="AZ37" s="40">
        <v>16</v>
      </c>
      <c r="BA37" s="40">
        <v>8</v>
      </c>
      <c r="BD37" s="40">
        <v>9</v>
      </c>
      <c r="BE37" s="40">
        <v>2</v>
      </c>
      <c r="BH37" s="40">
        <v>1</v>
      </c>
      <c r="BI37" s="40">
        <v>14</v>
      </c>
      <c r="BL37" s="40">
        <v>1</v>
      </c>
      <c r="BM37" s="40">
        <v>16</v>
      </c>
      <c r="BP37" s="40">
        <v>4</v>
      </c>
      <c r="BQ37" s="40">
        <v>11</v>
      </c>
    </row>
    <row r="38" spans="16:69" x14ac:dyDescent="0.2">
      <c r="P38" s="40">
        <v>4</v>
      </c>
      <c r="Q38" s="40">
        <v>2</v>
      </c>
      <c r="T38" s="40">
        <v>7</v>
      </c>
      <c r="U38" s="40">
        <v>5</v>
      </c>
      <c r="W38" s="403"/>
      <c r="X38" s="40">
        <v>8</v>
      </c>
      <c r="Y38" s="40">
        <v>3</v>
      </c>
      <c r="AB38" s="40">
        <v>5</v>
      </c>
      <c r="AC38" s="40">
        <v>10</v>
      </c>
      <c r="AF38" s="40">
        <v>7</v>
      </c>
      <c r="AG38" s="40">
        <v>3</v>
      </c>
      <c r="AJ38" s="40">
        <v>5</v>
      </c>
      <c r="AK38" s="40">
        <v>7</v>
      </c>
      <c r="AN38" s="40">
        <v>7</v>
      </c>
      <c r="AO38" s="40">
        <v>9</v>
      </c>
      <c r="AR38" s="40">
        <v>11</v>
      </c>
      <c r="AS38" s="40">
        <v>7</v>
      </c>
      <c r="AV38" s="40">
        <v>13</v>
      </c>
      <c r="AW38" s="40">
        <v>9</v>
      </c>
      <c r="AZ38" s="40">
        <v>7</v>
      </c>
      <c r="BA38" s="40">
        <v>2</v>
      </c>
      <c r="BD38" s="40">
        <v>3</v>
      </c>
      <c r="BE38" s="40">
        <v>8</v>
      </c>
      <c r="BH38" s="40">
        <v>13</v>
      </c>
      <c r="BI38" s="40">
        <v>15</v>
      </c>
      <c r="BL38" s="40">
        <v>15</v>
      </c>
      <c r="BM38" s="40">
        <v>17</v>
      </c>
      <c r="BP38" s="40">
        <v>10</v>
      </c>
      <c r="BQ38" s="40">
        <v>5</v>
      </c>
    </row>
    <row r="39" spans="16:69" x14ac:dyDescent="0.2">
      <c r="P39" s="40">
        <v>6</v>
      </c>
      <c r="Q39" s="40">
        <v>7</v>
      </c>
      <c r="T39" s="40">
        <v>4</v>
      </c>
      <c r="U39" s="40">
        <v>8</v>
      </c>
      <c r="W39" s="403"/>
      <c r="X39" s="40">
        <v>4</v>
      </c>
      <c r="Y39" s="40">
        <v>7</v>
      </c>
      <c r="AB39" s="40">
        <v>9</v>
      </c>
      <c r="AC39" s="40">
        <v>6</v>
      </c>
      <c r="AF39" s="40">
        <v>2</v>
      </c>
      <c r="AG39" s="40">
        <v>8</v>
      </c>
      <c r="AJ39" s="40">
        <v>8</v>
      </c>
      <c r="AK39" s="40">
        <v>4</v>
      </c>
      <c r="AN39" s="40">
        <v>10</v>
      </c>
      <c r="AO39" s="40">
        <v>6</v>
      </c>
      <c r="AR39" s="40">
        <v>6</v>
      </c>
      <c r="AS39" s="40">
        <v>12</v>
      </c>
      <c r="AV39" s="40">
        <v>8</v>
      </c>
      <c r="AW39" s="40">
        <v>14</v>
      </c>
      <c r="AZ39" s="40">
        <v>3</v>
      </c>
      <c r="BA39" s="40">
        <v>6</v>
      </c>
      <c r="BD39" s="40">
        <v>7</v>
      </c>
      <c r="BE39" s="40">
        <v>4</v>
      </c>
      <c r="BH39" s="40">
        <v>16</v>
      </c>
      <c r="BI39" s="40">
        <v>12</v>
      </c>
      <c r="BL39" s="40">
        <v>18</v>
      </c>
      <c r="BM39" s="40">
        <v>14</v>
      </c>
      <c r="BP39" s="40">
        <v>6</v>
      </c>
      <c r="BQ39" s="40">
        <v>9</v>
      </c>
    </row>
    <row r="40" spans="16:69" x14ac:dyDescent="0.2">
      <c r="P40" s="40">
        <v>2</v>
      </c>
      <c r="Q40" s="40">
        <v>1</v>
      </c>
      <c r="T40" s="40">
        <v>2</v>
      </c>
      <c r="U40" s="40">
        <v>3</v>
      </c>
      <c r="W40" s="403"/>
      <c r="X40" s="40">
        <v>6</v>
      </c>
      <c r="Y40" s="40">
        <v>5</v>
      </c>
      <c r="AB40" s="40">
        <v>7</v>
      </c>
      <c r="AC40" s="40">
        <v>8</v>
      </c>
      <c r="AF40" s="40">
        <v>11</v>
      </c>
      <c r="AG40" s="40">
        <v>10</v>
      </c>
      <c r="AJ40" s="40">
        <v>3</v>
      </c>
      <c r="AK40" s="40">
        <v>9</v>
      </c>
      <c r="AN40" s="40">
        <v>5</v>
      </c>
      <c r="AO40" s="40">
        <v>11</v>
      </c>
      <c r="AR40" s="40">
        <v>13</v>
      </c>
      <c r="AS40" s="40">
        <v>5</v>
      </c>
      <c r="AV40" s="40">
        <v>15</v>
      </c>
      <c r="AW40" s="40">
        <v>7</v>
      </c>
      <c r="AZ40" s="40">
        <v>5</v>
      </c>
      <c r="BA40" s="40">
        <v>4</v>
      </c>
      <c r="BD40" s="40">
        <v>5</v>
      </c>
      <c r="BE40" s="40">
        <v>6</v>
      </c>
      <c r="BH40" s="40">
        <v>11</v>
      </c>
      <c r="BI40" s="40">
        <v>17</v>
      </c>
      <c r="BL40" s="40">
        <v>13</v>
      </c>
      <c r="BM40" s="40">
        <v>19</v>
      </c>
      <c r="BP40" s="40">
        <v>8</v>
      </c>
      <c r="BQ40" s="40">
        <v>7</v>
      </c>
    </row>
    <row r="41" spans="16:69" x14ac:dyDescent="0.2">
      <c r="P41" s="40">
        <v>7</v>
      </c>
      <c r="Q41" s="40">
        <v>4</v>
      </c>
      <c r="T41" s="40">
        <v>1</v>
      </c>
      <c r="U41" s="40">
        <v>5</v>
      </c>
      <c r="W41" s="403"/>
      <c r="X41" s="40">
        <v>1</v>
      </c>
      <c r="Y41" s="40">
        <v>9</v>
      </c>
      <c r="AA41" s="401" t="s">
        <v>90</v>
      </c>
      <c r="AB41" s="40">
        <v>1</v>
      </c>
      <c r="AC41" s="40">
        <v>2</v>
      </c>
      <c r="AF41" s="40">
        <v>1</v>
      </c>
      <c r="AG41" s="40">
        <v>4</v>
      </c>
      <c r="AJ41" s="40">
        <v>10</v>
      </c>
      <c r="AK41" s="40">
        <v>2</v>
      </c>
      <c r="AN41" s="40">
        <v>12</v>
      </c>
      <c r="AO41" s="40">
        <v>4</v>
      </c>
      <c r="AR41" s="40">
        <v>4</v>
      </c>
      <c r="AS41" s="40">
        <v>14</v>
      </c>
      <c r="AV41" s="40">
        <v>2</v>
      </c>
      <c r="AW41" s="40">
        <v>5</v>
      </c>
      <c r="AZ41" s="40">
        <v>11</v>
      </c>
      <c r="BA41" s="40">
        <v>1</v>
      </c>
      <c r="BD41" s="40">
        <v>13</v>
      </c>
      <c r="BE41" s="40">
        <v>1</v>
      </c>
      <c r="BH41" s="40">
        <v>18</v>
      </c>
      <c r="BI41" s="40">
        <v>10</v>
      </c>
      <c r="BL41" s="40">
        <v>11</v>
      </c>
      <c r="BM41" s="40">
        <v>2</v>
      </c>
      <c r="BP41" s="40">
        <v>1</v>
      </c>
      <c r="BQ41" s="40">
        <v>16</v>
      </c>
    </row>
    <row r="42" spans="16:69" x14ac:dyDescent="0.2">
      <c r="P42" s="40">
        <v>5</v>
      </c>
      <c r="Q42" s="40">
        <v>6</v>
      </c>
      <c r="T42" s="40">
        <v>6</v>
      </c>
      <c r="U42" s="40">
        <v>4</v>
      </c>
      <c r="X42" s="40">
        <v>7</v>
      </c>
      <c r="Y42" s="40">
        <v>2</v>
      </c>
      <c r="AA42" s="401"/>
      <c r="AB42" s="40">
        <v>10</v>
      </c>
      <c r="AC42" s="40">
        <v>3</v>
      </c>
      <c r="AF42" s="40">
        <v>3</v>
      </c>
      <c r="AG42" s="40">
        <v>5</v>
      </c>
      <c r="AJ42" s="40">
        <v>12</v>
      </c>
      <c r="AK42" s="40">
        <v>11</v>
      </c>
      <c r="AN42" s="40">
        <v>3</v>
      </c>
      <c r="AO42" s="40">
        <v>13</v>
      </c>
      <c r="AR42" s="40">
        <v>2</v>
      </c>
      <c r="AS42" s="40">
        <v>3</v>
      </c>
      <c r="AV42" s="40">
        <v>4</v>
      </c>
      <c r="AW42" s="40">
        <v>3</v>
      </c>
      <c r="AZ42" s="40">
        <v>10</v>
      </c>
      <c r="BA42" s="40">
        <v>12</v>
      </c>
      <c r="BD42" s="40">
        <v>12</v>
      </c>
      <c r="BE42" s="40">
        <v>14</v>
      </c>
      <c r="BH42" s="40">
        <v>9</v>
      </c>
      <c r="BI42" s="40">
        <v>2</v>
      </c>
      <c r="BL42" s="40">
        <v>3</v>
      </c>
      <c r="BM42" s="40">
        <v>10</v>
      </c>
      <c r="BP42" s="40">
        <v>15</v>
      </c>
      <c r="BQ42" s="40">
        <v>17</v>
      </c>
    </row>
    <row r="43" spans="16:69" x14ac:dyDescent="0.2">
      <c r="T43" s="40">
        <v>3</v>
      </c>
      <c r="U43" s="40">
        <v>7</v>
      </c>
      <c r="X43" s="40">
        <v>3</v>
      </c>
      <c r="Y43" s="40">
        <v>6</v>
      </c>
      <c r="AA43" s="401"/>
      <c r="AB43" s="40">
        <v>4</v>
      </c>
      <c r="AC43" s="40">
        <v>9</v>
      </c>
      <c r="AF43" s="40">
        <v>6</v>
      </c>
      <c r="AG43" s="40">
        <v>2</v>
      </c>
      <c r="AJ43" s="40">
        <v>5</v>
      </c>
      <c r="AK43" s="40">
        <v>1</v>
      </c>
      <c r="AN43" s="40">
        <v>7</v>
      </c>
      <c r="AO43" s="40">
        <v>1</v>
      </c>
      <c r="AR43" s="40">
        <v>1</v>
      </c>
      <c r="AS43" s="40">
        <v>8</v>
      </c>
      <c r="AV43" s="40">
        <v>1</v>
      </c>
      <c r="AW43" s="40">
        <v>10</v>
      </c>
      <c r="AZ43" s="40">
        <v>13</v>
      </c>
      <c r="BA43" s="40">
        <v>9</v>
      </c>
      <c r="BD43" s="40">
        <v>15</v>
      </c>
      <c r="BE43" s="40">
        <v>11</v>
      </c>
      <c r="BH43" s="40">
        <v>3</v>
      </c>
      <c r="BI43" s="40">
        <v>8</v>
      </c>
      <c r="BL43" s="40">
        <v>9</v>
      </c>
      <c r="BM43" s="40">
        <v>4</v>
      </c>
      <c r="BP43" s="40">
        <v>18</v>
      </c>
      <c r="BQ43" s="40">
        <v>14</v>
      </c>
    </row>
    <row r="44" spans="16:69" x14ac:dyDescent="0.2">
      <c r="T44" s="40">
        <v>8</v>
      </c>
      <c r="U44" s="40">
        <v>2</v>
      </c>
      <c r="X44" s="40">
        <v>5</v>
      </c>
      <c r="Y44" s="40">
        <v>4</v>
      </c>
      <c r="AA44" s="401"/>
      <c r="AB44" s="40">
        <v>8</v>
      </c>
      <c r="AC44" s="40">
        <v>5</v>
      </c>
      <c r="AF44" s="40">
        <v>8</v>
      </c>
      <c r="AG44" s="40">
        <v>11</v>
      </c>
      <c r="AJ44" s="40">
        <v>4</v>
      </c>
      <c r="AK44" s="40">
        <v>6</v>
      </c>
      <c r="AN44" s="40">
        <v>6</v>
      </c>
      <c r="AO44" s="40">
        <v>8</v>
      </c>
      <c r="AR44" s="40">
        <v>7</v>
      </c>
      <c r="AS44" s="40">
        <v>9</v>
      </c>
      <c r="AV44" s="40">
        <v>9</v>
      </c>
      <c r="AW44" s="40">
        <v>11</v>
      </c>
      <c r="AZ44" s="40">
        <v>8</v>
      </c>
      <c r="BA44" s="40">
        <v>14</v>
      </c>
      <c r="BD44" s="40">
        <v>10</v>
      </c>
      <c r="BE44" s="40">
        <v>16</v>
      </c>
      <c r="BH44" s="40">
        <v>7</v>
      </c>
      <c r="BI44" s="40">
        <v>4</v>
      </c>
      <c r="BL44" s="40">
        <v>5</v>
      </c>
      <c r="BM44" s="40">
        <v>8</v>
      </c>
      <c r="BP44" s="40">
        <v>13</v>
      </c>
      <c r="BQ44" s="40">
        <v>19</v>
      </c>
    </row>
    <row r="45" spans="16:69" ht="13.5" thickBot="1" x14ac:dyDescent="0.25">
      <c r="T45" s="40">
        <v>4</v>
      </c>
      <c r="U45" s="40">
        <v>1</v>
      </c>
      <c r="X45" s="40">
        <v>8</v>
      </c>
      <c r="Y45" s="40">
        <v>1</v>
      </c>
      <c r="AA45" s="402"/>
      <c r="AB45" s="40">
        <v>6</v>
      </c>
      <c r="AC45" s="40">
        <v>7</v>
      </c>
      <c r="AF45" s="40">
        <v>10</v>
      </c>
      <c r="AG45" s="40">
        <v>9</v>
      </c>
      <c r="AJ45" s="40">
        <v>7</v>
      </c>
      <c r="AK45" s="40">
        <v>3</v>
      </c>
      <c r="AN45" s="40">
        <v>9</v>
      </c>
      <c r="AO45" s="40">
        <v>5</v>
      </c>
      <c r="AR45" s="40">
        <v>10</v>
      </c>
      <c r="AS45" s="40">
        <v>6</v>
      </c>
      <c r="AV45" s="40">
        <v>12</v>
      </c>
      <c r="AW45" s="40">
        <v>8</v>
      </c>
      <c r="AZ45" s="40">
        <v>15</v>
      </c>
      <c r="BA45" s="40">
        <v>7</v>
      </c>
      <c r="BD45" s="40">
        <v>17</v>
      </c>
      <c r="BE45" s="40">
        <v>9</v>
      </c>
      <c r="BH45" s="40">
        <v>5</v>
      </c>
      <c r="BI45" s="40">
        <v>6</v>
      </c>
      <c r="BL45" s="40">
        <v>7</v>
      </c>
      <c r="BM45" s="40">
        <v>6</v>
      </c>
      <c r="BP45" s="40">
        <v>20</v>
      </c>
      <c r="BQ45" s="40">
        <v>12</v>
      </c>
    </row>
    <row r="46" spans="16:69" x14ac:dyDescent="0.2">
      <c r="T46" s="40">
        <v>5</v>
      </c>
      <c r="U46" s="40">
        <v>3</v>
      </c>
      <c r="X46" s="40">
        <v>9</v>
      </c>
      <c r="Y46" s="40">
        <v>7</v>
      </c>
      <c r="AA46" s="403" t="s">
        <v>91</v>
      </c>
      <c r="AB46" s="40">
        <v>10</v>
      </c>
      <c r="AC46" s="40">
        <v>1</v>
      </c>
      <c r="AF46" s="40">
        <v>3</v>
      </c>
      <c r="AG46" s="40">
        <v>1</v>
      </c>
      <c r="AJ46" s="40">
        <v>2</v>
      </c>
      <c r="AK46" s="40">
        <v>8</v>
      </c>
      <c r="AN46" s="40">
        <v>4</v>
      </c>
      <c r="AO46" s="40">
        <v>10</v>
      </c>
      <c r="AR46" s="40">
        <v>5</v>
      </c>
      <c r="AS46" s="40">
        <v>11</v>
      </c>
      <c r="AV46" s="40">
        <v>7</v>
      </c>
      <c r="AW46" s="40">
        <v>13</v>
      </c>
      <c r="AZ46" s="40">
        <v>6</v>
      </c>
      <c r="BA46" s="40">
        <v>16</v>
      </c>
      <c r="BD46" s="40">
        <v>2</v>
      </c>
      <c r="BE46" s="40">
        <v>7</v>
      </c>
      <c r="BH46" s="40">
        <v>13</v>
      </c>
      <c r="BI46" s="40">
        <v>1</v>
      </c>
      <c r="BL46" s="40">
        <v>15</v>
      </c>
      <c r="BM46" s="40">
        <v>1</v>
      </c>
      <c r="BP46" s="40">
        <v>11</v>
      </c>
      <c r="BQ46" s="40">
        <v>2</v>
      </c>
    </row>
    <row r="47" spans="16:69" x14ac:dyDescent="0.2">
      <c r="T47" s="40">
        <v>2</v>
      </c>
      <c r="U47" s="40">
        <v>6</v>
      </c>
      <c r="X47" s="40">
        <v>2</v>
      </c>
      <c r="Y47" s="40">
        <v>5</v>
      </c>
      <c r="AA47" s="403"/>
      <c r="AB47" s="40">
        <v>2</v>
      </c>
      <c r="AC47" s="40">
        <v>9</v>
      </c>
      <c r="AF47" s="40">
        <v>2</v>
      </c>
      <c r="AG47" s="40">
        <v>4</v>
      </c>
      <c r="AJ47" s="40">
        <v>9</v>
      </c>
      <c r="AK47" s="40">
        <v>12</v>
      </c>
      <c r="AN47" s="40">
        <v>11</v>
      </c>
      <c r="AO47" s="40">
        <v>3</v>
      </c>
      <c r="AR47" s="40">
        <v>12</v>
      </c>
      <c r="AS47" s="40">
        <v>4</v>
      </c>
      <c r="AV47" s="40">
        <v>14</v>
      </c>
      <c r="AW47" s="40">
        <v>6</v>
      </c>
      <c r="AZ47" s="40">
        <v>2</v>
      </c>
      <c r="BA47" s="40">
        <v>5</v>
      </c>
      <c r="BD47" s="40">
        <v>6</v>
      </c>
      <c r="BE47" s="40">
        <v>3</v>
      </c>
      <c r="BH47" s="40">
        <v>12</v>
      </c>
      <c r="BI47" s="40">
        <v>14</v>
      </c>
      <c r="BL47" s="40">
        <v>14</v>
      </c>
      <c r="BM47" s="40">
        <v>16</v>
      </c>
      <c r="BP47" s="40">
        <v>3</v>
      </c>
      <c r="BQ47" s="40">
        <v>10</v>
      </c>
    </row>
    <row r="48" spans="16:69" x14ac:dyDescent="0.2">
      <c r="T48" s="40">
        <v>7</v>
      </c>
      <c r="U48" s="40">
        <v>8</v>
      </c>
      <c r="X48" s="40">
        <v>4</v>
      </c>
      <c r="Y48" s="40">
        <v>3</v>
      </c>
      <c r="AA48" s="403"/>
      <c r="AB48" s="40">
        <v>8</v>
      </c>
      <c r="AC48" s="40">
        <v>3</v>
      </c>
      <c r="AF48" s="40">
        <v>11</v>
      </c>
      <c r="AG48" s="40">
        <v>6</v>
      </c>
      <c r="AJ48" s="40">
        <v>11</v>
      </c>
      <c r="AK48" s="40">
        <v>10</v>
      </c>
      <c r="AN48" s="40">
        <v>2</v>
      </c>
      <c r="AO48" s="40">
        <v>12</v>
      </c>
      <c r="AR48" s="40">
        <v>3</v>
      </c>
      <c r="AS48" s="40">
        <v>13</v>
      </c>
      <c r="AV48" s="40">
        <v>5</v>
      </c>
      <c r="AW48" s="40">
        <v>15</v>
      </c>
      <c r="AZ48" s="40">
        <v>4</v>
      </c>
      <c r="BA48" s="40">
        <v>3</v>
      </c>
      <c r="BD48" s="40">
        <v>4</v>
      </c>
      <c r="BE48" s="40">
        <v>5</v>
      </c>
      <c r="BH48" s="40">
        <v>15</v>
      </c>
      <c r="BI48" s="40">
        <v>11</v>
      </c>
      <c r="BL48" s="40">
        <v>17</v>
      </c>
      <c r="BM48" s="40">
        <v>13</v>
      </c>
      <c r="BP48" s="40">
        <v>9</v>
      </c>
      <c r="BQ48" s="40">
        <v>4</v>
      </c>
    </row>
    <row r="49" spans="20:69" x14ac:dyDescent="0.2">
      <c r="T49" s="40">
        <v>1</v>
      </c>
      <c r="U49" s="40">
        <v>3</v>
      </c>
      <c r="X49" s="40">
        <v>1</v>
      </c>
      <c r="Y49" s="40">
        <v>7</v>
      </c>
      <c r="AA49" s="403"/>
      <c r="AB49" s="40">
        <v>4</v>
      </c>
      <c r="AC49" s="40">
        <v>7</v>
      </c>
      <c r="AF49" s="40">
        <v>7</v>
      </c>
      <c r="AG49" s="40">
        <v>10</v>
      </c>
      <c r="AJ49" s="40">
        <v>1</v>
      </c>
      <c r="AK49" s="40">
        <v>4</v>
      </c>
      <c r="AN49" s="40">
        <v>1</v>
      </c>
      <c r="AO49" s="40">
        <v>6</v>
      </c>
      <c r="AR49" s="40">
        <v>14</v>
      </c>
      <c r="AS49" s="40">
        <v>2</v>
      </c>
      <c r="AV49" s="40">
        <v>3</v>
      </c>
      <c r="AW49" s="40">
        <v>2</v>
      </c>
      <c r="AZ49" s="40">
        <v>1</v>
      </c>
      <c r="BA49" s="40">
        <v>10</v>
      </c>
      <c r="BD49" s="40">
        <v>1</v>
      </c>
      <c r="BE49" s="40">
        <v>12</v>
      </c>
      <c r="BH49" s="40">
        <v>10</v>
      </c>
      <c r="BI49" s="40">
        <v>16</v>
      </c>
      <c r="BL49" s="40">
        <v>12</v>
      </c>
      <c r="BM49" s="40">
        <v>18</v>
      </c>
      <c r="BP49" s="40">
        <v>5</v>
      </c>
      <c r="BQ49" s="40">
        <v>8</v>
      </c>
    </row>
    <row r="50" spans="20:69" x14ac:dyDescent="0.2">
      <c r="T50" s="40">
        <v>4</v>
      </c>
      <c r="U50" s="40">
        <v>2</v>
      </c>
      <c r="X50" s="40">
        <v>8</v>
      </c>
      <c r="Y50" s="40">
        <v>6</v>
      </c>
      <c r="AA50" s="403"/>
      <c r="AB50" s="40">
        <v>6</v>
      </c>
      <c r="AC50" s="40">
        <v>5</v>
      </c>
      <c r="AF50" s="40">
        <v>9</v>
      </c>
      <c r="AG50" s="40">
        <v>8</v>
      </c>
      <c r="AJ50" s="40">
        <v>3</v>
      </c>
      <c r="AK50" s="40">
        <v>5</v>
      </c>
      <c r="AN50" s="40">
        <v>5</v>
      </c>
      <c r="AO50" s="40">
        <v>7</v>
      </c>
      <c r="AR50" s="40">
        <v>7</v>
      </c>
      <c r="AS50" s="40">
        <v>1</v>
      </c>
      <c r="AV50" s="40">
        <v>9</v>
      </c>
      <c r="AW50" s="40">
        <v>1</v>
      </c>
      <c r="AZ50" s="40">
        <v>9</v>
      </c>
      <c r="BA50" s="40">
        <v>11</v>
      </c>
      <c r="BD50" s="40">
        <v>11</v>
      </c>
      <c r="BE50" s="40">
        <v>13</v>
      </c>
      <c r="BH50" s="40">
        <v>17</v>
      </c>
      <c r="BI50" s="40">
        <v>9</v>
      </c>
      <c r="BL50" s="40">
        <v>19</v>
      </c>
      <c r="BM50" s="40">
        <v>11</v>
      </c>
      <c r="BP50" s="40">
        <v>7</v>
      </c>
      <c r="BQ50" s="40">
        <v>6</v>
      </c>
    </row>
    <row r="51" spans="20:69" x14ac:dyDescent="0.2">
      <c r="T51" s="40">
        <v>8</v>
      </c>
      <c r="U51" s="40">
        <v>5</v>
      </c>
      <c r="X51" s="40">
        <v>5</v>
      </c>
      <c r="Y51" s="40">
        <v>9</v>
      </c>
      <c r="AB51" s="40">
        <v>1</v>
      </c>
      <c r="AC51" s="40">
        <v>9</v>
      </c>
      <c r="AE51" s="401" t="s">
        <v>90</v>
      </c>
      <c r="AF51" s="40">
        <v>1</v>
      </c>
      <c r="AG51" s="40">
        <v>2</v>
      </c>
      <c r="AJ51" s="40">
        <v>6</v>
      </c>
      <c r="AK51" s="40">
        <v>2</v>
      </c>
      <c r="AN51" s="40">
        <v>8</v>
      </c>
      <c r="AO51" s="40">
        <v>4</v>
      </c>
      <c r="AR51" s="40">
        <v>6</v>
      </c>
      <c r="AS51" s="40">
        <v>8</v>
      </c>
      <c r="AV51" s="40">
        <v>8</v>
      </c>
      <c r="AW51" s="40">
        <v>10</v>
      </c>
      <c r="AZ51" s="40">
        <v>12</v>
      </c>
      <c r="BA51" s="40">
        <v>8</v>
      </c>
      <c r="BD51" s="40">
        <v>14</v>
      </c>
      <c r="BE51" s="40">
        <v>10</v>
      </c>
      <c r="BH51" s="40">
        <v>8</v>
      </c>
      <c r="BI51" s="40">
        <v>18</v>
      </c>
      <c r="BL51" s="40">
        <v>2</v>
      </c>
      <c r="BM51" s="40">
        <v>9</v>
      </c>
      <c r="BP51" s="40">
        <v>15</v>
      </c>
      <c r="BQ51" s="40">
        <v>1</v>
      </c>
    </row>
    <row r="52" spans="20:69" x14ac:dyDescent="0.2">
      <c r="T52" s="40">
        <v>6</v>
      </c>
      <c r="U52" s="40">
        <v>7</v>
      </c>
      <c r="X52" s="40">
        <v>3</v>
      </c>
      <c r="Y52" s="40">
        <v>2</v>
      </c>
      <c r="AB52" s="40">
        <v>10</v>
      </c>
      <c r="AC52" s="40">
        <v>8</v>
      </c>
      <c r="AE52" s="401"/>
      <c r="AF52" s="40">
        <v>4</v>
      </c>
      <c r="AG52" s="40">
        <v>11</v>
      </c>
      <c r="AJ52" s="40">
        <v>12</v>
      </c>
      <c r="AK52" s="40">
        <v>7</v>
      </c>
      <c r="AN52" s="40">
        <v>3</v>
      </c>
      <c r="AO52" s="40">
        <v>9</v>
      </c>
      <c r="AR52" s="40">
        <v>9</v>
      </c>
      <c r="AS52" s="40">
        <v>5</v>
      </c>
      <c r="AV52" s="40">
        <v>11</v>
      </c>
      <c r="AW52" s="40">
        <v>7</v>
      </c>
      <c r="AZ52" s="40">
        <v>7</v>
      </c>
      <c r="BA52" s="40">
        <v>13</v>
      </c>
      <c r="BD52" s="40">
        <v>9</v>
      </c>
      <c r="BE52" s="40">
        <v>15</v>
      </c>
      <c r="BH52" s="40">
        <v>2</v>
      </c>
      <c r="BI52" s="40">
        <v>7</v>
      </c>
      <c r="BL52" s="40">
        <v>8</v>
      </c>
      <c r="BM52" s="40">
        <v>3</v>
      </c>
      <c r="BP52" s="40">
        <v>14</v>
      </c>
      <c r="BQ52" s="40">
        <v>16</v>
      </c>
    </row>
    <row r="53" spans="20:69" x14ac:dyDescent="0.2">
      <c r="T53" s="40">
        <v>2</v>
      </c>
      <c r="U53" s="40">
        <v>1</v>
      </c>
      <c r="X53" s="40">
        <v>6</v>
      </c>
      <c r="Y53" s="40">
        <v>1</v>
      </c>
      <c r="AB53" s="40">
        <v>7</v>
      </c>
      <c r="AC53" s="40">
        <v>2</v>
      </c>
      <c r="AE53" s="401"/>
      <c r="AF53" s="40">
        <v>10</v>
      </c>
      <c r="AG53" s="40">
        <v>5</v>
      </c>
      <c r="AJ53" s="40">
        <v>8</v>
      </c>
      <c r="AK53" s="40">
        <v>11</v>
      </c>
      <c r="AN53" s="40">
        <v>10</v>
      </c>
      <c r="AO53" s="40">
        <v>2</v>
      </c>
      <c r="AR53" s="40">
        <v>4</v>
      </c>
      <c r="AS53" s="40">
        <v>10</v>
      </c>
      <c r="AV53" s="40">
        <v>6</v>
      </c>
      <c r="AW53" s="40">
        <v>12</v>
      </c>
      <c r="AZ53" s="40">
        <v>14</v>
      </c>
      <c r="BA53" s="40">
        <v>6</v>
      </c>
      <c r="BD53" s="40">
        <v>16</v>
      </c>
      <c r="BE53" s="40">
        <v>8</v>
      </c>
      <c r="BH53" s="40">
        <v>6</v>
      </c>
      <c r="BI53" s="40">
        <v>3</v>
      </c>
      <c r="BL53" s="40">
        <v>4</v>
      </c>
      <c r="BM53" s="40">
        <v>7</v>
      </c>
      <c r="BP53" s="40">
        <v>17</v>
      </c>
      <c r="BQ53" s="40">
        <v>13</v>
      </c>
    </row>
    <row r="54" spans="20:69" x14ac:dyDescent="0.2">
      <c r="T54" s="40">
        <v>3</v>
      </c>
      <c r="U54" s="40">
        <v>8</v>
      </c>
      <c r="X54" s="40">
        <v>7</v>
      </c>
      <c r="Y54" s="40">
        <v>5</v>
      </c>
      <c r="AB54" s="40">
        <v>3</v>
      </c>
      <c r="AC54" s="40">
        <v>6</v>
      </c>
      <c r="AE54" s="401"/>
      <c r="AF54" s="40">
        <v>6</v>
      </c>
      <c r="AG54" s="40">
        <v>9</v>
      </c>
      <c r="AJ54" s="40">
        <v>10</v>
      </c>
      <c r="AK54" s="40">
        <v>9</v>
      </c>
      <c r="AN54" s="40">
        <v>12</v>
      </c>
      <c r="AO54" s="40">
        <v>13</v>
      </c>
      <c r="AR54" s="40">
        <v>11</v>
      </c>
      <c r="AS54" s="40">
        <v>3</v>
      </c>
      <c r="AV54" s="40">
        <v>13</v>
      </c>
      <c r="AW54" s="40">
        <v>5</v>
      </c>
      <c r="AZ54" s="40">
        <v>5</v>
      </c>
      <c r="BA54" s="40">
        <v>15</v>
      </c>
      <c r="BD54" s="40">
        <v>7</v>
      </c>
      <c r="BE54" s="40">
        <v>17</v>
      </c>
      <c r="BH54" s="40">
        <v>4</v>
      </c>
      <c r="BI54" s="40">
        <v>5</v>
      </c>
      <c r="BL54" s="40">
        <v>6</v>
      </c>
      <c r="BM54" s="40">
        <v>5</v>
      </c>
      <c r="BP54" s="40">
        <v>12</v>
      </c>
      <c r="BQ54" s="40">
        <v>18</v>
      </c>
    </row>
    <row r="55" spans="20:69" ht="13.5" thickBot="1" x14ac:dyDescent="0.25">
      <c r="T55" s="40">
        <v>7</v>
      </c>
      <c r="U55" s="40">
        <v>4</v>
      </c>
      <c r="X55" s="40">
        <v>4</v>
      </c>
      <c r="Y55" s="40">
        <v>8</v>
      </c>
      <c r="AB55" s="40">
        <v>5</v>
      </c>
      <c r="AC55" s="40">
        <v>4</v>
      </c>
      <c r="AE55" s="402"/>
      <c r="AF55" s="40">
        <v>8</v>
      </c>
      <c r="AG55" s="40">
        <v>7</v>
      </c>
      <c r="AJ55" s="40">
        <v>3</v>
      </c>
      <c r="AK55" s="40">
        <v>1</v>
      </c>
      <c r="AN55" s="40">
        <v>5</v>
      </c>
      <c r="AO55" s="40">
        <v>1</v>
      </c>
      <c r="AR55" s="40">
        <v>2</v>
      </c>
      <c r="AS55" s="40">
        <v>12</v>
      </c>
      <c r="AV55" s="40">
        <v>4</v>
      </c>
      <c r="AW55" s="40">
        <v>14</v>
      </c>
      <c r="AZ55" s="40">
        <v>16</v>
      </c>
      <c r="BA55" s="40">
        <v>4</v>
      </c>
      <c r="BD55" s="40">
        <v>5</v>
      </c>
      <c r="BE55" s="40">
        <v>2</v>
      </c>
      <c r="BH55" s="40">
        <v>1</v>
      </c>
      <c r="BI55" s="40">
        <v>12</v>
      </c>
      <c r="BL55" s="40">
        <v>1</v>
      </c>
      <c r="BM55" s="40">
        <v>14</v>
      </c>
      <c r="BP55" s="40">
        <v>19</v>
      </c>
      <c r="BQ55" s="40">
        <v>11</v>
      </c>
    </row>
    <row r="56" spans="20:69" x14ac:dyDescent="0.2">
      <c r="T56" s="40">
        <v>5</v>
      </c>
      <c r="U56" s="40">
        <v>6</v>
      </c>
      <c r="X56" s="40">
        <v>9</v>
      </c>
      <c r="Y56" s="40">
        <v>3</v>
      </c>
      <c r="AB56" s="40">
        <v>8</v>
      </c>
      <c r="AC56" s="40">
        <v>1</v>
      </c>
      <c r="AE56" s="403" t="s">
        <v>91</v>
      </c>
      <c r="AF56" s="40">
        <v>2</v>
      </c>
      <c r="AG56" s="40">
        <v>11</v>
      </c>
      <c r="AJ56" s="40">
        <v>2</v>
      </c>
      <c r="AK56" s="40">
        <v>4</v>
      </c>
      <c r="AN56" s="40">
        <v>4</v>
      </c>
      <c r="AO56" s="40">
        <v>6</v>
      </c>
      <c r="AR56" s="40">
        <v>13</v>
      </c>
      <c r="AS56" s="40">
        <v>14</v>
      </c>
      <c r="AV56" s="40">
        <v>15</v>
      </c>
      <c r="AW56" s="40">
        <v>3</v>
      </c>
      <c r="AZ56" s="40">
        <v>3</v>
      </c>
      <c r="BA56" s="40">
        <v>2</v>
      </c>
      <c r="BD56" s="40">
        <v>3</v>
      </c>
      <c r="BE56" s="40">
        <v>4</v>
      </c>
      <c r="BH56" s="40">
        <v>11</v>
      </c>
      <c r="BI56" s="40">
        <v>13</v>
      </c>
      <c r="BL56" s="40">
        <v>13</v>
      </c>
      <c r="BM56" s="40">
        <v>15</v>
      </c>
      <c r="BP56" s="40">
        <v>10</v>
      </c>
      <c r="BQ56" s="40">
        <v>20</v>
      </c>
    </row>
    <row r="57" spans="20:69" x14ac:dyDescent="0.2">
      <c r="X57" s="40">
        <v>1</v>
      </c>
      <c r="Y57" s="40">
        <v>5</v>
      </c>
      <c r="AB57" s="40">
        <v>9</v>
      </c>
      <c r="AC57" s="40">
        <v>7</v>
      </c>
      <c r="AE57" s="403"/>
      <c r="AF57" s="40">
        <v>10</v>
      </c>
      <c r="AG57" s="40">
        <v>3</v>
      </c>
      <c r="AJ57" s="40">
        <v>5</v>
      </c>
      <c r="AK57" s="40">
        <v>12</v>
      </c>
      <c r="AN57" s="40">
        <v>7</v>
      </c>
      <c r="AO57" s="40">
        <v>3</v>
      </c>
      <c r="AR57" s="40">
        <v>1</v>
      </c>
      <c r="AS57" s="40">
        <v>6</v>
      </c>
      <c r="AV57" s="40">
        <v>1</v>
      </c>
      <c r="AW57" s="40">
        <v>8</v>
      </c>
      <c r="AZ57" s="40">
        <v>9</v>
      </c>
      <c r="BA57" s="40">
        <v>1</v>
      </c>
      <c r="BD57" s="40">
        <v>11</v>
      </c>
      <c r="BE57" s="40">
        <v>1</v>
      </c>
      <c r="BH57" s="40">
        <v>14</v>
      </c>
      <c r="BI57" s="40">
        <v>10</v>
      </c>
      <c r="BL57" s="40">
        <v>16</v>
      </c>
      <c r="BM57" s="40">
        <v>12</v>
      </c>
      <c r="BP57" s="40">
        <v>2</v>
      </c>
      <c r="BQ57" s="40">
        <v>9</v>
      </c>
    </row>
    <row r="58" spans="20:69" x14ac:dyDescent="0.2">
      <c r="X58" s="40">
        <v>6</v>
      </c>
      <c r="Y58" s="40">
        <v>4</v>
      </c>
      <c r="AB58" s="40">
        <v>6</v>
      </c>
      <c r="AC58" s="40">
        <v>10</v>
      </c>
      <c r="AE58" s="403"/>
      <c r="AF58" s="40">
        <v>4</v>
      </c>
      <c r="AG58" s="40">
        <v>9</v>
      </c>
      <c r="AJ58" s="40">
        <v>11</v>
      </c>
      <c r="AK58" s="40">
        <v>6</v>
      </c>
      <c r="AN58" s="40">
        <v>2</v>
      </c>
      <c r="AO58" s="40">
        <v>8</v>
      </c>
      <c r="AR58" s="40">
        <v>5</v>
      </c>
      <c r="AS58" s="40">
        <v>7</v>
      </c>
      <c r="AV58" s="40">
        <v>7</v>
      </c>
      <c r="AW58" s="40">
        <v>9</v>
      </c>
      <c r="AZ58" s="40">
        <v>8</v>
      </c>
      <c r="BA58" s="40">
        <v>10</v>
      </c>
      <c r="BD58" s="40">
        <v>10</v>
      </c>
      <c r="BE58" s="40">
        <v>12</v>
      </c>
      <c r="BH58" s="40">
        <v>9</v>
      </c>
      <c r="BI58" s="40">
        <v>15</v>
      </c>
      <c r="BL58" s="40">
        <v>11</v>
      </c>
      <c r="BM58" s="40">
        <v>17</v>
      </c>
      <c r="BP58" s="40">
        <v>8</v>
      </c>
      <c r="BQ58" s="40">
        <v>3</v>
      </c>
    </row>
    <row r="59" spans="20:69" x14ac:dyDescent="0.2">
      <c r="X59" s="40">
        <v>3</v>
      </c>
      <c r="Y59" s="40">
        <v>7</v>
      </c>
      <c r="AB59" s="40">
        <v>2</v>
      </c>
      <c r="AC59" s="40">
        <v>5</v>
      </c>
      <c r="AE59" s="403"/>
      <c r="AF59" s="40">
        <v>8</v>
      </c>
      <c r="AG59" s="40">
        <v>5</v>
      </c>
      <c r="AJ59" s="40">
        <v>7</v>
      </c>
      <c r="AK59" s="40">
        <v>10</v>
      </c>
      <c r="AN59" s="40">
        <v>13</v>
      </c>
      <c r="AO59" s="40">
        <v>10</v>
      </c>
      <c r="AR59" s="40">
        <v>8</v>
      </c>
      <c r="AS59" s="40">
        <v>4</v>
      </c>
      <c r="AV59" s="40">
        <v>10</v>
      </c>
      <c r="AW59" s="40">
        <v>6</v>
      </c>
      <c r="AZ59" s="40">
        <v>11</v>
      </c>
      <c r="BA59" s="40">
        <v>7</v>
      </c>
      <c r="BD59" s="40">
        <v>13</v>
      </c>
      <c r="BE59" s="40">
        <v>9</v>
      </c>
      <c r="BH59" s="40">
        <v>16</v>
      </c>
      <c r="BI59" s="40">
        <v>8</v>
      </c>
      <c r="BL59" s="40">
        <v>18</v>
      </c>
      <c r="BM59" s="40">
        <v>10</v>
      </c>
      <c r="BP59" s="40">
        <v>4</v>
      </c>
      <c r="BQ59" s="40">
        <v>7</v>
      </c>
    </row>
    <row r="60" spans="20:69" x14ac:dyDescent="0.2">
      <c r="X60" s="40">
        <v>8</v>
      </c>
      <c r="Y60" s="40">
        <v>2</v>
      </c>
      <c r="AB60" s="40">
        <v>4</v>
      </c>
      <c r="AC60" s="40">
        <v>3</v>
      </c>
      <c r="AE60" s="403"/>
      <c r="AF60" s="40">
        <v>6</v>
      </c>
      <c r="AG60" s="40">
        <v>7</v>
      </c>
      <c r="AJ60" s="40">
        <v>9</v>
      </c>
      <c r="AK60" s="40">
        <v>8</v>
      </c>
      <c r="AN60" s="40">
        <v>11</v>
      </c>
      <c r="AO60" s="40">
        <v>12</v>
      </c>
      <c r="AR60" s="40">
        <v>3</v>
      </c>
      <c r="AS60" s="40">
        <v>9</v>
      </c>
      <c r="AV60" s="40">
        <v>5</v>
      </c>
      <c r="AW60" s="40">
        <v>11</v>
      </c>
      <c r="AZ60" s="40">
        <v>6</v>
      </c>
      <c r="BA60" s="40">
        <v>12</v>
      </c>
      <c r="BD60" s="40">
        <v>8</v>
      </c>
      <c r="BE60" s="40">
        <v>14</v>
      </c>
      <c r="BH60" s="40">
        <v>7</v>
      </c>
      <c r="BI60" s="40">
        <v>17</v>
      </c>
      <c r="BL60" s="40">
        <v>9</v>
      </c>
      <c r="BM60" s="40">
        <v>19</v>
      </c>
      <c r="BP60" s="40">
        <v>6</v>
      </c>
      <c r="BQ60" s="40">
        <v>5</v>
      </c>
    </row>
    <row r="61" spans="20:69" x14ac:dyDescent="0.2">
      <c r="X61" s="40">
        <v>4</v>
      </c>
      <c r="Y61" s="40">
        <v>1</v>
      </c>
      <c r="AB61" s="40">
        <v>1</v>
      </c>
      <c r="AC61" s="40">
        <v>7</v>
      </c>
      <c r="AF61" s="40">
        <v>1</v>
      </c>
      <c r="AG61" s="40">
        <v>11</v>
      </c>
      <c r="AJ61" s="40">
        <v>1</v>
      </c>
      <c r="AK61" s="40">
        <v>2</v>
      </c>
      <c r="AN61" s="40">
        <v>1</v>
      </c>
      <c r="AO61" s="40">
        <v>4</v>
      </c>
      <c r="AR61" s="40">
        <v>10</v>
      </c>
      <c r="AS61" s="40">
        <v>2</v>
      </c>
      <c r="AV61" s="40">
        <v>12</v>
      </c>
      <c r="AW61" s="40">
        <v>4</v>
      </c>
      <c r="AZ61" s="40">
        <v>13</v>
      </c>
      <c r="BA61" s="40">
        <v>5</v>
      </c>
      <c r="BD61" s="40">
        <v>15</v>
      </c>
      <c r="BE61" s="40">
        <v>7</v>
      </c>
      <c r="BH61" s="40">
        <v>18</v>
      </c>
      <c r="BI61" s="40">
        <v>6</v>
      </c>
      <c r="BL61" s="40">
        <v>7</v>
      </c>
      <c r="BM61" s="40">
        <v>2</v>
      </c>
      <c r="BP61" s="40">
        <v>1</v>
      </c>
      <c r="BQ61" s="40">
        <v>14</v>
      </c>
    </row>
    <row r="62" spans="20:69" x14ac:dyDescent="0.2">
      <c r="X62" s="40">
        <v>5</v>
      </c>
      <c r="Y62" s="40">
        <v>3</v>
      </c>
      <c r="AB62" s="40">
        <v>8</v>
      </c>
      <c r="AC62" s="40">
        <v>6</v>
      </c>
      <c r="AF62" s="40">
        <v>9</v>
      </c>
      <c r="AG62" s="40">
        <v>2</v>
      </c>
      <c r="AI62" s="401" t="s">
        <v>90</v>
      </c>
      <c r="AJ62" s="40">
        <v>12</v>
      </c>
      <c r="AK62" s="40">
        <v>3</v>
      </c>
      <c r="AN62" s="40">
        <v>3</v>
      </c>
      <c r="AO62" s="40">
        <v>5</v>
      </c>
      <c r="AR62" s="40">
        <v>14</v>
      </c>
      <c r="AS62" s="40">
        <v>11</v>
      </c>
      <c r="AV62" s="40">
        <v>3</v>
      </c>
      <c r="AW62" s="40">
        <v>13</v>
      </c>
      <c r="AZ62" s="40">
        <v>4</v>
      </c>
      <c r="BA62" s="40">
        <v>14</v>
      </c>
      <c r="BD62" s="40">
        <v>6</v>
      </c>
      <c r="BE62" s="40">
        <v>16</v>
      </c>
      <c r="BH62" s="40">
        <v>5</v>
      </c>
      <c r="BI62" s="40">
        <v>2</v>
      </c>
      <c r="BL62" s="40">
        <v>3</v>
      </c>
      <c r="BM62" s="40">
        <v>6</v>
      </c>
      <c r="BP62" s="40">
        <v>13</v>
      </c>
      <c r="BQ62" s="40">
        <v>15</v>
      </c>
    </row>
    <row r="63" spans="20:69" x14ac:dyDescent="0.2">
      <c r="X63" s="40">
        <v>2</v>
      </c>
      <c r="Y63" s="40">
        <v>6</v>
      </c>
      <c r="AB63" s="40">
        <v>5</v>
      </c>
      <c r="AC63" s="40">
        <v>9</v>
      </c>
      <c r="AF63" s="40">
        <v>3</v>
      </c>
      <c r="AG63" s="40">
        <v>8</v>
      </c>
      <c r="AI63" s="401"/>
      <c r="AJ63" s="40">
        <v>4</v>
      </c>
      <c r="AK63" s="40">
        <v>11</v>
      </c>
      <c r="AN63" s="40">
        <v>6</v>
      </c>
      <c r="AO63" s="40">
        <v>2</v>
      </c>
      <c r="AR63" s="40">
        <v>12</v>
      </c>
      <c r="AS63" s="40">
        <v>13</v>
      </c>
      <c r="AV63" s="40">
        <v>14</v>
      </c>
      <c r="AW63" s="40">
        <v>2</v>
      </c>
      <c r="AZ63" s="40">
        <v>15</v>
      </c>
      <c r="BA63" s="40">
        <v>3</v>
      </c>
      <c r="BD63" s="40">
        <v>17</v>
      </c>
      <c r="BE63" s="40">
        <v>5</v>
      </c>
      <c r="BH63" s="40">
        <v>3</v>
      </c>
      <c r="BI63" s="40">
        <v>4</v>
      </c>
      <c r="BL63" s="40">
        <v>5</v>
      </c>
      <c r="BM63" s="40">
        <v>4</v>
      </c>
      <c r="BP63" s="40">
        <v>16</v>
      </c>
      <c r="BQ63" s="40">
        <v>12</v>
      </c>
    </row>
    <row r="64" spans="20:69" x14ac:dyDescent="0.2">
      <c r="X64" s="40">
        <v>9</v>
      </c>
      <c r="Y64" s="40">
        <v>8</v>
      </c>
      <c r="AB64" s="40">
        <v>10</v>
      </c>
      <c r="AC64" s="40">
        <v>4</v>
      </c>
      <c r="AF64" s="40">
        <v>7</v>
      </c>
      <c r="AG64" s="40">
        <v>4</v>
      </c>
      <c r="AI64" s="401"/>
      <c r="AJ64" s="40">
        <v>10</v>
      </c>
      <c r="AK64" s="40">
        <v>5</v>
      </c>
      <c r="AN64" s="40">
        <v>8</v>
      </c>
      <c r="AO64" s="40">
        <v>13</v>
      </c>
      <c r="AR64" s="40">
        <v>5</v>
      </c>
      <c r="AS64" s="40">
        <v>1</v>
      </c>
      <c r="AV64" s="40">
        <v>7</v>
      </c>
      <c r="AW64" s="40">
        <v>1</v>
      </c>
      <c r="AZ64" s="40">
        <v>2</v>
      </c>
      <c r="BA64" s="40">
        <v>16</v>
      </c>
      <c r="BD64" s="40">
        <v>2</v>
      </c>
      <c r="BE64" s="40">
        <v>3</v>
      </c>
      <c r="BH64" s="40">
        <v>11</v>
      </c>
      <c r="BI64" s="40">
        <v>1</v>
      </c>
      <c r="BL64" s="40">
        <v>13</v>
      </c>
      <c r="BM64" s="40">
        <v>1</v>
      </c>
      <c r="BP64" s="40">
        <v>11</v>
      </c>
      <c r="BQ64" s="40">
        <v>17</v>
      </c>
    </row>
    <row r="65" spans="24:69" x14ac:dyDescent="0.2">
      <c r="X65" s="40">
        <v>1</v>
      </c>
      <c r="Y65" s="40">
        <v>3</v>
      </c>
      <c r="AB65" s="40">
        <v>3</v>
      </c>
      <c r="AC65" s="40">
        <v>2</v>
      </c>
      <c r="AF65" s="40">
        <v>5</v>
      </c>
      <c r="AG65" s="40">
        <v>6</v>
      </c>
      <c r="AI65" s="401"/>
      <c r="AJ65" s="40">
        <v>6</v>
      </c>
      <c r="AK65" s="40">
        <v>9</v>
      </c>
      <c r="AN65" s="40">
        <v>12</v>
      </c>
      <c r="AO65" s="40">
        <v>9</v>
      </c>
      <c r="AR65" s="40">
        <v>4</v>
      </c>
      <c r="AS65" s="40">
        <v>6</v>
      </c>
      <c r="AV65" s="40">
        <v>6</v>
      </c>
      <c r="AW65" s="40">
        <v>8</v>
      </c>
      <c r="AZ65" s="40">
        <v>1</v>
      </c>
      <c r="BA65" s="40">
        <v>8</v>
      </c>
      <c r="BD65" s="40">
        <v>1</v>
      </c>
      <c r="BE65" s="40">
        <v>10</v>
      </c>
      <c r="BH65" s="40">
        <v>10</v>
      </c>
      <c r="BI65" s="40">
        <v>12</v>
      </c>
      <c r="BL65" s="40">
        <v>12</v>
      </c>
      <c r="BM65" s="40">
        <v>14</v>
      </c>
      <c r="BP65" s="40">
        <v>18</v>
      </c>
      <c r="BQ65" s="40">
        <v>10</v>
      </c>
    </row>
    <row r="66" spans="24:69" ht="13.5" thickBot="1" x14ac:dyDescent="0.25">
      <c r="X66" s="40">
        <v>4</v>
      </c>
      <c r="Y66" s="40">
        <v>2</v>
      </c>
      <c r="AB66" s="40">
        <v>6</v>
      </c>
      <c r="AC66" s="40">
        <v>1</v>
      </c>
      <c r="AF66" s="40">
        <v>10</v>
      </c>
      <c r="AG66" s="40">
        <v>1</v>
      </c>
      <c r="AI66" s="402"/>
      <c r="AJ66" s="40">
        <v>8</v>
      </c>
      <c r="AK66" s="40">
        <v>7</v>
      </c>
      <c r="AN66" s="40">
        <v>10</v>
      </c>
      <c r="AO66" s="40">
        <v>11</v>
      </c>
      <c r="AR66" s="40">
        <v>7</v>
      </c>
      <c r="AS66" s="40">
        <v>3</v>
      </c>
      <c r="AV66" s="40">
        <v>9</v>
      </c>
      <c r="AW66" s="40">
        <v>5</v>
      </c>
      <c r="AZ66" s="40">
        <v>7</v>
      </c>
      <c r="BA66" s="40">
        <v>9</v>
      </c>
      <c r="BD66" s="40">
        <v>9</v>
      </c>
      <c r="BE66" s="40">
        <v>11</v>
      </c>
      <c r="BH66" s="40">
        <v>13</v>
      </c>
      <c r="BI66" s="40">
        <v>9</v>
      </c>
      <c r="BL66" s="40">
        <v>15</v>
      </c>
      <c r="BM66" s="40">
        <v>11</v>
      </c>
      <c r="BP66" s="40">
        <v>9</v>
      </c>
      <c r="BQ66" s="40">
        <v>19</v>
      </c>
    </row>
    <row r="67" spans="24:69" x14ac:dyDescent="0.2">
      <c r="X67" s="40">
        <v>6</v>
      </c>
      <c r="Y67" s="40">
        <v>9</v>
      </c>
      <c r="AB67" s="40">
        <v>7</v>
      </c>
      <c r="AC67" s="40">
        <v>5</v>
      </c>
      <c r="AF67" s="40">
        <v>11</v>
      </c>
      <c r="AG67" s="40">
        <v>9</v>
      </c>
      <c r="AI67" s="403" t="s">
        <v>91</v>
      </c>
      <c r="AJ67" s="40">
        <v>12</v>
      </c>
      <c r="AK67" s="40">
        <v>1</v>
      </c>
      <c r="AN67" s="40">
        <v>3</v>
      </c>
      <c r="AO67" s="40">
        <v>1</v>
      </c>
      <c r="AR67" s="40">
        <v>2</v>
      </c>
      <c r="AS67" s="40">
        <v>8</v>
      </c>
      <c r="AV67" s="40">
        <v>4</v>
      </c>
      <c r="AW67" s="40">
        <v>10</v>
      </c>
      <c r="AZ67" s="40">
        <v>10</v>
      </c>
      <c r="BA67" s="40">
        <v>6</v>
      </c>
      <c r="BD67" s="40">
        <v>12</v>
      </c>
      <c r="BE67" s="40">
        <v>8</v>
      </c>
      <c r="BH67" s="40">
        <v>8</v>
      </c>
      <c r="BI67" s="40">
        <v>14</v>
      </c>
      <c r="BL67" s="40">
        <v>10</v>
      </c>
      <c r="BM67" s="40">
        <v>16</v>
      </c>
      <c r="BP67" s="40">
        <v>20</v>
      </c>
      <c r="BQ67" s="40">
        <v>8</v>
      </c>
    </row>
    <row r="68" spans="24:69" x14ac:dyDescent="0.2">
      <c r="X68" s="40">
        <v>8</v>
      </c>
      <c r="Y68" s="40">
        <v>7</v>
      </c>
      <c r="AB68" s="40">
        <v>4</v>
      </c>
      <c r="AC68" s="40">
        <v>8</v>
      </c>
      <c r="AF68" s="40">
        <v>2</v>
      </c>
      <c r="AG68" s="40">
        <v>7</v>
      </c>
      <c r="AI68" s="403"/>
      <c r="AJ68" s="40">
        <v>2</v>
      </c>
      <c r="AK68" s="40">
        <v>11</v>
      </c>
      <c r="AN68" s="40">
        <v>2</v>
      </c>
      <c r="AO68" s="40">
        <v>4</v>
      </c>
      <c r="AR68" s="40">
        <v>9</v>
      </c>
      <c r="AS68" s="40">
        <v>14</v>
      </c>
      <c r="AV68" s="40">
        <v>11</v>
      </c>
      <c r="AW68" s="40">
        <v>3</v>
      </c>
      <c r="AZ68" s="40">
        <v>5</v>
      </c>
      <c r="BA68" s="40">
        <v>11</v>
      </c>
      <c r="BD68" s="40">
        <v>7</v>
      </c>
      <c r="BE68" s="40">
        <v>13</v>
      </c>
      <c r="BH68" s="40">
        <v>15</v>
      </c>
      <c r="BI68" s="40">
        <v>7</v>
      </c>
      <c r="BL68" s="40">
        <v>17</v>
      </c>
      <c r="BM68" s="40">
        <v>9</v>
      </c>
      <c r="BP68" s="40">
        <v>7</v>
      </c>
      <c r="BQ68" s="40">
        <v>2</v>
      </c>
    </row>
    <row r="69" spans="24:69" x14ac:dyDescent="0.2">
      <c r="X69" s="40">
        <v>2</v>
      </c>
      <c r="Y69" s="40">
        <v>1</v>
      </c>
      <c r="AB69" s="40">
        <v>9</v>
      </c>
      <c r="AC69" s="40">
        <v>3</v>
      </c>
      <c r="AF69" s="40">
        <v>6</v>
      </c>
      <c r="AG69" s="40">
        <v>3</v>
      </c>
      <c r="AI69" s="403"/>
      <c r="AJ69" s="40">
        <v>10</v>
      </c>
      <c r="AK69" s="40">
        <v>3</v>
      </c>
      <c r="AN69" s="40">
        <v>13</v>
      </c>
      <c r="AO69" s="40">
        <v>6</v>
      </c>
      <c r="AR69" s="40">
        <v>13</v>
      </c>
      <c r="AS69" s="40">
        <v>10</v>
      </c>
      <c r="AV69" s="40">
        <v>2</v>
      </c>
      <c r="AW69" s="40">
        <v>12</v>
      </c>
      <c r="AZ69" s="40">
        <v>12</v>
      </c>
      <c r="BA69" s="40">
        <v>4</v>
      </c>
      <c r="BD69" s="40">
        <v>14</v>
      </c>
      <c r="BE69" s="40">
        <v>6</v>
      </c>
      <c r="BH69" s="40">
        <v>6</v>
      </c>
      <c r="BI69" s="40">
        <v>16</v>
      </c>
      <c r="BL69" s="40">
        <v>8</v>
      </c>
      <c r="BM69" s="40">
        <v>18</v>
      </c>
      <c r="BP69" s="40">
        <v>3</v>
      </c>
      <c r="BQ69" s="40">
        <v>6</v>
      </c>
    </row>
    <row r="70" spans="24:69" x14ac:dyDescent="0.2">
      <c r="X70" s="40">
        <v>9</v>
      </c>
      <c r="Y70" s="40">
        <v>4</v>
      </c>
      <c r="AB70" s="40">
        <v>2</v>
      </c>
      <c r="AC70" s="40">
        <v>10</v>
      </c>
      <c r="AF70" s="40">
        <v>4</v>
      </c>
      <c r="AG70" s="40">
        <v>5</v>
      </c>
      <c r="AI70" s="403"/>
      <c r="AJ70" s="40">
        <v>4</v>
      </c>
      <c r="AK70" s="40">
        <v>9</v>
      </c>
      <c r="AN70" s="40">
        <v>7</v>
      </c>
      <c r="AO70" s="40">
        <v>12</v>
      </c>
      <c r="AR70" s="40">
        <v>11</v>
      </c>
      <c r="AS70" s="40">
        <v>12</v>
      </c>
      <c r="AV70" s="40">
        <v>15</v>
      </c>
      <c r="AW70" s="40">
        <v>14</v>
      </c>
      <c r="AZ70" s="40">
        <v>3</v>
      </c>
      <c r="BA70" s="40">
        <v>13</v>
      </c>
      <c r="BD70" s="40">
        <v>5</v>
      </c>
      <c r="BE70" s="40">
        <v>15</v>
      </c>
      <c r="BH70" s="40">
        <v>17</v>
      </c>
      <c r="BI70" s="40">
        <v>5</v>
      </c>
      <c r="BL70" s="40">
        <v>19</v>
      </c>
      <c r="BM70" s="40">
        <v>7</v>
      </c>
      <c r="BP70" s="40">
        <v>5</v>
      </c>
      <c r="BQ70" s="40">
        <v>4</v>
      </c>
    </row>
    <row r="71" spans="24:69" x14ac:dyDescent="0.2">
      <c r="X71" s="40">
        <v>5</v>
      </c>
      <c r="Y71" s="40">
        <v>8</v>
      </c>
      <c r="AB71" s="40">
        <v>1</v>
      </c>
      <c r="AC71" s="40">
        <v>5</v>
      </c>
      <c r="AF71" s="40">
        <v>1</v>
      </c>
      <c r="AG71" s="40">
        <v>9</v>
      </c>
      <c r="AI71" s="403"/>
      <c r="AJ71" s="40">
        <v>8</v>
      </c>
      <c r="AK71" s="40">
        <v>5</v>
      </c>
      <c r="AN71" s="40">
        <v>11</v>
      </c>
      <c r="AO71" s="40">
        <v>8</v>
      </c>
      <c r="AR71" s="40">
        <v>1</v>
      </c>
      <c r="AS71" s="40">
        <v>4</v>
      </c>
      <c r="AV71" s="40">
        <v>1</v>
      </c>
      <c r="AW71" s="40">
        <v>6</v>
      </c>
      <c r="AZ71" s="40">
        <v>14</v>
      </c>
      <c r="BA71" s="40">
        <v>2</v>
      </c>
      <c r="BD71" s="40">
        <v>16</v>
      </c>
      <c r="BE71" s="40">
        <v>4</v>
      </c>
      <c r="BH71" s="40">
        <v>4</v>
      </c>
      <c r="BI71" s="40">
        <v>18</v>
      </c>
      <c r="BL71" s="40">
        <v>2</v>
      </c>
      <c r="BM71" s="40">
        <v>5</v>
      </c>
      <c r="BP71" s="40">
        <v>13</v>
      </c>
      <c r="BQ71" s="40">
        <v>1</v>
      </c>
    </row>
    <row r="72" spans="24:69" x14ac:dyDescent="0.2">
      <c r="X72" s="40">
        <v>7</v>
      </c>
      <c r="Y72" s="40">
        <v>6</v>
      </c>
      <c r="AB72" s="40">
        <v>6</v>
      </c>
      <c r="AC72" s="40">
        <v>4</v>
      </c>
      <c r="AF72" s="40">
        <v>10</v>
      </c>
      <c r="AG72" s="40">
        <v>8</v>
      </c>
      <c r="AJ72" s="40">
        <v>6</v>
      </c>
      <c r="AK72" s="40">
        <v>7</v>
      </c>
      <c r="AN72" s="40">
        <v>9</v>
      </c>
      <c r="AO72" s="40">
        <v>10</v>
      </c>
      <c r="AR72" s="40">
        <v>3</v>
      </c>
      <c r="AS72" s="40">
        <v>5</v>
      </c>
      <c r="AV72" s="40">
        <v>5</v>
      </c>
      <c r="AW72" s="40">
        <v>7</v>
      </c>
      <c r="AZ72" s="40">
        <v>16</v>
      </c>
      <c r="BA72" s="40">
        <v>15</v>
      </c>
      <c r="BD72" s="40">
        <v>3</v>
      </c>
      <c r="BE72" s="40">
        <v>17</v>
      </c>
      <c r="BH72" s="40">
        <v>2</v>
      </c>
      <c r="BI72" s="40">
        <v>3</v>
      </c>
      <c r="BL72" s="40">
        <v>4</v>
      </c>
      <c r="BM72" s="40">
        <v>3</v>
      </c>
      <c r="BP72" s="40">
        <v>12</v>
      </c>
      <c r="BQ72" s="40">
        <v>14</v>
      </c>
    </row>
    <row r="73" spans="24:69" x14ac:dyDescent="0.2">
      <c r="AB73" s="40">
        <v>3</v>
      </c>
      <c r="AC73" s="40">
        <v>7</v>
      </c>
      <c r="AF73" s="40">
        <v>7</v>
      </c>
      <c r="AG73" s="40">
        <v>11</v>
      </c>
      <c r="AJ73" s="40">
        <v>1</v>
      </c>
      <c r="AK73" s="40">
        <v>11</v>
      </c>
      <c r="AN73" s="40">
        <v>1</v>
      </c>
      <c r="AO73" s="40">
        <v>2</v>
      </c>
      <c r="AR73" s="40">
        <v>6</v>
      </c>
      <c r="AS73" s="40">
        <v>2</v>
      </c>
      <c r="AV73" s="40">
        <v>8</v>
      </c>
      <c r="AW73" s="40">
        <v>4</v>
      </c>
      <c r="AZ73" s="40">
        <v>7</v>
      </c>
      <c r="BA73" s="40">
        <v>1</v>
      </c>
      <c r="BD73" s="40">
        <v>9</v>
      </c>
      <c r="BE73" s="40">
        <v>1</v>
      </c>
      <c r="BH73" s="40">
        <v>1</v>
      </c>
      <c r="BI73" s="40">
        <v>10</v>
      </c>
      <c r="BL73" s="40">
        <v>1</v>
      </c>
      <c r="BM73" s="40">
        <v>12</v>
      </c>
      <c r="BP73" s="40">
        <v>15</v>
      </c>
      <c r="BQ73" s="40">
        <v>11</v>
      </c>
    </row>
    <row r="74" spans="24:69" x14ac:dyDescent="0.2">
      <c r="AB74" s="40">
        <v>8</v>
      </c>
      <c r="AC74" s="40">
        <v>2</v>
      </c>
      <c r="AF74" s="40">
        <v>5</v>
      </c>
      <c r="AG74" s="40">
        <v>2</v>
      </c>
      <c r="AJ74" s="40">
        <v>12</v>
      </c>
      <c r="AK74" s="40">
        <v>10</v>
      </c>
      <c r="AM74" s="401" t="s">
        <v>90</v>
      </c>
      <c r="AN74" s="40">
        <v>4</v>
      </c>
      <c r="AO74" s="40">
        <v>13</v>
      </c>
      <c r="AR74" s="40">
        <v>14</v>
      </c>
      <c r="AS74" s="40">
        <v>7</v>
      </c>
      <c r="AV74" s="40">
        <v>3</v>
      </c>
      <c r="AW74" s="40">
        <v>9</v>
      </c>
      <c r="AZ74" s="40">
        <v>6</v>
      </c>
      <c r="BA74" s="40">
        <v>8</v>
      </c>
      <c r="BD74" s="40">
        <v>8</v>
      </c>
      <c r="BE74" s="40">
        <v>10</v>
      </c>
      <c r="BH74" s="40">
        <v>9</v>
      </c>
      <c r="BI74" s="40">
        <v>11</v>
      </c>
      <c r="BL74" s="40">
        <v>11</v>
      </c>
      <c r="BM74" s="40">
        <v>13</v>
      </c>
      <c r="BP74" s="40">
        <v>10</v>
      </c>
      <c r="BQ74" s="40">
        <v>16</v>
      </c>
    </row>
    <row r="75" spans="24:69" x14ac:dyDescent="0.2">
      <c r="AB75" s="40">
        <v>10</v>
      </c>
      <c r="AC75" s="40">
        <v>9</v>
      </c>
      <c r="AF75" s="40">
        <v>3</v>
      </c>
      <c r="AG75" s="40">
        <v>4</v>
      </c>
      <c r="AJ75" s="40">
        <v>9</v>
      </c>
      <c r="AK75" s="40">
        <v>2</v>
      </c>
      <c r="AM75" s="401"/>
      <c r="AN75" s="40">
        <v>12</v>
      </c>
      <c r="AO75" s="40">
        <v>5</v>
      </c>
      <c r="AR75" s="40">
        <v>8</v>
      </c>
      <c r="AS75" s="40">
        <v>13</v>
      </c>
      <c r="AV75" s="40">
        <v>10</v>
      </c>
      <c r="AW75" s="40">
        <v>2</v>
      </c>
      <c r="AZ75" s="40">
        <v>9</v>
      </c>
      <c r="BA75" s="40">
        <v>5</v>
      </c>
      <c r="BD75" s="40">
        <v>11</v>
      </c>
      <c r="BE75" s="40">
        <v>7</v>
      </c>
      <c r="BH75" s="40">
        <v>12</v>
      </c>
      <c r="BI75" s="40">
        <v>8</v>
      </c>
      <c r="BL75" s="40">
        <v>14</v>
      </c>
      <c r="BM75" s="40">
        <v>10</v>
      </c>
      <c r="BP75" s="40">
        <v>17</v>
      </c>
      <c r="BQ75" s="40">
        <v>9</v>
      </c>
    </row>
    <row r="76" spans="24:69" x14ac:dyDescent="0.2">
      <c r="AB76" s="40">
        <v>4</v>
      </c>
      <c r="AC76" s="40">
        <v>1</v>
      </c>
      <c r="AF76" s="40">
        <v>8</v>
      </c>
      <c r="AG76" s="40">
        <v>1</v>
      </c>
      <c r="AJ76" s="40">
        <v>3</v>
      </c>
      <c r="AK76" s="40">
        <v>8</v>
      </c>
      <c r="AM76" s="401"/>
      <c r="AN76" s="40">
        <v>6</v>
      </c>
      <c r="AO76" s="40">
        <v>11</v>
      </c>
      <c r="AR76" s="40">
        <v>12</v>
      </c>
      <c r="AS76" s="40">
        <v>9</v>
      </c>
      <c r="AV76" s="40">
        <v>12</v>
      </c>
      <c r="AW76" s="40">
        <v>15</v>
      </c>
      <c r="AZ76" s="40">
        <v>4</v>
      </c>
      <c r="BA76" s="40">
        <v>10</v>
      </c>
      <c r="BD76" s="40">
        <v>6</v>
      </c>
      <c r="BE76" s="40">
        <v>12</v>
      </c>
      <c r="BH76" s="40">
        <v>7</v>
      </c>
      <c r="BI76" s="40">
        <v>13</v>
      </c>
      <c r="BL76" s="40">
        <v>9</v>
      </c>
      <c r="BM76" s="40">
        <v>15</v>
      </c>
      <c r="BP76" s="40">
        <v>8</v>
      </c>
      <c r="BQ76" s="40">
        <v>18</v>
      </c>
    </row>
    <row r="77" spans="24:69" x14ac:dyDescent="0.2">
      <c r="AB77" s="40">
        <v>5</v>
      </c>
      <c r="AC77" s="40">
        <v>3</v>
      </c>
      <c r="AF77" s="40">
        <v>9</v>
      </c>
      <c r="AG77" s="40">
        <v>7</v>
      </c>
      <c r="AJ77" s="40">
        <v>7</v>
      </c>
      <c r="AK77" s="40">
        <v>4</v>
      </c>
      <c r="AM77" s="401"/>
      <c r="AN77" s="40">
        <v>10</v>
      </c>
      <c r="AO77" s="40">
        <v>7</v>
      </c>
      <c r="AR77" s="40">
        <v>10</v>
      </c>
      <c r="AS77" s="40">
        <v>11</v>
      </c>
      <c r="AV77" s="40">
        <v>14</v>
      </c>
      <c r="AW77" s="40">
        <v>13</v>
      </c>
      <c r="AZ77" s="40">
        <v>11</v>
      </c>
      <c r="BA77" s="40">
        <v>3</v>
      </c>
      <c r="BD77" s="40">
        <v>13</v>
      </c>
      <c r="BE77" s="40">
        <v>5</v>
      </c>
      <c r="BH77" s="40">
        <v>14</v>
      </c>
      <c r="BI77" s="40">
        <v>6</v>
      </c>
      <c r="BL77" s="40">
        <v>16</v>
      </c>
      <c r="BM77" s="40">
        <v>8</v>
      </c>
      <c r="BP77" s="40">
        <v>19</v>
      </c>
      <c r="BQ77" s="40">
        <v>7</v>
      </c>
    </row>
    <row r="78" spans="24:69" ht="13.5" thickBot="1" x14ac:dyDescent="0.25">
      <c r="AB78" s="40">
        <v>2</v>
      </c>
      <c r="AC78" s="40">
        <v>6</v>
      </c>
      <c r="AF78" s="40">
        <v>6</v>
      </c>
      <c r="AG78" s="40">
        <v>10</v>
      </c>
      <c r="AJ78" s="40">
        <v>5</v>
      </c>
      <c r="AK78" s="40">
        <v>6</v>
      </c>
      <c r="AM78" s="402"/>
      <c r="AN78" s="40">
        <v>8</v>
      </c>
      <c r="AO78" s="40">
        <v>9</v>
      </c>
      <c r="AR78" s="40">
        <v>3</v>
      </c>
      <c r="AS78" s="40">
        <v>1</v>
      </c>
      <c r="AV78" s="40">
        <v>5</v>
      </c>
      <c r="AW78" s="40">
        <v>1</v>
      </c>
      <c r="AZ78" s="40">
        <v>2</v>
      </c>
      <c r="BA78" s="40">
        <v>12</v>
      </c>
      <c r="BD78" s="40">
        <v>4</v>
      </c>
      <c r="BE78" s="40">
        <v>14</v>
      </c>
      <c r="BH78" s="40">
        <v>5</v>
      </c>
      <c r="BI78" s="40">
        <v>15</v>
      </c>
      <c r="BL78" s="40">
        <v>7</v>
      </c>
      <c r="BM78" s="40">
        <v>17</v>
      </c>
      <c r="BP78" s="40">
        <v>6</v>
      </c>
      <c r="BQ78" s="40">
        <v>20</v>
      </c>
    </row>
    <row r="79" spans="24:69" x14ac:dyDescent="0.2">
      <c r="AB79" s="40">
        <v>7</v>
      </c>
      <c r="AC79" s="40">
        <v>10</v>
      </c>
      <c r="AF79" s="40">
        <v>11</v>
      </c>
      <c r="AG79" s="40">
        <v>5</v>
      </c>
      <c r="AJ79" s="40">
        <v>10</v>
      </c>
      <c r="AK79" s="40">
        <v>1</v>
      </c>
      <c r="AM79" s="403" t="s">
        <v>91</v>
      </c>
      <c r="AN79" s="40">
        <v>2</v>
      </c>
      <c r="AO79" s="40">
        <v>13</v>
      </c>
      <c r="AR79" s="40">
        <v>2</v>
      </c>
      <c r="AS79" s="40">
        <v>4</v>
      </c>
      <c r="AV79" s="40">
        <v>4</v>
      </c>
      <c r="AW79" s="40">
        <v>6</v>
      </c>
      <c r="AZ79" s="40">
        <v>13</v>
      </c>
      <c r="BA79" s="40">
        <v>16</v>
      </c>
      <c r="BD79" s="40">
        <v>15</v>
      </c>
      <c r="BE79" s="40">
        <v>3</v>
      </c>
      <c r="BH79" s="40">
        <v>16</v>
      </c>
      <c r="BI79" s="40">
        <v>4</v>
      </c>
      <c r="BL79" s="40">
        <v>18</v>
      </c>
      <c r="BM79" s="40">
        <v>6</v>
      </c>
      <c r="BP79" s="40">
        <v>2</v>
      </c>
      <c r="BQ79" s="40">
        <v>5</v>
      </c>
    </row>
    <row r="80" spans="24:69" x14ac:dyDescent="0.2">
      <c r="AB80" s="40">
        <v>9</v>
      </c>
      <c r="AC80" s="40">
        <v>8</v>
      </c>
      <c r="AF80" s="40">
        <v>2</v>
      </c>
      <c r="AG80" s="40">
        <v>3</v>
      </c>
      <c r="AJ80" s="40">
        <v>11</v>
      </c>
      <c r="AK80" s="40">
        <v>9</v>
      </c>
      <c r="AM80" s="403"/>
      <c r="AN80" s="40">
        <v>12</v>
      </c>
      <c r="AO80" s="40">
        <v>3</v>
      </c>
      <c r="AR80" s="40">
        <v>5</v>
      </c>
      <c r="AS80" s="40">
        <v>14</v>
      </c>
      <c r="AV80" s="40">
        <v>7</v>
      </c>
      <c r="AW80" s="40">
        <v>3</v>
      </c>
      <c r="AZ80" s="40">
        <v>15</v>
      </c>
      <c r="BA80" s="40">
        <v>14</v>
      </c>
      <c r="BD80" s="40">
        <v>2</v>
      </c>
      <c r="BE80" s="40">
        <v>16</v>
      </c>
      <c r="BH80" s="40">
        <v>3</v>
      </c>
      <c r="BI80" s="40">
        <v>17</v>
      </c>
      <c r="BL80" s="40">
        <v>5</v>
      </c>
      <c r="BM80" s="40">
        <v>19</v>
      </c>
      <c r="BP80" s="40">
        <v>4</v>
      </c>
      <c r="BQ80" s="40">
        <v>3</v>
      </c>
    </row>
    <row r="81" spans="28:69" x14ac:dyDescent="0.2">
      <c r="AB81" s="40">
        <v>1</v>
      </c>
      <c r="AC81" s="40">
        <v>3</v>
      </c>
      <c r="AF81" s="40">
        <v>1</v>
      </c>
      <c r="AG81" s="40">
        <v>7</v>
      </c>
      <c r="AJ81" s="40">
        <v>8</v>
      </c>
      <c r="AK81" s="40">
        <v>12</v>
      </c>
      <c r="AM81" s="403"/>
      <c r="AN81" s="40">
        <v>4</v>
      </c>
      <c r="AO81" s="40">
        <v>11</v>
      </c>
      <c r="AR81" s="40">
        <v>13</v>
      </c>
      <c r="AS81" s="40">
        <v>6</v>
      </c>
      <c r="AV81" s="40">
        <v>2</v>
      </c>
      <c r="AW81" s="40">
        <v>8</v>
      </c>
      <c r="AZ81" s="40">
        <v>1</v>
      </c>
      <c r="BA81" s="40">
        <v>6</v>
      </c>
      <c r="BD81" s="40">
        <v>1</v>
      </c>
      <c r="BE81" s="40">
        <v>8</v>
      </c>
      <c r="BH81" s="40">
        <v>18</v>
      </c>
      <c r="BI81" s="40">
        <v>2</v>
      </c>
      <c r="BL81" s="40">
        <v>3</v>
      </c>
      <c r="BM81" s="40">
        <v>2</v>
      </c>
      <c r="BP81" s="40">
        <v>1</v>
      </c>
      <c r="BQ81" s="40">
        <v>12</v>
      </c>
    </row>
    <row r="82" spans="28:69" x14ac:dyDescent="0.2">
      <c r="AB82" s="40">
        <v>4</v>
      </c>
      <c r="AC82" s="40">
        <v>2</v>
      </c>
      <c r="AF82" s="40">
        <v>8</v>
      </c>
      <c r="AG82" s="40">
        <v>6</v>
      </c>
      <c r="AJ82" s="40">
        <v>2</v>
      </c>
      <c r="AK82" s="40">
        <v>7</v>
      </c>
      <c r="AM82" s="403"/>
      <c r="AN82" s="40">
        <v>10</v>
      </c>
      <c r="AO82" s="40">
        <v>5</v>
      </c>
      <c r="AR82" s="40">
        <v>7</v>
      </c>
      <c r="AS82" s="40">
        <v>12</v>
      </c>
      <c r="AV82" s="40">
        <v>15</v>
      </c>
      <c r="AW82" s="40">
        <v>10</v>
      </c>
      <c r="AZ82" s="40">
        <v>5</v>
      </c>
      <c r="BA82" s="40">
        <v>7</v>
      </c>
      <c r="BD82" s="40">
        <v>7</v>
      </c>
      <c r="BE82" s="40">
        <v>9</v>
      </c>
      <c r="BH82" s="40">
        <v>9</v>
      </c>
      <c r="BI82" s="40">
        <v>1</v>
      </c>
      <c r="BL82" s="40">
        <v>11</v>
      </c>
      <c r="BM82" s="40">
        <v>1</v>
      </c>
      <c r="BP82" s="40">
        <v>11</v>
      </c>
      <c r="BQ82" s="40">
        <v>13</v>
      </c>
    </row>
    <row r="83" spans="28:69" x14ac:dyDescent="0.2">
      <c r="AB83" s="40">
        <v>10</v>
      </c>
      <c r="AC83" s="40">
        <v>5</v>
      </c>
      <c r="AF83" s="40">
        <v>5</v>
      </c>
      <c r="AG83" s="40">
        <v>9</v>
      </c>
      <c r="AJ83" s="40">
        <v>6</v>
      </c>
      <c r="AK83" s="40">
        <v>3</v>
      </c>
      <c r="AM83" s="403"/>
      <c r="AN83" s="40">
        <v>6</v>
      </c>
      <c r="AO83" s="40">
        <v>9</v>
      </c>
      <c r="AR83" s="40">
        <v>11</v>
      </c>
      <c r="AS83" s="40">
        <v>8</v>
      </c>
      <c r="AV83" s="40">
        <v>11</v>
      </c>
      <c r="AW83" s="40">
        <v>14</v>
      </c>
      <c r="AZ83" s="40">
        <v>8</v>
      </c>
      <c r="BA83" s="40">
        <v>4</v>
      </c>
      <c r="BD83" s="40">
        <v>10</v>
      </c>
      <c r="BE83" s="40">
        <v>6</v>
      </c>
      <c r="BH83" s="40">
        <v>8</v>
      </c>
      <c r="BI83" s="40">
        <v>10</v>
      </c>
      <c r="BL83" s="40">
        <v>10</v>
      </c>
      <c r="BM83" s="40">
        <v>12</v>
      </c>
      <c r="BP83" s="40">
        <v>14</v>
      </c>
      <c r="BQ83" s="40">
        <v>10</v>
      </c>
    </row>
    <row r="84" spans="28:69" x14ac:dyDescent="0.2">
      <c r="AB84" s="40">
        <v>6</v>
      </c>
      <c r="AC84" s="40">
        <v>9</v>
      </c>
      <c r="AF84" s="40">
        <v>10</v>
      </c>
      <c r="AG84" s="40">
        <v>4</v>
      </c>
      <c r="AJ84" s="40">
        <v>4</v>
      </c>
      <c r="AK84" s="40">
        <v>5</v>
      </c>
      <c r="AN84" s="40">
        <v>8</v>
      </c>
      <c r="AO84" s="40">
        <v>7</v>
      </c>
      <c r="AR84" s="40">
        <v>9</v>
      </c>
      <c r="AS84" s="40">
        <v>10</v>
      </c>
      <c r="AV84" s="40">
        <v>13</v>
      </c>
      <c r="AW84" s="40">
        <v>12</v>
      </c>
      <c r="AZ84" s="40">
        <v>3</v>
      </c>
      <c r="BA84" s="40">
        <v>9</v>
      </c>
      <c r="BD84" s="40">
        <v>5</v>
      </c>
      <c r="BE84" s="40">
        <v>11</v>
      </c>
      <c r="BH84" s="40">
        <v>11</v>
      </c>
      <c r="BI84" s="40">
        <v>7</v>
      </c>
      <c r="BL84" s="40">
        <v>13</v>
      </c>
      <c r="BM84" s="40">
        <v>9</v>
      </c>
      <c r="BP84" s="40">
        <v>9</v>
      </c>
      <c r="BQ84" s="40">
        <v>15</v>
      </c>
    </row>
    <row r="85" spans="28:69" x14ac:dyDescent="0.2">
      <c r="AB85" s="40">
        <v>8</v>
      </c>
      <c r="AC85" s="40">
        <v>7</v>
      </c>
      <c r="AF85" s="40">
        <v>3</v>
      </c>
      <c r="AG85" s="40">
        <v>11</v>
      </c>
      <c r="AJ85" s="40">
        <v>1</v>
      </c>
      <c r="AK85" s="40">
        <v>9</v>
      </c>
      <c r="AN85" s="40">
        <v>1</v>
      </c>
      <c r="AO85" s="40">
        <v>13</v>
      </c>
      <c r="AR85" s="40">
        <v>1</v>
      </c>
      <c r="AS85" s="40">
        <v>2</v>
      </c>
      <c r="AV85" s="40">
        <v>1</v>
      </c>
      <c r="AW85" s="40">
        <v>4</v>
      </c>
      <c r="AZ85" s="40">
        <v>10</v>
      </c>
      <c r="BA85" s="40">
        <v>2</v>
      </c>
      <c r="BD85" s="40">
        <v>12</v>
      </c>
      <c r="BE85" s="40">
        <v>4</v>
      </c>
      <c r="BH85" s="40">
        <v>6</v>
      </c>
      <c r="BI85" s="40">
        <v>12</v>
      </c>
      <c r="BL85" s="40">
        <v>8</v>
      </c>
      <c r="BM85" s="40">
        <v>14</v>
      </c>
      <c r="BP85" s="40">
        <v>16</v>
      </c>
      <c r="BQ85" s="40">
        <v>8</v>
      </c>
    </row>
    <row r="86" spans="28:69" x14ac:dyDescent="0.2">
      <c r="AB86" s="40">
        <v>2</v>
      </c>
      <c r="AC86" s="40">
        <v>1</v>
      </c>
      <c r="AF86" s="40">
        <v>6</v>
      </c>
      <c r="AG86" s="40">
        <v>1</v>
      </c>
      <c r="AJ86" s="40">
        <v>10</v>
      </c>
      <c r="AK86" s="40">
        <v>8</v>
      </c>
      <c r="AN86" s="40">
        <v>11</v>
      </c>
      <c r="AO86" s="40">
        <v>2</v>
      </c>
      <c r="AR86" s="40">
        <v>14</v>
      </c>
      <c r="AS86" s="40">
        <v>3</v>
      </c>
      <c r="AV86" s="40">
        <v>3</v>
      </c>
      <c r="AW86" s="40">
        <v>5</v>
      </c>
      <c r="AZ86" s="40">
        <v>16</v>
      </c>
      <c r="BA86" s="40">
        <v>11</v>
      </c>
      <c r="BD86" s="40">
        <v>3</v>
      </c>
      <c r="BE86" s="40">
        <v>13</v>
      </c>
      <c r="BH86" s="40">
        <v>13</v>
      </c>
      <c r="BI86" s="40">
        <v>5</v>
      </c>
      <c r="BL86" s="40">
        <v>15</v>
      </c>
      <c r="BM86" s="40">
        <v>7</v>
      </c>
      <c r="BP86" s="40">
        <v>7</v>
      </c>
      <c r="BQ86" s="40">
        <v>17</v>
      </c>
    </row>
    <row r="87" spans="28:69" x14ac:dyDescent="0.2">
      <c r="AB87" s="40">
        <v>3</v>
      </c>
      <c r="AC87" s="40">
        <v>10</v>
      </c>
      <c r="AF87" s="40">
        <v>7</v>
      </c>
      <c r="AG87" s="40">
        <v>5</v>
      </c>
      <c r="AJ87" s="40">
        <v>7</v>
      </c>
      <c r="AK87" s="40">
        <v>11</v>
      </c>
      <c r="AN87" s="40">
        <v>3</v>
      </c>
      <c r="AO87" s="40">
        <v>10</v>
      </c>
      <c r="AQ87" s="401" t="s">
        <v>90</v>
      </c>
      <c r="AR87" s="40">
        <v>4</v>
      </c>
      <c r="AS87" s="40">
        <v>13</v>
      </c>
      <c r="AV87" s="40">
        <v>6</v>
      </c>
      <c r="AW87" s="40">
        <v>2</v>
      </c>
      <c r="AZ87" s="40">
        <v>12</v>
      </c>
      <c r="BA87" s="40">
        <v>15</v>
      </c>
      <c r="BD87" s="40">
        <v>14</v>
      </c>
      <c r="BE87" s="40">
        <v>2</v>
      </c>
      <c r="BH87" s="40">
        <v>4</v>
      </c>
      <c r="BI87" s="40">
        <v>14</v>
      </c>
      <c r="BL87" s="40">
        <v>6</v>
      </c>
      <c r="BM87" s="40">
        <v>16</v>
      </c>
      <c r="BP87" s="40">
        <v>18</v>
      </c>
      <c r="BQ87" s="40">
        <v>6</v>
      </c>
    </row>
    <row r="88" spans="28:69" x14ac:dyDescent="0.2">
      <c r="AB88" s="40">
        <v>9</v>
      </c>
      <c r="AC88" s="40">
        <v>4</v>
      </c>
      <c r="AF88" s="40">
        <v>4</v>
      </c>
      <c r="AG88" s="40">
        <v>8</v>
      </c>
      <c r="AJ88" s="40">
        <v>12</v>
      </c>
      <c r="AK88" s="40">
        <v>6</v>
      </c>
      <c r="AN88" s="40">
        <v>9</v>
      </c>
      <c r="AO88" s="40">
        <v>4</v>
      </c>
      <c r="AQ88" s="401"/>
      <c r="AR88" s="40">
        <v>12</v>
      </c>
      <c r="AS88" s="40">
        <v>5</v>
      </c>
      <c r="AV88" s="40">
        <v>8</v>
      </c>
      <c r="AW88" s="40">
        <v>15</v>
      </c>
      <c r="AZ88" s="40">
        <v>14</v>
      </c>
      <c r="BA88" s="40">
        <v>13</v>
      </c>
      <c r="BD88" s="40">
        <v>16</v>
      </c>
      <c r="BE88" s="40">
        <v>17</v>
      </c>
      <c r="BH88" s="40">
        <v>15</v>
      </c>
      <c r="BI88" s="40">
        <v>3</v>
      </c>
      <c r="BL88" s="40">
        <v>17</v>
      </c>
      <c r="BM88" s="40">
        <v>5</v>
      </c>
      <c r="BP88" s="40">
        <v>5</v>
      </c>
      <c r="BQ88" s="40">
        <v>19</v>
      </c>
    </row>
    <row r="89" spans="28:69" x14ac:dyDescent="0.2">
      <c r="AB89" s="40">
        <v>5</v>
      </c>
      <c r="AC89" s="40">
        <v>8</v>
      </c>
      <c r="AF89" s="40">
        <v>9</v>
      </c>
      <c r="AG89" s="40">
        <v>3</v>
      </c>
      <c r="AJ89" s="40">
        <v>5</v>
      </c>
      <c r="AK89" s="40">
        <v>2</v>
      </c>
      <c r="AN89" s="40">
        <v>5</v>
      </c>
      <c r="AO89" s="40">
        <v>8</v>
      </c>
      <c r="AQ89" s="401"/>
      <c r="AR89" s="40">
        <v>6</v>
      </c>
      <c r="AS89" s="40">
        <v>11</v>
      </c>
      <c r="AV89" s="40">
        <v>14</v>
      </c>
      <c r="AW89" s="40">
        <v>9</v>
      </c>
      <c r="AZ89" s="40">
        <v>5</v>
      </c>
      <c r="BA89" s="40">
        <v>1</v>
      </c>
      <c r="BD89" s="40">
        <v>7</v>
      </c>
      <c r="BE89" s="40">
        <v>1</v>
      </c>
      <c r="BH89" s="40">
        <v>2</v>
      </c>
      <c r="BI89" s="40">
        <v>16</v>
      </c>
      <c r="BL89" s="40">
        <v>4</v>
      </c>
      <c r="BM89" s="40">
        <v>18</v>
      </c>
      <c r="BP89" s="40">
        <v>20</v>
      </c>
      <c r="BQ89" s="40">
        <v>4</v>
      </c>
    </row>
    <row r="90" spans="28:69" x14ac:dyDescent="0.2">
      <c r="AB90" s="40">
        <v>7</v>
      </c>
      <c r="AC90" s="40">
        <v>6</v>
      </c>
      <c r="AF90" s="40">
        <v>2</v>
      </c>
      <c r="AG90" s="40">
        <v>10</v>
      </c>
      <c r="AJ90" s="40">
        <v>3</v>
      </c>
      <c r="AK90" s="40">
        <v>4</v>
      </c>
      <c r="AN90" s="40">
        <v>7</v>
      </c>
      <c r="AO90" s="40">
        <v>6</v>
      </c>
      <c r="AQ90" s="401"/>
      <c r="AR90" s="40">
        <v>10</v>
      </c>
      <c r="AS90" s="40">
        <v>7</v>
      </c>
      <c r="AV90" s="40">
        <v>10</v>
      </c>
      <c r="AW90" s="40">
        <v>13</v>
      </c>
      <c r="AZ90" s="40">
        <v>4</v>
      </c>
      <c r="BA90" s="40">
        <v>6</v>
      </c>
      <c r="BD90" s="40">
        <v>6</v>
      </c>
      <c r="BE90" s="40">
        <v>8</v>
      </c>
      <c r="BH90" s="40">
        <v>17</v>
      </c>
      <c r="BI90" s="40">
        <v>18</v>
      </c>
      <c r="BL90" s="40">
        <v>19</v>
      </c>
      <c r="BM90" s="40">
        <v>3</v>
      </c>
      <c r="BP90" s="40">
        <v>3</v>
      </c>
      <c r="BQ90" s="40">
        <v>2</v>
      </c>
    </row>
    <row r="91" spans="28:69" ht="13.5" thickBot="1" x14ac:dyDescent="0.25">
      <c r="AF91" s="40">
        <v>1</v>
      </c>
      <c r="AG91" s="40">
        <v>5</v>
      </c>
      <c r="AJ91" s="40">
        <v>8</v>
      </c>
      <c r="AK91" s="40">
        <v>1</v>
      </c>
      <c r="AN91" s="40">
        <v>12</v>
      </c>
      <c r="AO91" s="40">
        <v>1</v>
      </c>
      <c r="AQ91" s="402"/>
      <c r="AR91" s="40">
        <v>8</v>
      </c>
      <c r="AS91" s="40">
        <v>9</v>
      </c>
      <c r="AV91" s="40">
        <v>12</v>
      </c>
      <c r="AW91" s="40">
        <v>11</v>
      </c>
      <c r="AZ91" s="40">
        <v>7</v>
      </c>
      <c r="BA91" s="40">
        <v>3</v>
      </c>
      <c r="BD91" s="40">
        <v>9</v>
      </c>
      <c r="BE91" s="40">
        <v>5</v>
      </c>
      <c r="BH91" s="40">
        <v>1</v>
      </c>
      <c r="BI91" s="40">
        <v>8</v>
      </c>
      <c r="BL91" s="40">
        <v>1</v>
      </c>
      <c r="BM91" s="40">
        <v>10</v>
      </c>
      <c r="BP91" s="40">
        <v>11</v>
      </c>
      <c r="BQ91" s="40">
        <v>1</v>
      </c>
    </row>
    <row r="92" spans="28:69" x14ac:dyDescent="0.2">
      <c r="AF92" s="40">
        <v>6</v>
      </c>
      <c r="AG92" s="40">
        <v>4</v>
      </c>
      <c r="AJ92" s="40">
        <v>9</v>
      </c>
      <c r="AK92" s="40">
        <v>7</v>
      </c>
      <c r="AN92" s="40">
        <v>13</v>
      </c>
      <c r="AO92" s="40">
        <v>11</v>
      </c>
      <c r="AQ92" s="403" t="s">
        <v>91</v>
      </c>
      <c r="AR92" s="40">
        <v>14</v>
      </c>
      <c r="AS92" s="40">
        <v>1</v>
      </c>
      <c r="AV92" s="40">
        <v>3</v>
      </c>
      <c r="AW92" s="40">
        <v>1</v>
      </c>
      <c r="AZ92" s="40">
        <v>2</v>
      </c>
      <c r="BA92" s="40">
        <v>8</v>
      </c>
      <c r="BD92" s="40">
        <v>4</v>
      </c>
      <c r="BE92" s="40">
        <v>10</v>
      </c>
      <c r="BH92" s="40">
        <v>7</v>
      </c>
      <c r="BI92" s="40">
        <v>9</v>
      </c>
      <c r="BL92" s="40">
        <v>9</v>
      </c>
      <c r="BM92" s="40">
        <v>11</v>
      </c>
      <c r="BP92" s="40">
        <v>10</v>
      </c>
      <c r="BQ92" s="40">
        <v>12</v>
      </c>
    </row>
    <row r="93" spans="28:69" x14ac:dyDescent="0.2">
      <c r="AF93" s="40">
        <v>3</v>
      </c>
      <c r="AG93" s="40">
        <v>7</v>
      </c>
      <c r="AJ93" s="40">
        <v>6</v>
      </c>
      <c r="AK93" s="40">
        <v>10</v>
      </c>
      <c r="AN93" s="40">
        <v>2</v>
      </c>
      <c r="AO93" s="40">
        <v>9</v>
      </c>
      <c r="AQ93" s="403"/>
      <c r="AR93" s="40">
        <v>2</v>
      </c>
      <c r="AS93" s="40">
        <v>13</v>
      </c>
      <c r="AV93" s="40">
        <v>2</v>
      </c>
      <c r="AW93" s="40">
        <v>4</v>
      </c>
      <c r="AZ93" s="40">
        <v>9</v>
      </c>
      <c r="BA93" s="40">
        <v>16</v>
      </c>
      <c r="BD93" s="40">
        <v>11</v>
      </c>
      <c r="BE93" s="40">
        <v>3</v>
      </c>
      <c r="BH93" s="40">
        <v>10</v>
      </c>
      <c r="BI93" s="40">
        <v>6</v>
      </c>
      <c r="BL93" s="40">
        <v>12</v>
      </c>
      <c r="BM93" s="40">
        <v>8</v>
      </c>
      <c r="BP93" s="40">
        <v>13</v>
      </c>
      <c r="BQ93" s="40">
        <v>9</v>
      </c>
    </row>
    <row r="94" spans="28:69" x14ac:dyDescent="0.2">
      <c r="AF94" s="40">
        <v>8</v>
      </c>
      <c r="AG94" s="40">
        <v>2</v>
      </c>
      <c r="AJ94" s="40">
        <v>11</v>
      </c>
      <c r="AK94" s="40">
        <v>5</v>
      </c>
      <c r="AN94" s="40">
        <v>8</v>
      </c>
      <c r="AO94" s="40">
        <v>3</v>
      </c>
      <c r="AQ94" s="403"/>
      <c r="AR94" s="40">
        <v>12</v>
      </c>
      <c r="AS94" s="40">
        <v>3</v>
      </c>
      <c r="AV94" s="40">
        <v>15</v>
      </c>
      <c r="AW94" s="40">
        <v>6</v>
      </c>
      <c r="AZ94" s="40">
        <v>15</v>
      </c>
      <c r="BA94" s="40">
        <v>10</v>
      </c>
      <c r="BD94" s="40">
        <v>2</v>
      </c>
      <c r="BE94" s="40">
        <v>12</v>
      </c>
      <c r="BH94" s="40">
        <v>5</v>
      </c>
      <c r="BI94" s="40">
        <v>11</v>
      </c>
      <c r="BL94" s="40">
        <v>7</v>
      </c>
      <c r="BM94" s="40">
        <v>13</v>
      </c>
      <c r="BP94" s="40">
        <v>8</v>
      </c>
      <c r="BQ94" s="40">
        <v>14</v>
      </c>
    </row>
    <row r="95" spans="28:69" x14ac:dyDescent="0.2">
      <c r="AF95" s="40">
        <v>10</v>
      </c>
      <c r="AG95" s="40">
        <v>11</v>
      </c>
      <c r="AJ95" s="40">
        <v>4</v>
      </c>
      <c r="AK95" s="40">
        <v>12</v>
      </c>
      <c r="AN95" s="40">
        <v>4</v>
      </c>
      <c r="AO95" s="40">
        <v>7</v>
      </c>
      <c r="AQ95" s="403"/>
      <c r="AR95" s="40">
        <v>4</v>
      </c>
      <c r="AS95" s="40">
        <v>11</v>
      </c>
      <c r="AV95" s="40">
        <v>7</v>
      </c>
      <c r="AW95" s="40">
        <v>14</v>
      </c>
      <c r="AZ95" s="40">
        <v>11</v>
      </c>
      <c r="BA95" s="40">
        <v>14</v>
      </c>
      <c r="BD95" s="40">
        <v>17</v>
      </c>
      <c r="BE95" s="40">
        <v>14</v>
      </c>
      <c r="BH95" s="40">
        <v>12</v>
      </c>
      <c r="BI95" s="40">
        <v>4</v>
      </c>
      <c r="BL95" s="40">
        <v>14</v>
      </c>
      <c r="BM95" s="40">
        <v>6</v>
      </c>
      <c r="BP95" s="40">
        <v>15</v>
      </c>
      <c r="BQ95" s="40">
        <v>7</v>
      </c>
    </row>
    <row r="96" spans="28:69" x14ac:dyDescent="0.2">
      <c r="AF96" s="40">
        <v>4</v>
      </c>
      <c r="AG96" s="40">
        <v>1</v>
      </c>
      <c r="AJ96" s="40">
        <v>2</v>
      </c>
      <c r="AK96" s="40">
        <v>3</v>
      </c>
      <c r="AN96" s="40">
        <v>6</v>
      </c>
      <c r="AO96" s="40">
        <v>5</v>
      </c>
      <c r="AQ96" s="403"/>
      <c r="AR96" s="40">
        <v>10</v>
      </c>
      <c r="AS96" s="40">
        <v>5</v>
      </c>
      <c r="AV96" s="40">
        <v>13</v>
      </c>
      <c r="AW96" s="40">
        <v>8</v>
      </c>
      <c r="AZ96" s="40">
        <v>13</v>
      </c>
      <c r="BA96" s="40">
        <v>12</v>
      </c>
      <c r="BD96" s="40">
        <v>15</v>
      </c>
      <c r="BE96" s="40">
        <v>16</v>
      </c>
      <c r="BH96" s="40">
        <v>3</v>
      </c>
      <c r="BI96" s="40">
        <v>13</v>
      </c>
      <c r="BL96" s="40">
        <v>5</v>
      </c>
      <c r="BM96" s="40">
        <v>15</v>
      </c>
      <c r="BP96" s="40">
        <v>6</v>
      </c>
      <c r="BQ96" s="40">
        <v>16</v>
      </c>
    </row>
    <row r="97" spans="32:69" x14ac:dyDescent="0.2">
      <c r="AF97" s="40">
        <v>5</v>
      </c>
      <c r="AG97" s="40">
        <v>3</v>
      </c>
      <c r="AJ97" s="40">
        <v>1</v>
      </c>
      <c r="AK97" s="40">
        <v>7</v>
      </c>
      <c r="AN97" s="40">
        <v>1</v>
      </c>
      <c r="AO97" s="40">
        <v>11</v>
      </c>
      <c r="AR97" s="40">
        <v>6</v>
      </c>
      <c r="AS97" s="40">
        <v>9</v>
      </c>
      <c r="AV97" s="40">
        <v>9</v>
      </c>
      <c r="AW97" s="40">
        <v>12</v>
      </c>
      <c r="AZ97" s="40">
        <v>1</v>
      </c>
      <c r="BA97" s="40">
        <v>4</v>
      </c>
      <c r="BD97" s="40">
        <v>1</v>
      </c>
      <c r="BE97" s="40">
        <v>6</v>
      </c>
      <c r="BH97" s="40">
        <v>14</v>
      </c>
      <c r="BI97" s="40">
        <v>2</v>
      </c>
      <c r="BL97" s="40">
        <v>16</v>
      </c>
      <c r="BM97" s="40">
        <v>4</v>
      </c>
      <c r="BP97" s="40">
        <v>17</v>
      </c>
      <c r="BQ97" s="40">
        <v>5</v>
      </c>
    </row>
    <row r="98" spans="32:69" x14ac:dyDescent="0.2">
      <c r="AF98" s="40">
        <v>2</v>
      </c>
      <c r="AG98" s="40">
        <v>6</v>
      </c>
      <c r="AJ98" s="40">
        <v>8</v>
      </c>
      <c r="AK98" s="40">
        <v>6</v>
      </c>
      <c r="AN98" s="40">
        <v>12</v>
      </c>
      <c r="AO98" s="40">
        <v>10</v>
      </c>
      <c r="AR98" s="40">
        <v>8</v>
      </c>
      <c r="AS98" s="40">
        <v>7</v>
      </c>
      <c r="AV98" s="40">
        <v>11</v>
      </c>
      <c r="AW98" s="40">
        <v>10</v>
      </c>
      <c r="AZ98" s="40">
        <v>3</v>
      </c>
      <c r="BA98" s="40">
        <v>5</v>
      </c>
      <c r="BD98" s="40">
        <v>5</v>
      </c>
      <c r="BE98" s="40">
        <v>7</v>
      </c>
      <c r="BH98" s="40">
        <v>18</v>
      </c>
      <c r="BI98" s="40">
        <v>15</v>
      </c>
      <c r="BL98" s="40">
        <v>3</v>
      </c>
      <c r="BM98" s="40">
        <v>17</v>
      </c>
      <c r="BP98" s="40">
        <v>4</v>
      </c>
      <c r="BQ98" s="40">
        <v>18</v>
      </c>
    </row>
    <row r="99" spans="32:69" x14ac:dyDescent="0.2">
      <c r="AF99" s="40">
        <v>11</v>
      </c>
      <c r="AG99" s="40">
        <v>8</v>
      </c>
      <c r="AJ99" s="40">
        <v>5</v>
      </c>
      <c r="AK99" s="40">
        <v>9</v>
      </c>
      <c r="AN99" s="40">
        <v>9</v>
      </c>
      <c r="AO99" s="40">
        <v>13</v>
      </c>
      <c r="AR99" s="40">
        <v>1</v>
      </c>
      <c r="AS99" s="40">
        <v>13</v>
      </c>
      <c r="AV99" s="40">
        <v>1</v>
      </c>
      <c r="AW99" s="40">
        <v>2</v>
      </c>
      <c r="AZ99" s="40">
        <v>6</v>
      </c>
      <c r="BA99" s="40">
        <v>2</v>
      </c>
      <c r="BD99" s="40">
        <v>8</v>
      </c>
      <c r="BE99" s="40">
        <v>4</v>
      </c>
      <c r="BH99" s="40">
        <v>16</v>
      </c>
      <c r="BI99" s="40">
        <v>17</v>
      </c>
      <c r="BL99" s="40">
        <v>18</v>
      </c>
      <c r="BM99" s="40">
        <v>2</v>
      </c>
      <c r="BP99" s="40">
        <v>19</v>
      </c>
      <c r="BQ99" s="40">
        <v>3</v>
      </c>
    </row>
    <row r="100" spans="32:69" x14ac:dyDescent="0.2">
      <c r="AF100" s="40">
        <v>9</v>
      </c>
      <c r="AG100" s="40">
        <v>10</v>
      </c>
      <c r="AJ100" s="40">
        <v>10</v>
      </c>
      <c r="AK100" s="40">
        <v>4</v>
      </c>
      <c r="AN100" s="40">
        <v>7</v>
      </c>
      <c r="AO100" s="40">
        <v>2</v>
      </c>
      <c r="AR100" s="40">
        <v>14</v>
      </c>
      <c r="AS100" s="40">
        <v>12</v>
      </c>
      <c r="AV100" s="40">
        <v>4</v>
      </c>
      <c r="AW100" s="40">
        <v>15</v>
      </c>
      <c r="AZ100" s="40">
        <v>16</v>
      </c>
      <c r="BA100" s="40">
        <v>7</v>
      </c>
      <c r="BD100" s="40">
        <v>3</v>
      </c>
      <c r="BE100" s="40">
        <v>9</v>
      </c>
      <c r="BH100" s="40">
        <v>7</v>
      </c>
      <c r="BI100" s="40">
        <v>1</v>
      </c>
      <c r="BL100" s="40">
        <v>9</v>
      </c>
      <c r="BM100" s="40">
        <v>1</v>
      </c>
      <c r="BP100" s="40">
        <v>2</v>
      </c>
      <c r="BQ100" s="40">
        <v>20</v>
      </c>
    </row>
    <row r="101" spans="32:69" x14ac:dyDescent="0.2">
      <c r="AF101" s="40">
        <v>1</v>
      </c>
      <c r="AG101" s="40">
        <v>3</v>
      </c>
      <c r="AJ101" s="40">
        <v>3</v>
      </c>
      <c r="AK101" s="40">
        <v>11</v>
      </c>
      <c r="AN101" s="40">
        <v>3</v>
      </c>
      <c r="AO101" s="40">
        <v>6</v>
      </c>
      <c r="AR101" s="40">
        <v>11</v>
      </c>
      <c r="AS101" s="40">
        <v>2</v>
      </c>
      <c r="AU101" s="401" t="s">
        <v>90</v>
      </c>
      <c r="AV101" s="40">
        <v>14</v>
      </c>
      <c r="AW101" s="40">
        <v>5</v>
      </c>
      <c r="AZ101" s="40">
        <v>8</v>
      </c>
      <c r="BA101" s="40">
        <v>15</v>
      </c>
      <c r="BD101" s="40">
        <v>10</v>
      </c>
      <c r="BE101" s="40">
        <v>2</v>
      </c>
      <c r="BH101" s="40">
        <v>6</v>
      </c>
      <c r="BI101" s="40">
        <v>8</v>
      </c>
      <c r="BL101" s="40">
        <v>8</v>
      </c>
      <c r="BM101" s="40">
        <v>10</v>
      </c>
      <c r="BP101" s="40">
        <v>1</v>
      </c>
      <c r="BQ101" s="40">
        <v>10</v>
      </c>
    </row>
    <row r="102" spans="32:69" x14ac:dyDescent="0.2">
      <c r="AF102" s="40">
        <v>4</v>
      </c>
      <c r="AG102" s="40">
        <v>2</v>
      </c>
      <c r="AJ102" s="40">
        <v>12</v>
      </c>
      <c r="AK102" s="40">
        <v>2</v>
      </c>
      <c r="AN102" s="40">
        <v>5</v>
      </c>
      <c r="AO102" s="40">
        <v>4</v>
      </c>
      <c r="AR102" s="40">
        <v>3</v>
      </c>
      <c r="AS102" s="40">
        <v>10</v>
      </c>
      <c r="AU102" s="401"/>
      <c r="AV102" s="40">
        <v>6</v>
      </c>
      <c r="AW102" s="40">
        <v>13</v>
      </c>
      <c r="AZ102" s="40">
        <v>14</v>
      </c>
      <c r="BA102" s="40">
        <v>9</v>
      </c>
      <c r="BD102" s="40">
        <v>12</v>
      </c>
      <c r="BE102" s="40">
        <v>17</v>
      </c>
      <c r="BH102" s="40">
        <v>9</v>
      </c>
      <c r="BI102" s="40">
        <v>5</v>
      </c>
      <c r="BL102" s="40">
        <v>11</v>
      </c>
      <c r="BM102" s="40">
        <v>7</v>
      </c>
      <c r="BP102" s="40">
        <v>9</v>
      </c>
      <c r="BQ102" s="40">
        <v>11</v>
      </c>
    </row>
    <row r="103" spans="32:69" x14ac:dyDescent="0.2">
      <c r="AF103" s="40">
        <v>6</v>
      </c>
      <c r="AG103" s="40">
        <v>11</v>
      </c>
      <c r="AJ103" s="40">
        <v>6</v>
      </c>
      <c r="AK103" s="40">
        <v>1</v>
      </c>
      <c r="AN103" s="40">
        <v>10</v>
      </c>
      <c r="AO103" s="40">
        <v>1</v>
      </c>
      <c r="AR103" s="40">
        <v>9</v>
      </c>
      <c r="AS103" s="40">
        <v>4</v>
      </c>
      <c r="AU103" s="401"/>
      <c r="AV103" s="40">
        <v>12</v>
      </c>
      <c r="AW103" s="40">
        <v>7</v>
      </c>
      <c r="AZ103" s="40">
        <v>10</v>
      </c>
      <c r="BA103" s="40">
        <v>13</v>
      </c>
      <c r="BD103" s="40">
        <v>16</v>
      </c>
      <c r="BE103" s="40">
        <v>13</v>
      </c>
      <c r="BH103" s="40">
        <v>4</v>
      </c>
      <c r="BI103" s="40">
        <v>10</v>
      </c>
      <c r="BL103" s="40">
        <v>6</v>
      </c>
      <c r="BM103" s="40">
        <v>12</v>
      </c>
      <c r="BP103" s="40">
        <v>12</v>
      </c>
      <c r="BQ103" s="40">
        <v>8</v>
      </c>
    </row>
    <row r="104" spans="32:69" x14ac:dyDescent="0.2">
      <c r="AF104" s="40">
        <v>10</v>
      </c>
      <c r="AG104" s="40">
        <v>7</v>
      </c>
      <c r="AJ104" s="40">
        <v>7</v>
      </c>
      <c r="AK104" s="40">
        <v>5</v>
      </c>
      <c r="AN104" s="40">
        <v>11</v>
      </c>
      <c r="AO104" s="40">
        <v>9</v>
      </c>
      <c r="AR104" s="40">
        <v>5</v>
      </c>
      <c r="AS104" s="40">
        <v>8</v>
      </c>
      <c r="AU104" s="401"/>
      <c r="AV104" s="40">
        <v>8</v>
      </c>
      <c r="AW104" s="40">
        <v>11</v>
      </c>
      <c r="AZ104" s="40">
        <v>12</v>
      </c>
      <c r="BA104" s="40">
        <v>11</v>
      </c>
      <c r="BD104" s="40">
        <v>14</v>
      </c>
      <c r="BE104" s="40">
        <v>15</v>
      </c>
      <c r="BH104" s="40">
        <v>11</v>
      </c>
      <c r="BI104" s="40">
        <v>3</v>
      </c>
      <c r="BL104" s="40">
        <v>13</v>
      </c>
      <c r="BM104" s="40">
        <v>5</v>
      </c>
      <c r="BP104" s="40">
        <v>7</v>
      </c>
      <c r="BQ104" s="40">
        <v>13</v>
      </c>
    </row>
    <row r="105" spans="32:69" ht="13.5" thickBot="1" x14ac:dyDescent="0.25">
      <c r="AF105" s="40">
        <v>8</v>
      </c>
      <c r="AG105" s="40">
        <v>9</v>
      </c>
      <c r="AJ105" s="40">
        <v>4</v>
      </c>
      <c r="AK105" s="40">
        <v>8</v>
      </c>
      <c r="AN105" s="40">
        <v>8</v>
      </c>
      <c r="AO105" s="40">
        <v>12</v>
      </c>
      <c r="AR105" s="40">
        <v>7</v>
      </c>
      <c r="AS105" s="40">
        <v>6</v>
      </c>
      <c r="AU105" s="402"/>
      <c r="AV105" s="40">
        <v>10</v>
      </c>
      <c r="AW105" s="40">
        <v>9</v>
      </c>
      <c r="AZ105" s="40">
        <v>3</v>
      </c>
      <c r="BA105" s="40">
        <v>1</v>
      </c>
      <c r="BD105" s="40">
        <v>5</v>
      </c>
      <c r="BE105" s="40">
        <v>1</v>
      </c>
      <c r="BH105" s="40">
        <v>2</v>
      </c>
      <c r="BI105" s="40">
        <v>12</v>
      </c>
      <c r="BL105" s="40">
        <v>4</v>
      </c>
      <c r="BM105" s="40">
        <v>14</v>
      </c>
      <c r="BP105" s="40">
        <v>14</v>
      </c>
      <c r="BQ105" s="40">
        <v>6</v>
      </c>
    </row>
    <row r="106" spans="32:69" x14ac:dyDescent="0.2">
      <c r="AF106" s="40">
        <v>2</v>
      </c>
      <c r="AG106" s="40">
        <v>1</v>
      </c>
      <c r="AJ106" s="40">
        <v>9</v>
      </c>
      <c r="AK106" s="40">
        <v>3</v>
      </c>
      <c r="AN106" s="40">
        <v>13</v>
      </c>
      <c r="AO106" s="40">
        <v>7</v>
      </c>
      <c r="AR106" s="40">
        <v>12</v>
      </c>
      <c r="AS106" s="40">
        <v>1</v>
      </c>
      <c r="AU106" s="403" t="s">
        <v>91</v>
      </c>
      <c r="AV106" s="40">
        <v>2</v>
      </c>
      <c r="AW106" s="40">
        <v>15</v>
      </c>
      <c r="AZ106" s="40">
        <v>2</v>
      </c>
      <c r="BA106" s="40">
        <v>4</v>
      </c>
      <c r="BD106" s="40">
        <v>4</v>
      </c>
      <c r="BE106" s="40">
        <v>6</v>
      </c>
      <c r="BH106" s="40">
        <v>13</v>
      </c>
      <c r="BI106" s="40">
        <v>18</v>
      </c>
      <c r="BL106" s="40">
        <v>15</v>
      </c>
      <c r="BM106" s="40">
        <v>3</v>
      </c>
      <c r="BP106" s="40">
        <v>5</v>
      </c>
      <c r="BQ106" s="40">
        <v>15</v>
      </c>
    </row>
    <row r="107" spans="32:69" x14ac:dyDescent="0.2">
      <c r="AF107" s="40">
        <v>11</v>
      </c>
      <c r="AG107" s="40">
        <v>4</v>
      </c>
      <c r="AJ107" s="40">
        <v>2</v>
      </c>
      <c r="AK107" s="40">
        <v>10</v>
      </c>
      <c r="AN107" s="40">
        <v>2</v>
      </c>
      <c r="AO107" s="40">
        <v>5</v>
      </c>
      <c r="AR107" s="40">
        <v>13</v>
      </c>
      <c r="AS107" s="40">
        <v>11</v>
      </c>
      <c r="AU107" s="403"/>
      <c r="AV107" s="40">
        <v>14</v>
      </c>
      <c r="AW107" s="40">
        <v>3</v>
      </c>
      <c r="AZ107" s="40">
        <v>5</v>
      </c>
      <c r="BA107" s="40">
        <v>16</v>
      </c>
      <c r="BD107" s="40">
        <v>7</v>
      </c>
      <c r="BE107" s="40">
        <v>3</v>
      </c>
      <c r="BH107" s="40">
        <v>17</v>
      </c>
      <c r="BI107" s="40">
        <v>14</v>
      </c>
      <c r="BL107" s="40">
        <v>2</v>
      </c>
      <c r="BM107" s="40">
        <v>16</v>
      </c>
      <c r="BP107" s="40">
        <v>16</v>
      </c>
      <c r="BQ107" s="40">
        <v>4</v>
      </c>
    </row>
    <row r="108" spans="32:69" x14ac:dyDescent="0.2">
      <c r="AF108" s="40">
        <v>5</v>
      </c>
      <c r="AG108" s="40">
        <v>10</v>
      </c>
      <c r="AJ108" s="40">
        <v>11</v>
      </c>
      <c r="AK108" s="40">
        <v>12</v>
      </c>
      <c r="AN108" s="40">
        <v>4</v>
      </c>
      <c r="AO108" s="40">
        <v>3</v>
      </c>
      <c r="AR108" s="40">
        <v>10</v>
      </c>
      <c r="AS108" s="40">
        <v>14</v>
      </c>
      <c r="AU108" s="403"/>
      <c r="AV108" s="40">
        <v>4</v>
      </c>
      <c r="AW108" s="40">
        <v>13</v>
      </c>
      <c r="AZ108" s="40">
        <v>15</v>
      </c>
      <c r="BA108" s="40">
        <v>6</v>
      </c>
      <c r="BD108" s="40">
        <v>2</v>
      </c>
      <c r="BE108" s="40">
        <v>8</v>
      </c>
      <c r="BH108" s="40">
        <v>15</v>
      </c>
      <c r="BI108" s="40">
        <v>16</v>
      </c>
      <c r="BL108" s="40">
        <v>19</v>
      </c>
      <c r="BM108" s="40">
        <v>18</v>
      </c>
      <c r="BP108" s="40">
        <v>3</v>
      </c>
      <c r="BQ108" s="40">
        <v>17</v>
      </c>
    </row>
    <row r="109" spans="32:69" x14ac:dyDescent="0.2">
      <c r="AF109" s="40">
        <v>9</v>
      </c>
      <c r="AG109" s="40">
        <v>6</v>
      </c>
      <c r="AJ109" s="40">
        <v>1</v>
      </c>
      <c r="AK109" s="40">
        <v>5</v>
      </c>
      <c r="AN109" s="40">
        <v>1</v>
      </c>
      <c r="AO109" s="40">
        <v>9</v>
      </c>
      <c r="AR109" s="40">
        <v>2</v>
      </c>
      <c r="AS109" s="40">
        <v>9</v>
      </c>
      <c r="AU109" s="403"/>
      <c r="AV109" s="40">
        <v>12</v>
      </c>
      <c r="AW109" s="40">
        <v>5</v>
      </c>
      <c r="AZ109" s="40">
        <v>7</v>
      </c>
      <c r="BA109" s="40">
        <v>14</v>
      </c>
      <c r="BD109" s="40">
        <v>17</v>
      </c>
      <c r="BE109" s="40">
        <v>10</v>
      </c>
      <c r="BH109" s="40">
        <v>1</v>
      </c>
      <c r="BI109" s="40">
        <v>6</v>
      </c>
      <c r="BL109" s="40">
        <v>1</v>
      </c>
      <c r="BM109" s="40">
        <v>8</v>
      </c>
      <c r="BP109" s="40">
        <v>18</v>
      </c>
      <c r="BQ109" s="40">
        <v>2</v>
      </c>
    </row>
    <row r="110" spans="32:69" x14ac:dyDescent="0.2">
      <c r="AF110" s="40">
        <v>7</v>
      </c>
      <c r="AG110" s="40">
        <v>8</v>
      </c>
      <c r="AJ110" s="40">
        <v>6</v>
      </c>
      <c r="AK110" s="40">
        <v>4</v>
      </c>
      <c r="AN110" s="40">
        <v>10</v>
      </c>
      <c r="AO110" s="40">
        <v>8</v>
      </c>
      <c r="AR110" s="40">
        <v>8</v>
      </c>
      <c r="AS110" s="40">
        <v>3</v>
      </c>
      <c r="AU110" s="403"/>
      <c r="AV110" s="40">
        <v>6</v>
      </c>
      <c r="AW110" s="40">
        <v>11</v>
      </c>
      <c r="AZ110" s="40">
        <v>13</v>
      </c>
      <c r="BA110" s="40">
        <v>8</v>
      </c>
      <c r="BD110" s="40">
        <v>11</v>
      </c>
      <c r="BE110" s="40">
        <v>16</v>
      </c>
      <c r="BH110" s="40">
        <v>5</v>
      </c>
      <c r="BI110" s="40">
        <v>7</v>
      </c>
      <c r="BL110" s="40">
        <v>7</v>
      </c>
      <c r="BM110" s="40">
        <v>9</v>
      </c>
      <c r="BP110" s="40">
        <v>20</v>
      </c>
      <c r="BQ110" s="40">
        <v>19</v>
      </c>
    </row>
    <row r="111" spans="32:69" x14ac:dyDescent="0.2">
      <c r="AJ111" s="40">
        <v>3</v>
      </c>
      <c r="AK111" s="40">
        <v>7</v>
      </c>
      <c r="AN111" s="40">
        <v>7</v>
      </c>
      <c r="AO111" s="40">
        <v>11</v>
      </c>
      <c r="AR111" s="40">
        <v>4</v>
      </c>
      <c r="AS111" s="40">
        <v>7</v>
      </c>
      <c r="AV111" s="40">
        <v>10</v>
      </c>
      <c r="AW111" s="40">
        <v>7</v>
      </c>
      <c r="AZ111" s="40">
        <v>9</v>
      </c>
      <c r="BA111" s="40">
        <v>12</v>
      </c>
      <c r="BD111" s="40">
        <v>15</v>
      </c>
      <c r="BE111" s="40">
        <v>12</v>
      </c>
      <c r="BH111" s="40">
        <v>8</v>
      </c>
      <c r="BI111" s="40">
        <v>4</v>
      </c>
      <c r="BL111" s="40">
        <v>10</v>
      </c>
      <c r="BM111" s="40">
        <v>6</v>
      </c>
      <c r="BP111" s="40">
        <v>9</v>
      </c>
      <c r="BQ111" s="40">
        <v>1</v>
      </c>
    </row>
    <row r="112" spans="32:69" x14ac:dyDescent="0.2">
      <c r="AJ112" s="40">
        <v>8</v>
      </c>
      <c r="AK112" s="40">
        <v>2</v>
      </c>
      <c r="AN112" s="40">
        <v>12</v>
      </c>
      <c r="AO112" s="40">
        <v>6</v>
      </c>
      <c r="AR112" s="40">
        <v>6</v>
      </c>
      <c r="AS112" s="40">
        <v>5</v>
      </c>
      <c r="AV112" s="40">
        <v>8</v>
      </c>
      <c r="AW112" s="40">
        <v>9</v>
      </c>
      <c r="AZ112" s="40">
        <v>11</v>
      </c>
      <c r="BA112" s="40">
        <v>10</v>
      </c>
      <c r="BD112" s="40">
        <v>13</v>
      </c>
      <c r="BE112" s="40">
        <v>14</v>
      </c>
      <c r="BH112" s="40">
        <v>3</v>
      </c>
      <c r="BI112" s="40">
        <v>9</v>
      </c>
      <c r="BL112" s="40">
        <v>5</v>
      </c>
      <c r="BM112" s="40">
        <v>11</v>
      </c>
      <c r="BP112" s="40">
        <v>8</v>
      </c>
      <c r="BQ112" s="40">
        <v>10</v>
      </c>
    </row>
    <row r="113" spans="36:69" x14ac:dyDescent="0.2">
      <c r="AJ113" s="40">
        <v>12</v>
      </c>
      <c r="AK113" s="40">
        <v>9</v>
      </c>
      <c r="AN113" s="40">
        <v>5</v>
      </c>
      <c r="AO113" s="40">
        <v>13</v>
      </c>
      <c r="AR113" s="40">
        <v>1</v>
      </c>
      <c r="AS113" s="40">
        <v>11</v>
      </c>
      <c r="AV113" s="40">
        <v>1</v>
      </c>
      <c r="AW113" s="40">
        <v>15</v>
      </c>
      <c r="AZ113" s="40">
        <v>1</v>
      </c>
      <c r="BA113" s="40">
        <v>2</v>
      </c>
      <c r="BD113" s="40">
        <v>1</v>
      </c>
      <c r="BE113" s="40">
        <v>4</v>
      </c>
      <c r="BH113" s="40">
        <v>10</v>
      </c>
      <c r="BI113" s="40">
        <v>2</v>
      </c>
      <c r="BL113" s="40">
        <v>12</v>
      </c>
      <c r="BM113" s="40">
        <v>4</v>
      </c>
      <c r="BP113" s="40">
        <v>11</v>
      </c>
      <c r="BQ113" s="40">
        <v>7</v>
      </c>
    </row>
    <row r="114" spans="36:69" x14ac:dyDescent="0.2">
      <c r="AJ114" s="40">
        <v>10</v>
      </c>
      <c r="AK114" s="40">
        <v>11</v>
      </c>
      <c r="AN114" s="40">
        <v>3</v>
      </c>
      <c r="AO114" s="40">
        <v>2</v>
      </c>
      <c r="AR114" s="40">
        <v>12</v>
      </c>
      <c r="AS114" s="40">
        <v>10</v>
      </c>
      <c r="AV114" s="40">
        <v>13</v>
      </c>
      <c r="AW114" s="40">
        <v>2</v>
      </c>
      <c r="AZ114" s="40">
        <v>16</v>
      </c>
      <c r="BA114" s="40">
        <v>3</v>
      </c>
      <c r="BD114" s="40">
        <v>3</v>
      </c>
      <c r="BE114" s="40">
        <v>5</v>
      </c>
      <c r="BH114" s="40">
        <v>18</v>
      </c>
      <c r="BI114" s="40">
        <v>11</v>
      </c>
      <c r="BL114" s="40">
        <v>3</v>
      </c>
      <c r="BM114" s="40">
        <v>13</v>
      </c>
      <c r="BP114" s="40">
        <v>6</v>
      </c>
      <c r="BQ114" s="40">
        <v>12</v>
      </c>
    </row>
    <row r="115" spans="36:69" x14ac:dyDescent="0.2">
      <c r="AJ115" s="40">
        <v>4</v>
      </c>
      <c r="AK115" s="40">
        <v>1</v>
      </c>
      <c r="AN115" s="40">
        <v>8</v>
      </c>
      <c r="AO115" s="40">
        <v>1</v>
      </c>
      <c r="AR115" s="40">
        <v>9</v>
      </c>
      <c r="AS115" s="40">
        <v>13</v>
      </c>
      <c r="AV115" s="40">
        <v>3</v>
      </c>
      <c r="AW115" s="40">
        <v>12</v>
      </c>
      <c r="AZ115" s="40">
        <v>4</v>
      </c>
      <c r="BA115" s="40">
        <v>15</v>
      </c>
      <c r="BD115" s="40">
        <v>6</v>
      </c>
      <c r="BE115" s="40">
        <v>2</v>
      </c>
      <c r="BH115" s="40">
        <v>12</v>
      </c>
      <c r="BI115" s="40">
        <v>17</v>
      </c>
      <c r="BL115" s="40">
        <v>14</v>
      </c>
      <c r="BM115" s="40">
        <v>2</v>
      </c>
      <c r="BP115" s="40">
        <v>13</v>
      </c>
      <c r="BQ115" s="40">
        <v>5</v>
      </c>
    </row>
    <row r="116" spans="36:69" x14ac:dyDescent="0.2">
      <c r="AJ116" s="40">
        <v>5</v>
      </c>
      <c r="AK116" s="40">
        <v>3</v>
      </c>
      <c r="AN116" s="40">
        <v>9</v>
      </c>
      <c r="AO116" s="40">
        <v>7</v>
      </c>
      <c r="AR116" s="40">
        <v>14</v>
      </c>
      <c r="AS116" s="40">
        <v>8</v>
      </c>
      <c r="AV116" s="40">
        <v>11</v>
      </c>
      <c r="AW116" s="40">
        <v>4</v>
      </c>
      <c r="AY116" s="401" t="s">
        <v>90</v>
      </c>
      <c r="AZ116" s="40">
        <v>14</v>
      </c>
      <c r="BA116" s="40">
        <v>5</v>
      </c>
      <c r="BD116" s="40">
        <v>8</v>
      </c>
      <c r="BE116" s="40">
        <v>17</v>
      </c>
      <c r="BH116" s="40">
        <v>16</v>
      </c>
      <c r="BI116" s="40">
        <v>13</v>
      </c>
      <c r="BL116" s="40">
        <v>16</v>
      </c>
      <c r="BM116" s="40">
        <v>19</v>
      </c>
      <c r="BP116" s="40">
        <v>4</v>
      </c>
      <c r="BQ116" s="40">
        <v>14</v>
      </c>
    </row>
    <row r="117" spans="36:69" x14ac:dyDescent="0.2">
      <c r="AJ117" s="40">
        <v>2</v>
      </c>
      <c r="AK117" s="40">
        <v>6</v>
      </c>
      <c r="AN117" s="40">
        <v>6</v>
      </c>
      <c r="AO117" s="40">
        <v>10</v>
      </c>
      <c r="AR117" s="40">
        <v>7</v>
      </c>
      <c r="AS117" s="40">
        <v>2</v>
      </c>
      <c r="AV117" s="40">
        <v>5</v>
      </c>
      <c r="AW117" s="40">
        <v>10</v>
      </c>
      <c r="AY117" s="401"/>
      <c r="AZ117" s="40">
        <v>6</v>
      </c>
      <c r="BA117" s="40">
        <v>13</v>
      </c>
      <c r="BD117" s="40">
        <v>16</v>
      </c>
      <c r="BE117" s="40">
        <v>9</v>
      </c>
      <c r="BH117" s="40">
        <v>14</v>
      </c>
      <c r="BI117" s="40">
        <v>15</v>
      </c>
      <c r="BL117" s="40">
        <v>18</v>
      </c>
      <c r="BM117" s="40">
        <v>17</v>
      </c>
      <c r="BP117" s="40">
        <v>15</v>
      </c>
      <c r="BQ117" s="40">
        <v>3</v>
      </c>
    </row>
    <row r="118" spans="36:69" x14ac:dyDescent="0.2">
      <c r="AJ118" s="40">
        <v>7</v>
      </c>
      <c r="AK118" s="40">
        <v>12</v>
      </c>
      <c r="AN118" s="40">
        <v>11</v>
      </c>
      <c r="AO118" s="40">
        <v>5</v>
      </c>
      <c r="AR118" s="40">
        <v>3</v>
      </c>
      <c r="AS118" s="40">
        <v>6</v>
      </c>
      <c r="AV118" s="40">
        <v>9</v>
      </c>
      <c r="AW118" s="40">
        <v>6</v>
      </c>
      <c r="AY118" s="401"/>
      <c r="AZ118" s="40">
        <v>12</v>
      </c>
      <c r="BA118" s="40">
        <v>7</v>
      </c>
      <c r="BD118" s="40">
        <v>10</v>
      </c>
      <c r="BE118" s="40">
        <v>15</v>
      </c>
      <c r="BH118" s="40">
        <v>5</v>
      </c>
      <c r="BI118" s="40">
        <v>1</v>
      </c>
      <c r="BL118" s="40">
        <v>7</v>
      </c>
      <c r="BM118" s="40">
        <v>1</v>
      </c>
      <c r="BP118" s="40">
        <v>2</v>
      </c>
      <c r="BQ118" s="40">
        <v>16</v>
      </c>
    </row>
    <row r="119" spans="36:69" x14ac:dyDescent="0.2">
      <c r="AJ119" s="40">
        <v>11</v>
      </c>
      <c r="AK119" s="40">
        <v>8</v>
      </c>
      <c r="AN119" s="40">
        <v>4</v>
      </c>
      <c r="AO119" s="40">
        <v>12</v>
      </c>
      <c r="AR119" s="40">
        <v>5</v>
      </c>
      <c r="AS119" s="40">
        <v>4</v>
      </c>
      <c r="AV119" s="40">
        <v>7</v>
      </c>
      <c r="AW119" s="40">
        <v>8</v>
      </c>
      <c r="AY119" s="401"/>
      <c r="AZ119" s="40">
        <v>8</v>
      </c>
      <c r="BA119" s="40">
        <v>11</v>
      </c>
      <c r="BD119" s="40">
        <v>14</v>
      </c>
      <c r="BE119" s="40">
        <v>11</v>
      </c>
      <c r="BH119" s="40">
        <v>4</v>
      </c>
      <c r="BI119" s="40">
        <v>6</v>
      </c>
      <c r="BL119" s="40">
        <v>6</v>
      </c>
      <c r="BM119" s="40">
        <v>8</v>
      </c>
      <c r="BP119" s="40">
        <v>17</v>
      </c>
      <c r="BQ119" s="40">
        <v>20</v>
      </c>
    </row>
    <row r="120" spans="36:69" ht="13.5" thickBot="1" x14ac:dyDescent="0.25">
      <c r="AJ120" s="40">
        <v>9</v>
      </c>
      <c r="AK120" s="40">
        <v>10</v>
      </c>
      <c r="AN120" s="40">
        <v>13</v>
      </c>
      <c r="AO120" s="40">
        <v>3</v>
      </c>
      <c r="AR120" s="40">
        <v>10</v>
      </c>
      <c r="AS120" s="40">
        <v>1</v>
      </c>
      <c r="AV120" s="40">
        <v>14</v>
      </c>
      <c r="AW120" s="40">
        <v>1</v>
      </c>
      <c r="AY120" s="402"/>
      <c r="AZ120" s="40">
        <v>10</v>
      </c>
      <c r="BA120" s="40">
        <v>9</v>
      </c>
      <c r="BD120" s="40">
        <v>12</v>
      </c>
      <c r="BE120" s="40">
        <v>13</v>
      </c>
      <c r="BH120" s="40">
        <v>7</v>
      </c>
      <c r="BI120" s="40">
        <v>3</v>
      </c>
      <c r="BL120" s="40">
        <v>9</v>
      </c>
      <c r="BM120" s="40">
        <v>5</v>
      </c>
      <c r="BP120" s="40">
        <v>19</v>
      </c>
      <c r="BQ120" s="40">
        <v>18</v>
      </c>
    </row>
    <row r="121" spans="36:69" x14ac:dyDescent="0.2">
      <c r="AJ121" s="40">
        <v>1</v>
      </c>
      <c r="AK121" s="40">
        <v>3</v>
      </c>
      <c r="AN121" s="40">
        <v>1</v>
      </c>
      <c r="AO121" s="40">
        <v>7</v>
      </c>
      <c r="AR121" s="40">
        <v>11</v>
      </c>
      <c r="AS121" s="40">
        <v>9</v>
      </c>
      <c r="AV121" s="40">
        <v>15</v>
      </c>
      <c r="AW121" s="40">
        <v>13</v>
      </c>
      <c r="AY121" s="403" t="s">
        <v>91</v>
      </c>
      <c r="AZ121" s="40">
        <v>16</v>
      </c>
      <c r="BA121" s="40">
        <v>1</v>
      </c>
      <c r="BD121" s="40">
        <v>3</v>
      </c>
      <c r="BE121" s="40">
        <v>1</v>
      </c>
      <c r="BH121" s="40">
        <v>2</v>
      </c>
      <c r="BI121" s="40">
        <v>8</v>
      </c>
      <c r="BL121" s="40">
        <v>4</v>
      </c>
      <c r="BM121" s="40">
        <v>10</v>
      </c>
      <c r="BP121" s="40">
        <v>1</v>
      </c>
      <c r="BQ121" s="40">
        <v>8</v>
      </c>
    </row>
    <row r="122" spans="36:69" x14ac:dyDescent="0.2">
      <c r="AJ122" s="40">
        <v>4</v>
      </c>
      <c r="AK122" s="40">
        <v>2</v>
      </c>
      <c r="AN122" s="40">
        <v>8</v>
      </c>
      <c r="AO122" s="40">
        <v>6</v>
      </c>
      <c r="AR122" s="40">
        <v>8</v>
      </c>
      <c r="AS122" s="40">
        <v>12</v>
      </c>
      <c r="AV122" s="40">
        <v>2</v>
      </c>
      <c r="AW122" s="40">
        <v>11</v>
      </c>
      <c r="AY122" s="403"/>
      <c r="AZ122" s="40">
        <v>2</v>
      </c>
      <c r="BA122" s="40">
        <v>15</v>
      </c>
      <c r="BD122" s="40">
        <v>2</v>
      </c>
      <c r="BE122" s="40">
        <v>4</v>
      </c>
      <c r="BH122" s="40">
        <v>9</v>
      </c>
      <c r="BI122" s="40">
        <v>18</v>
      </c>
      <c r="BL122" s="40">
        <v>11</v>
      </c>
      <c r="BM122" s="40">
        <v>3</v>
      </c>
      <c r="BP122" s="40">
        <v>7</v>
      </c>
      <c r="BQ122" s="40">
        <v>9</v>
      </c>
    </row>
    <row r="123" spans="36:69" x14ac:dyDescent="0.2">
      <c r="AJ123" s="40">
        <v>12</v>
      </c>
      <c r="AK123" s="40">
        <v>5</v>
      </c>
      <c r="AN123" s="40">
        <v>5</v>
      </c>
      <c r="AO123" s="40">
        <v>9</v>
      </c>
      <c r="AR123" s="40">
        <v>13</v>
      </c>
      <c r="AS123" s="40">
        <v>7</v>
      </c>
      <c r="AV123" s="40">
        <v>10</v>
      </c>
      <c r="AW123" s="40">
        <v>3</v>
      </c>
      <c r="AY123" s="403"/>
      <c r="AZ123" s="40">
        <v>14</v>
      </c>
      <c r="BA123" s="40">
        <v>3</v>
      </c>
      <c r="BD123" s="40">
        <v>17</v>
      </c>
      <c r="BE123" s="40">
        <v>6</v>
      </c>
      <c r="BH123" s="40">
        <v>17</v>
      </c>
      <c r="BI123" s="40">
        <v>10</v>
      </c>
      <c r="BL123" s="40">
        <v>2</v>
      </c>
      <c r="BM123" s="40">
        <v>12</v>
      </c>
      <c r="BP123" s="40">
        <v>10</v>
      </c>
      <c r="BQ123" s="40">
        <v>6</v>
      </c>
    </row>
    <row r="124" spans="36:69" x14ac:dyDescent="0.2">
      <c r="AJ124" s="40">
        <v>6</v>
      </c>
      <c r="AK124" s="40">
        <v>11</v>
      </c>
      <c r="AN124" s="40">
        <v>10</v>
      </c>
      <c r="AO124" s="40">
        <v>4</v>
      </c>
      <c r="AR124" s="40">
        <v>6</v>
      </c>
      <c r="AS124" s="40">
        <v>14</v>
      </c>
      <c r="AV124" s="40">
        <v>4</v>
      </c>
      <c r="AW124" s="40">
        <v>9</v>
      </c>
      <c r="AY124" s="403"/>
      <c r="AZ124" s="40">
        <v>4</v>
      </c>
      <c r="BA124" s="40">
        <v>13</v>
      </c>
      <c r="BD124" s="40">
        <v>7</v>
      </c>
      <c r="BE124" s="40">
        <v>16</v>
      </c>
      <c r="BH124" s="40">
        <v>11</v>
      </c>
      <c r="BI124" s="40">
        <v>16</v>
      </c>
      <c r="BL124" s="40">
        <v>19</v>
      </c>
      <c r="BM124" s="40">
        <v>14</v>
      </c>
      <c r="BP124" s="40">
        <v>5</v>
      </c>
      <c r="BQ124" s="40">
        <v>11</v>
      </c>
    </row>
    <row r="125" spans="36:69" x14ac:dyDescent="0.2">
      <c r="AJ125" s="40">
        <v>10</v>
      </c>
      <c r="AK125" s="40">
        <v>7</v>
      </c>
      <c r="AN125" s="40">
        <v>3</v>
      </c>
      <c r="AO125" s="40">
        <v>11</v>
      </c>
      <c r="AR125" s="40">
        <v>2</v>
      </c>
      <c r="AS125" s="40">
        <v>5</v>
      </c>
      <c r="AV125" s="40">
        <v>8</v>
      </c>
      <c r="AW125" s="40">
        <v>5</v>
      </c>
      <c r="AY125" s="403"/>
      <c r="AZ125" s="40">
        <v>12</v>
      </c>
      <c r="BA125" s="40">
        <v>5</v>
      </c>
      <c r="BD125" s="40">
        <v>15</v>
      </c>
      <c r="BE125" s="40">
        <v>8</v>
      </c>
      <c r="BH125" s="40">
        <v>15</v>
      </c>
      <c r="BI125" s="40">
        <v>12</v>
      </c>
      <c r="BL125" s="40">
        <v>15</v>
      </c>
      <c r="BM125" s="40">
        <v>18</v>
      </c>
      <c r="BP125" s="40">
        <v>12</v>
      </c>
      <c r="BQ125" s="40">
        <v>4</v>
      </c>
    </row>
    <row r="126" spans="36:69" x14ac:dyDescent="0.2">
      <c r="AJ126" s="40">
        <v>8</v>
      </c>
      <c r="AK126" s="40">
        <v>9</v>
      </c>
      <c r="AN126" s="40">
        <v>12</v>
      </c>
      <c r="AO126" s="40">
        <v>2</v>
      </c>
      <c r="AR126" s="40">
        <v>4</v>
      </c>
      <c r="AS126" s="40">
        <v>3</v>
      </c>
      <c r="AV126" s="40">
        <v>6</v>
      </c>
      <c r="AW126" s="40">
        <v>7</v>
      </c>
      <c r="AZ126" s="40">
        <v>6</v>
      </c>
      <c r="BA126" s="40">
        <v>11</v>
      </c>
      <c r="BD126" s="40">
        <v>9</v>
      </c>
      <c r="BE126" s="40">
        <v>14</v>
      </c>
      <c r="BH126" s="40">
        <v>13</v>
      </c>
      <c r="BI126" s="40">
        <v>14</v>
      </c>
      <c r="BL126" s="40">
        <v>17</v>
      </c>
      <c r="BM126" s="40">
        <v>16</v>
      </c>
      <c r="BP126" s="40">
        <v>3</v>
      </c>
      <c r="BQ126" s="40">
        <v>13</v>
      </c>
    </row>
    <row r="127" spans="36:69" x14ac:dyDescent="0.2">
      <c r="AJ127" s="40">
        <v>2</v>
      </c>
      <c r="AK127" s="40">
        <v>1</v>
      </c>
      <c r="AN127" s="40">
        <v>6</v>
      </c>
      <c r="AO127" s="40">
        <v>1</v>
      </c>
      <c r="AR127" s="40">
        <v>1</v>
      </c>
      <c r="AS127" s="40">
        <v>9</v>
      </c>
      <c r="AV127" s="40">
        <v>1</v>
      </c>
      <c r="AW127" s="40">
        <v>13</v>
      </c>
      <c r="AZ127" s="40">
        <v>10</v>
      </c>
      <c r="BA127" s="40">
        <v>7</v>
      </c>
      <c r="BD127" s="40">
        <v>13</v>
      </c>
      <c r="BE127" s="40">
        <v>10</v>
      </c>
      <c r="BH127" s="40">
        <v>1</v>
      </c>
      <c r="BI127" s="40">
        <v>4</v>
      </c>
      <c r="BL127" s="40">
        <v>1</v>
      </c>
      <c r="BM127" s="40">
        <v>6</v>
      </c>
      <c r="BP127" s="40">
        <v>14</v>
      </c>
      <c r="BQ127" s="40">
        <v>2</v>
      </c>
    </row>
    <row r="128" spans="36:69" x14ac:dyDescent="0.2">
      <c r="AJ128" s="40">
        <v>3</v>
      </c>
      <c r="AK128" s="40">
        <v>12</v>
      </c>
      <c r="AN128" s="40">
        <v>7</v>
      </c>
      <c r="AO128" s="40">
        <v>5</v>
      </c>
      <c r="AR128" s="40">
        <v>10</v>
      </c>
      <c r="AS128" s="40">
        <v>8</v>
      </c>
      <c r="AV128" s="40">
        <v>14</v>
      </c>
      <c r="AW128" s="40">
        <v>12</v>
      </c>
      <c r="AZ128" s="40">
        <v>8</v>
      </c>
      <c r="BA128" s="40">
        <v>9</v>
      </c>
      <c r="BD128" s="40">
        <v>11</v>
      </c>
      <c r="BE128" s="40">
        <v>12</v>
      </c>
      <c r="BH128" s="40">
        <v>3</v>
      </c>
      <c r="BI128" s="40">
        <v>5</v>
      </c>
      <c r="BL128" s="40">
        <v>5</v>
      </c>
      <c r="BM128" s="40">
        <v>7</v>
      </c>
      <c r="BP128" s="40">
        <v>20</v>
      </c>
      <c r="BQ128" s="40">
        <v>15</v>
      </c>
    </row>
    <row r="129" spans="36:69" x14ac:dyDescent="0.2">
      <c r="AJ129" s="40">
        <v>11</v>
      </c>
      <c r="AK129" s="40">
        <v>4</v>
      </c>
      <c r="AN129" s="40">
        <v>4</v>
      </c>
      <c r="AO129" s="40">
        <v>8</v>
      </c>
      <c r="AR129" s="40">
        <v>7</v>
      </c>
      <c r="AS129" s="40">
        <v>11</v>
      </c>
      <c r="AV129" s="40">
        <v>11</v>
      </c>
      <c r="AW129" s="40">
        <v>15</v>
      </c>
      <c r="AZ129" s="40">
        <v>1</v>
      </c>
      <c r="BA129" s="40">
        <v>15</v>
      </c>
      <c r="BD129" s="40">
        <v>1</v>
      </c>
      <c r="BE129" s="40">
        <v>2</v>
      </c>
      <c r="BH129" s="40">
        <v>6</v>
      </c>
      <c r="BI129" s="40">
        <v>2</v>
      </c>
      <c r="BL129" s="40">
        <v>8</v>
      </c>
      <c r="BM129" s="40">
        <v>4</v>
      </c>
      <c r="BP129" s="40">
        <v>16</v>
      </c>
      <c r="BQ129" s="40">
        <v>19</v>
      </c>
    </row>
    <row r="130" spans="36:69" x14ac:dyDescent="0.2">
      <c r="AJ130" s="40">
        <v>5</v>
      </c>
      <c r="AK130" s="40">
        <v>10</v>
      </c>
      <c r="AN130" s="40">
        <v>9</v>
      </c>
      <c r="AO130" s="40">
        <v>3</v>
      </c>
      <c r="AR130" s="40">
        <v>12</v>
      </c>
      <c r="AS130" s="40">
        <v>6</v>
      </c>
      <c r="AV130" s="40">
        <v>9</v>
      </c>
      <c r="AW130" s="40">
        <v>2</v>
      </c>
      <c r="AZ130" s="40">
        <v>16</v>
      </c>
      <c r="BA130" s="40">
        <v>14</v>
      </c>
      <c r="BD130" s="40">
        <v>4</v>
      </c>
      <c r="BE130" s="40">
        <v>17</v>
      </c>
      <c r="BH130" s="40">
        <v>18</v>
      </c>
      <c r="BI130" s="40">
        <v>7</v>
      </c>
      <c r="BL130" s="40">
        <v>3</v>
      </c>
      <c r="BM130" s="40">
        <v>9</v>
      </c>
      <c r="BP130" s="40">
        <v>18</v>
      </c>
      <c r="BQ130" s="40">
        <v>17</v>
      </c>
    </row>
    <row r="131" spans="36:69" x14ac:dyDescent="0.2">
      <c r="AJ131" s="40">
        <v>9</v>
      </c>
      <c r="AK131" s="40">
        <v>6</v>
      </c>
      <c r="AN131" s="40">
        <v>2</v>
      </c>
      <c r="AO131" s="40">
        <v>10</v>
      </c>
      <c r="AR131" s="40">
        <v>5</v>
      </c>
      <c r="AS131" s="40">
        <v>13</v>
      </c>
      <c r="AV131" s="40">
        <v>3</v>
      </c>
      <c r="AW131" s="40">
        <v>8</v>
      </c>
      <c r="AZ131" s="40">
        <v>13</v>
      </c>
      <c r="BA131" s="40">
        <v>2</v>
      </c>
      <c r="BD131" s="40">
        <v>16</v>
      </c>
      <c r="BE131" s="40">
        <v>5</v>
      </c>
      <c r="BH131" s="40">
        <v>8</v>
      </c>
      <c r="BI131" s="40">
        <v>17</v>
      </c>
      <c r="BL131" s="40">
        <v>10</v>
      </c>
      <c r="BM131" s="40">
        <v>2</v>
      </c>
      <c r="BP131" s="40">
        <v>7</v>
      </c>
      <c r="BQ131" s="40">
        <v>1</v>
      </c>
    </row>
    <row r="132" spans="36:69" x14ac:dyDescent="0.2">
      <c r="AJ132" s="40">
        <v>7</v>
      </c>
      <c r="AK132" s="40">
        <v>8</v>
      </c>
      <c r="AN132" s="40">
        <v>13</v>
      </c>
      <c r="AO132" s="40">
        <v>12</v>
      </c>
      <c r="AR132" s="40">
        <v>14</v>
      </c>
      <c r="AS132" s="40">
        <v>4</v>
      </c>
      <c r="AV132" s="40">
        <v>7</v>
      </c>
      <c r="AW132" s="40">
        <v>4</v>
      </c>
      <c r="AZ132" s="40">
        <v>3</v>
      </c>
      <c r="BA132" s="40">
        <v>12</v>
      </c>
      <c r="BC132" s="401" t="s">
        <v>90</v>
      </c>
      <c r="BD132" s="40">
        <v>6</v>
      </c>
      <c r="BE132" s="40">
        <v>15</v>
      </c>
      <c r="BH132" s="40">
        <v>16</v>
      </c>
      <c r="BI132" s="40">
        <v>9</v>
      </c>
      <c r="BL132" s="40">
        <v>12</v>
      </c>
      <c r="BM132" s="40">
        <v>19</v>
      </c>
      <c r="BP132" s="40">
        <v>6</v>
      </c>
      <c r="BQ132" s="40">
        <v>8</v>
      </c>
    </row>
    <row r="133" spans="36:69" x14ac:dyDescent="0.2">
      <c r="AN133" s="40">
        <v>1</v>
      </c>
      <c r="AO133" s="40">
        <v>5</v>
      </c>
      <c r="AR133" s="40">
        <v>3</v>
      </c>
      <c r="AS133" s="40">
        <v>2</v>
      </c>
      <c r="AV133" s="40">
        <v>5</v>
      </c>
      <c r="AW133" s="40">
        <v>6</v>
      </c>
      <c r="AZ133" s="40">
        <v>11</v>
      </c>
      <c r="BA133" s="40">
        <v>4</v>
      </c>
      <c r="BC133" s="401"/>
      <c r="BD133" s="40">
        <v>14</v>
      </c>
      <c r="BE133" s="40">
        <v>7</v>
      </c>
      <c r="BH133" s="40">
        <v>10</v>
      </c>
      <c r="BI133" s="40">
        <v>15</v>
      </c>
      <c r="BL133" s="40">
        <v>18</v>
      </c>
      <c r="BM133" s="40">
        <v>13</v>
      </c>
      <c r="BP133" s="40">
        <v>9</v>
      </c>
      <c r="BQ133" s="40">
        <v>5</v>
      </c>
    </row>
    <row r="134" spans="36:69" x14ac:dyDescent="0.2">
      <c r="AN134" s="40">
        <v>6</v>
      </c>
      <c r="AO134" s="40">
        <v>4</v>
      </c>
      <c r="AR134" s="40">
        <v>8</v>
      </c>
      <c r="AS134" s="40">
        <v>1</v>
      </c>
      <c r="AV134" s="40">
        <v>12</v>
      </c>
      <c r="AW134" s="40">
        <v>1</v>
      </c>
      <c r="AZ134" s="40">
        <v>5</v>
      </c>
      <c r="BA134" s="40">
        <v>10</v>
      </c>
      <c r="BC134" s="401"/>
      <c r="BD134" s="40">
        <v>8</v>
      </c>
      <c r="BE134" s="40">
        <v>13</v>
      </c>
      <c r="BH134" s="40">
        <v>14</v>
      </c>
      <c r="BI134" s="40">
        <v>11</v>
      </c>
      <c r="BL134" s="40">
        <v>14</v>
      </c>
      <c r="BM134" s="40">
        <v>17</v>
      </c>
      <c r="BP134" s="40">
        <v>4</v>
      </c>
      <c r="BQ134" s="40">
        <v>10</v>
      </c>
    </row>
    <row r="135" spans="36:69" x14ac:dyDescent="0.2">
      <c r="AN135" s="40">
        <v>3</v>
      </c>
      <c r="AO135" s="40">
        <v>7</v>
      </c>
      <c r="AR135" s="40">
        <v>9</v>
      </c>
      <c r="AS135" s="40">
        <v>7</v>
      </c>
      <c r="AV135" s="40">
        <v>13</v>
      </c>
      <c r="AW135" s="40">
        <v>11</v>
      </c>
      <c r="AZ135" s="40">
        <v>9</v>
      </c>
      <c r="BA135" s="40">
        <v>6</v>
      </c>
      <c r="BC135" s="401"/>
      <c r="BD135" s="40">
        <v>12</v>
      </c>
      <c r="BE135" s="40">
        <v>9</v>
      </c>
      <c r="BH135" s="40">
        <v>12</v>
      </c>
      <c r="BI135" s="40">
        <v>13</v>
      </c>
      <c r="BL135" s="40">
        <v>16</v>
      </c>
      <c r="BM135" s="40">
        <v>15</v>
      </c>
      <c r="BP135" s="40">
        <v>11</v>
      </c>
      <c r="BQ135" s="40">
        <v>3</v>
      </c>
    </row>
    <row r="136" spans="36:69" ht="13.5" thickBot="1" x14ac:dyDescent="0.25">
      <c r="AN136" s="40">
        <v>8</v>
      </c>
      <c r="AO136" s="40">
        <v>2</v>
      </c>
      <c r="AR136" s="40">
        <v>6</v>
      </c>
      <c r="AS136" s="40">
        <v>10</v>
      </c>
      <c r="AV136" s="40">
        <v>10</v>
      </c>
      <c r="AW136" s="40">
        <v>14</v>
      </c>
      <c r="AZ136" s="40">
        <v>7</v>
      </c>
      <c r="BA136" s="40">
        <v>8</v>
      </c>
      <c r="BC136" s="402"/>
      <c r="BD136" s="40">
        <v>10</v>
      </c>
      <c r="BE136" s="40">
        <v>11</v>
      </c>
      <c r="BH136" s="40">
        <v>3</v>
      </c>
      <c r="BI136" s="40">
        <v>1</v>
      </c>
      <c r="BL136" s="40">
        <v>5</v>
      </c>
      <c r="BM136" s="40">
        <v>1</v>
      </c>
      <c r="BP136" s="40">
        <v>2</v>
      </c>
      <c r="BQ136" s="40">
        <v>12</v>
      </c>
    </row>
    <row r="137" spans="36:69" x14ac:dyDescent="0.2">
      <c r="AN137" s="40">
        <v>10</v>
      </c>
      <c r="AO137" s="40">
        <v>13</v>
      </c>
      <c r="AR137" s="40">
        <v>11</v>
      </c>
      <c r="AS137" s="40">
        <v>5</v>
      </c>
      <c r="AV137" s="40">
        <v>15</v>
      </c>
      <c r="AW137" s="40">
        <v>9</v>
      </c>
      <c r="AZ137" s="40">
        <v>14</v>
      </c>
      <c r="BA137" s="40">
        <v>1</v>
      </c>
      <c r="BC137" s="403" t="s">
        <v>91</v>
      </c>
      <c r="BD137" s="40">
        <v>2</v>
      </c>
      <c r="BE137" s="40">
        <v>17</v>
      </c>
      <c r="BH137" s="40">
        <v>2</v>
      </c>
      <c r="BI137" s="40">
        <v>4</v>
      </c>
      <c r="BL137" s="40">
        <v>4</v>
      </c>
      <c r="BM137" s="40">
        <v>6</v>
      </c>
      <c r="BP137" s="40">
        <v>13</v>
      </c>
      <c r="BQ137" s="40">
        <v>20</v>
      </c>
    </row>
    <row r="138" spans="36:69" x14ac:dyDescent="0.2">
      <c r="AN138" s="40">
        <v>12</v>
      </c>
      <c r="AO138" s="40">
        <v>11</v>
      </c>
      <c r="AR138" s="40">
        <v>4</v>
      </c>
      <c r="AS138" s="40">
        <v>12</v>
      </c>
      <c r="AV138" s="40">
        <v>2</v>
      </c>
      <c r="AW138" s="40">
        <v>7</v>
      </c>
      <c r="AZ138" s="40">
        <v>15</v>
      </c>
      <c r="BA138" s="40">
        <v>13</v>
      </c>
      <c r="BC138" s="403"/>
      <c r="BD138" s="40">
        <v>16</v>
      </c>
      <c r="BE138" s="40">
        <v>3</v>
      </c>
      <c r="BH138" s="40">
        <v>5</v>
      </c>
      <c r="BI138" s="40">
        <v>18</v>
      </c>
      <c r="BL138" s="40">
        <v>7</v>
      </c>
      <c r="BM138" s="40">
        <v>3</v>
      </c>
      <c r="BP138" s="40">
        <v>19</v>
      </c>
      <c r="BQ138" s="40">
        <v>14</v>
      </c>
    </row>
    <row r="139" spans="36:69" x14ac:dyDescent="0.2">
      <c r="AN139" s="40">
        <v>4</v>
      </c>
      <c r="AO139" s="40">
        <v>1</v>
      </c>
      <c r="AR139" s="40">
        <v>13</v>
      </c>
      <c r="AS139" s="40">
        <v>3</v>
      </c>
      <c r="AV139" s="40">
        <v>6</v>
      </c>
      <c r="AW139" s="40">
        <v>3</v>
      </c>
      <c r="AZ139" s="40">
        <v>12</v>
      </c>
      <c r="BA139" s="40">
        <v>16</v>
      </c>
      <c r="BC139" s="403"/>
      <c r="BD139" s="40">
        <v>4</v>
      </c>
      <c r="BE139" s="40">
        <v>15</v>
      </c>
      <c r="BH139" s="40">
        <v>17</v>
      </c>
      <c r="BI139" s="40">
        <v>6</v>
      </c>
      <c r="BL139" s="40">
        <v>2</v>
      </c>
      <c r="BM139" s="40">
        <v>8</v>
      </c>
      <c r="BP139" s="40">
        <v>15</v>
      </c>
      <c r="BQ139" s="40">
        <v>18</v>
      </c>
    </row>
    <row r="140" spans="36:69" x14ac:dyDescent="0.2">
      <c r="AN140" s="40">
        <v>5</v>
      </c>
      <c r="AO140" s="40">
        <v>3</v>
      </c>
      <c r="AR140" s="40">
        <v>2</v>
      </c>
      <c r="AS140" s="40">
        <v>14</v>
      </c>
      <c r="AV140" s="40">
        <v>4</v>
      </c>
      <c r="AW140" s="40">
        <v>5</v>
      </c>
      <c r="AZ140" s="40">
        <v>2</v>
      </c>
      <c r="BA140" s="40">
        <v>11</v>
      </c>
      <c r="BC140" s="403"/>
      <c r="BD140" s="40">
        <v>14</v>
      </c>
      <c r="BE140" s="40">
        <v>5</v>
      </c>
      <c r="BH140" s="40">
        <v>7</v>
      </c>
      <c r="BI140" s="40">
        <v>16</v>
      </c>
      <c r="BL140" s="40">
        <v>19</v>
      </c>
      <c r="BM140" s="40">
        <v>10</v>
      </c>
      <c r="BP140" s="40">
        <v>17</v>
      </c>
      <c r="BQ140" s="40">
        <v>16</v>
      </c>
    </row>
    <row r="141" spans="36:69" x14ac:dyDescent="0.2">
      <c r="AN141" s="40">
        <v>2</v>
      </c>
      <c r="AO141" s="40">
        <v>6</v>
      </c>
      <c r="AR141" s="40">
        <v>1</v>
      </c>
      <c r="AS141" s="40">
        <v>7</v>
      </c>
      <c r="AV141" s="40">
        <v>1</v>
      </c>
      <c r="AW141" s="40">
        <v>11</v>
      </c>
      <c r="AZ141" s="40">
        <v>10</v>
      </c>
      <c r="BA141" s="40">
        <v>3</v>
      </c>
      <c r="BC141" s="403"/>
      <c r="BD141" s="40">
        <v>6</v>
      </c>
      <c r="BE141" s="40">
        <v>13</v>
      </c>
      <c r="BH141" s="40">
        <v>15</v>
      </c>
      <c r="BI141" s="40">
        <v>8</v>
      </c>
      <c r="BL141" s="40">
        <v>11</v>
      </c>
      <c r="BM141" s="40">
        <v>18</v>
      </c>
      <c r="BP141" s="40">
        <v>1</v>
      </c>
      <c r="BQ141" s="40">
        <v>6</v>
      </c>
    </row>
    <row r="142" spans="36:69" x14ac:dyDescent="0.2">
      <c r="AN142" s="40">
        <v>13</v>
      </c>
      <c r="AO142" s="40">
        <v>8</v>
      </c>
      <c r="AR142" s="40">
        <v>8</v>
      </c>
      <c r="AS142" s="40">
        <v>6</v>
      </c>
      <c r="AV142" s="40">
        <v>12</v>
      </c>
      <c r="AW142" s="40">
        <v>10</v>
      </c>
      <c r="AZ142" s="40">
        <v>4</v>
      </c>
      <c r="BA142" s="40">
        <v>9</v>
      </c>
      <c r="BD142" s="40">
        <v>12</v>
      </c>
      <c r="BE142" s="40">
        <v>7</v>
      </c>
      <c r="BH142" s="40">
        <v>9</v>
      </c>
      <c r="BI142" s="40">
        <v>14</v>
      </c>
      <c r="BL142" s="40">
        <v>17</v>
      </c>
      <c r="BM142" s="40">
        <v>12</v>
      </c>
      <c r="BP142" s="40">
        <v>5</v>
      </c>
      <c r="BQ142" s="40">
        <v>7</v>
      </c>
    </row>
    <row r="143" spans="36:69" x14ac:dyDescent="0.2">
      <c r="AN143" s="40">
        <v>9</v>
      </c>
      <c r="AO143" s="40">
        <v>12</v>
      </c>
      <c r="AR143" s="40">
        <v>5</v>
      </c>
      <c r="AS143" s="40">
        <v>9</v>
      </c>
      <c r="AV143" s="40">
        <v>9</v>
      </c>
      <c r="AW143" s="40">
        <v>13</v>
      </c>
      <c r="AZ143" s="40">
        <v>8</v>
      </c>
      <c r="BA143" s="40">
        <v>5</v>
      </c>
      <c r="BD143" s="40">
        <v>8</v>
      </c>
      <c r="BE143" s="40">
        <v>11</v>
      </c>
      <c r="BH143" s="40">
        <v>13</v>
      </c>
      <c r="BI143" s="40">
        <v>10</v>
      </c>
      <c r="BL143" s="40">
        <v>13</v>
      </c>
      <c r="BM143" s="40">
        <v>16</v>
      </c>
      <c r="BP143" s="40">
        <v>8</v>
      </c>
      <c r="BQ143" s="40">
        <v>4</v>
      </c>
    </row>
    <row r="144" spans="36:69" x14ac:dyDescent="0.2">
      <c r="AN144" s="40">
        <v>11</v>
      </c>
      <c r="AO144" s="40">
        <v>10</v>
      </c>
      <c r="AR144" s="40">
        <v>10</v>
      </c>
      <c r="AS144" s="40">
        <v>4</v>
      </c>
      <c r="AV144" s="40">
        <v>14</v>
      </c>
      <c r="AW144" s="40">
        <v>8</v>
      </c>
      <c r="AZ144" s="40">
        <v>6</v>
      </c>
      <c r="BA144" s="40">
        <v>7</v>
      </c>
      <c r="BD144" s="40">
        <v>10</v>
      </c>
      <c r="BE144" s="40">
        <v>9</v>
      </c>
      <c r="BH144" s="40">
        <v>11</v>
      </c>
      <c r="BI144" s="40">
        <v>12</v>
      </c>
      <c r="BL144" s="40">
        <v>15</v>
      </c>
      <c r="BM144" s="40">
        <v>14</v>
      </c>
      <c r="BP144" s="40">
        <v>3</v>
      </c>
      <c r="BQ144" s="40">
        <v>9</v>
      </c>
    </row>
    <row r="145" spans="40:69" x14ac:dyDescent="0.2">
      <c r="AN145" s="40">
        <v>1</v>
      </c>
      <c r="AO145" s="40">
        <v>3</v>
      </c>
      <c r="AR145" s="40">
        <v>3</v>
      </c>
      <c r="AS145" s="40">
        <v>11</v>
      </c>
      <c r="AV145" s="40">
        <v>7</v>
      </c>
      <c r="AW145" s="40">
        <v>15</v>
      </c>
      <c r="AZ145" s="40">
        <v>1</v>
      </c>
      <c r="BA145" s="40">
        <v>13</v>
      </c>
      <c r="BD145" s="40">
        <v>1</v>
      </c>
      <c r="BE145" s="40">
        <v>17</v>
      </c>
      <c r="BH145" s="40">
        <v>1</v>
      </c>
      <c r="BI145" s="40">
        <v>2</v>
      </c>
      <c r="BL145" s="40">
        <v>1</v>
      </c>
      <c r="BM145" s="40">
        <v>4</v>
      </c>
      <c r="BP145" s="40">
        <v>10</v>
      </c>
      <c r="BQ145" s="40">
        <v>2</v>
      </c>
    </row>
    <row r="146" spans="40:69" x14ac:dyDescent="0.2">
      <c r="AN146" s="40">
        <v>4</v>
      </c>
      <c r="AO146" s="40">
        <v>2</v>
      </c>
      <c r="AR146" s="40">
        <v>12</v>
      </c>
      <c r="AS146" s="40">
        <v>2</v>
      </c>
      <c r="AV146" s="40">
        <v>5</v>
      </c>
      <c r="AW146" s="40">
        <v>2</v>
      </c>
      <c r="AZ146" s="40">
        <v>14</v>
      </c>
      <c r="BA146" s="40">
        <v>12</v>
      </c>
      <c r="BD146" s="40">
        <v>15</v>
      </c>
      <c r="BE146" s="40">
        <v>2</v>
      </c>
      <c r="BH146" s="40">
        <v>18</v>
      </c>
      <c r="BI146" s="40">
        <v>3</v>
      </c>
      <c r="BL146" s="40">
        <v>3</v>
      </c>
      <c r="BM146" s="40">
        <v>5</v>
      </c>
      <c r="BP146" s="40">
        <v>20</v>
      </c>
      <c r="BQ146" s="40">
        <v>11</v>
      </c>
    </row>
    <row r="147" spans="40:69" x14ac:dyDescent="0.2">
      <c r="AN147" s="40">
        <v>6</v>
      </c>
      <c r="AO147" s="40">
        <v>13</v>
      </c>
      <c r="AR147" s="40">
        <v>14</v>
      </c>
      <c r="AS147" s="40">
        <v>13</v>
      </c>
      <c r="AV147" s="40">
        <v>3</v>
      </c>
      <c r="AW147" s="40">
        <v>4</v>
      </c>
      <c r="AZ147" s="40">
        <v>11</v>
      </c>
      <c r="BA147" s="40">
        <v>15</v>
      </c>
      <c r="BD147" s="40">
        <v>3</v>
      </c>
      <c r="BE147" s="40">
        <v>14</v>
      </c>
      <c r="BH147" s="40">
        <v>4</v>
      </c>
      <c r="BI147" s="40">
        <v>17</v>
      </c>
      <c r="BL147" s="40">
        <v>6</v>
      </c>
      <c r="BM147" s="40">
        <v>2</v>
      </c>
      <c r="BP147" s="40">
        <v>12</v>
      </c>
      <c r="BQ147" s="40">
        <v>19</v>
      </c>
    </row>
    <row r="148" spans="40:69" x14ac:dyDescent="0.2">
      <c r="AN148" s="40">
        <v>12</v>
      </c>
      <c r="AO148" s="40">
        <v>7</v>
      </c>
      <c r="AR148" s="40">
        <v>6</v>
      </c>
      <c r="AS148" s="40">
        <v>1</v>
      </c>
      <c r="AV148" s="40">
        <v>10</v>
      </c>
      <c r="AW148" s="40">
        <v>1</v>
      </c>
      <c r="AZ148" s="40">
        <v>16</v>
      </c>
      <c r="BA148" s="40">
        <v>10</v>
      </c>
      <c r="BD148" s="40">
        <v>13</v>
      </c>
      <c r="BE148" s="40">
        <v>4</v>
      </c>
      <c r="BH148" s="40">
        <v>16</v>
      </c>
      <c r="BI148" s="40">
        <v>5</v>
      </c>
      <c r="BL148" s="40">
        <v>8</v>
      </c>
      <c r="BM148" s="40">
        <v>19</v>
      </c>
      <c r="BP148" s="40">
        <v>18</v>
      </c>
      <c r="BQ148" s="40">
        <v>13</v>
      </c>
    </row>
    <row r="149" spans="40:69" x14ac:dyDescent="0.2">
      <c r="AN149" s="40">
        <v>8</v>
      </c>
      <c r="AO149" s="40">
        <v>11</v>
      </c>
      <c r="AR149" s="40">
        <v>7</v>
      </c>
      <c r="AS149" s="40">
        <v>5</v>
      </c>
      <c r="AV149" s="40">
        <v>11</v>
      </c>
      <c r="AW149" s="40">
        <v>9</v>
      </c>
      <c r="AZ149" s="40">
        <v>9</v>
      </c>
      <c r="BA149" s="40">
        <v>2</v>
      </c>
      <c r="BD149" s="40">
        <v>5</v>
      </c>
      <c r="BE149" s="40">
        <v>12</v>
      </c>
      <c r="BG149" s="401" t="s">
        <v>90</v>
      </c>
      <c r="BH149" s="40">
        <v>6</v>
      </c>
      <c r="BI149" s="40">
        <v>15</v>
      </c>
      <c r="BL149" s="40">
        <v>18</v>
      </c>
      <c r="BM149" s="40">
        <v>9</v>
      </c>
      <c r="BP149" s="40">
        <v>14</v>
      </c>
      <c r="BQ149" s="40">
        <v>17</v>
      </c>
    </row>
    <row r="150" spans="40:69" x14ac:dyDescent="0.2">
      <c r="AN150" s="40">
        <v>10</v>
      </c>
      <c r="AO150" s="40">
        <v>9</v>
      </c>
      <c r="AR150" s="40">
        <v>4</v>
      </c>
      <c r="AS150" s="40">
        <v>8</v>
      </c>
      <c r="AV150" s="40">
        <v>8</v>
      </c>
      <c r="AW150" s="40">
        <v>12</v>
      </c>
      <c r="AZ150" s="40">
        <v>3</v>
      </c>
      <c r="BA150" s="40">
        <v>8</v>
      </c>
      <c r="BD150" s="40">
        <v>11</v>
      </c>
      <c r="BE150" s="40">
        <v>6</v>
      </c>
      <c r="BG150" s="401"/>
      <c r="BH150" s="40">
        <v>14</v>
      </c>
      <c r="BI150" s="40">
        <v>7</v>
      </c>
      <c r="BL150" s="40">
        <v>10</v>
      </c>
      <c r="BM150" s="40">
        <v>17</v>
      </c>
      <c r="BP150" s="40">
        <v>16</v>
      </c>
      <c r="BQ150" s="40">
        <v>15</v>
      </c>
    </row>
    <row r="151" spans="40:69" x14ac:dyDescent="0.2">
      <c r="AN151" s="40">
        <v>2</v>
      </c>
      <c r="AO151" s="40">
        <v>1</v>
      </c>
      <c r="AR151" s="40">
        <v>9</v>
      </c>
      <c r="AS151" s="40">
        <v>3</v>
      </c>
      <c r="AV151" s="40">
        <v>13</v>
      </c>
      <c r="AW151" s="40">
        <v>7</v>
      </c>
      <c r="AZ151" s="40">
        <v>7</v>
      </c>
      <c r="BA151" s="40">
        <v>4</v>
      </c>
      <c r="BD151" s="40">
        <v>7</v>
      </c>
      <c r="BE151" s="40">
        <v>10</v>
      </c>
      <c r="BG151" s="401"/>
      <c r="BH151" s="40">
        <v>8</v>
      </c>
      <c r="BI151" s="40">
        <v>13</v>
      </c>
      <c r="BL151" s="40">
        <v>16</v>
      </c>
      <c r="BM151" s="40">
        <v>11</v>
      </c>
      <c r="BP151" s="40">
        <v>5</v>
      </c>
      <c r="BQ151" s="40">
        <v>1</v>
      </c>
    </row>
    <row r="152" spans="40:69" x14ac:dyDescent="0.2">
      <c r="AN152" s="40">
        <v>13</v>
      </c>
      <c r="AO152" s="40">
        <v>4</v>
      </c>
      <c r="AR152" s="40">
        <v>2</v>
      </c>
      <c r="AS152" s="40">
        <v>10</v>
      </c>
      <c r="AV152" s="40">
        <v>6</v>
      </c>
      <c r="AW152" s="40">
        <v>14</v>
      </c>
      <c r="AZ152" s="40">
        <v>5</v>
      </c>
      <c r="BA152" s="40">
        <v>6</v>
      </c>
      <c r="BD152" s="40">
        <v>9</v>
      </c>
      <c r="BE152" s="40">
        <v>8</v>
      </c>
      <c r="BG152" s="401"/>
      <c r="BH152" s="40">
        <v>12</v>
      </c>
      <c r="BI152" s="40">
        <v>9</v>
      </c>
      <c r="BL152" s="40">
        <v>12</v>
      </c>
      <c r="BM152" s="40">
        <v>15</v>
      </c>
      <c r="BP152" s="40">
        <v>4</v>
      </c>
      <c r="BQ152" s="40">
        <v>6</v>
      </c>
    </row>
    <row r="153" spans="40:69" ht="13.5" thickBot="1" x14ac:dyDescent="0.25">
      <c r="AN153" s="40">
        <v>5</v>
      </c>
      <c r="AO153" s="40">
        <v>12</v>
      </c>
      <c r="AR153" s="40">
        <v>11</v>
      </c>
      <c r="AS153" s="40">
        <v>14</v>
      </c>
      <c r="AV153" s="40">
        <v>15</v>
      </c>
      <c r="AW153" s="40">
        <v>5</v>
      </c>
      <c r="AZ153" s="40">
        <v>12</v>
      </c>
      <c r="BA153" s="40">
        <v>1</v>
      </c>
      <c r="BD153" s="40">
        <v>16</v>
      </c>
      <c r="BE153" s="40">
        <v>1</v>
      </c>
      <c r="BG153" s="402"/>
      <c r="BH153" s="40">
        <v>10</v>
      </c>
      <c r="BI153" s="40">
        <v>11</v>
      </c>
      <c r="BL153" s="40">
        <v>14</v>
      </c>
      <c r="BM153" s="40">
        <v>13</v>
      </c>
      <c r="BP153" s="40">
        <v>7</v>
      </c>
      <c r="BQ153" s="40">
        <v>3</v>
      </c>
    </row>
    <row r="154" spans="40:69" x14ac:dyDescent="0.2">
      <c r="AN154" s="40">
        <v>11</v>
      </c>
      <c r="AO154" s="40">
        <v>6</v>
      </c>
      <c r="AR154" s="40">
        <v>13</v>
      </c>
      <c r="AS154" s="40">
        <v>12</v>
      </c>
      <c r="AV154" s="40">
        <v>2</v>
      </c>
      <c r="AW154" s="40">
        <v>3</v>
      </c>
      <c r="AZ154" s="40">
        <v>13</v>
      </c>
      <c r="BA154" s="40">
        <v>11</v>
      </c>
      <c r="BD154" s="40">
        <v>17</v>
      </c>
      <c r="BE154" s="40">
        <v>15</v>
      </c>
      <c r="BG154" s="403" t="s">
        <v>91</v>
      </c>
      <c r="BH154" s="40">
        <v>18</v>
      </c>
      <c r="BI154" s="40">
        <v>1</v>
      </c>
      <c r="BL154" s="40">
        <v>3</v>
      </c>
      <c r="BM154" s="40">
        <v>1</v>
      </c>
      <c r="BP154" s="40">
        <v>2</v>
      </c>
      <c r="BQ154" s="40">
        <v>8</v>
      </c>
    </row>
    <row r="155" spans="40:69" x14ac:dyDescent="0.2">
      <c r="AN155" s="40">
        <v>7</v>
      </c>
      <c r="AO155" s="40">
        <v>10</v>
      </c>
      <c r="AR155" s="40">
        <v>1</v>
      </c>
      <c r="AS155" s="40">
        <v>5</v>
      </c>
      <c r="AV155" s="40">
        <v>1</v>
      </c>
      <c r="AW155" s="40">
        <v>9</v>
      </c>
      <c r="AZ155" s="40">
        <v>10</v>
      </c>
      <c r="BA155" s="40">
        <v>14</v>
      </c>
      <c r="BD155" s="40">
        <v>2</v>
      </c>
      <c r="BE155" s="40">
        <v>13</v>
      </c>
      <c r="BG155" s="403"/>
      <c r="BH155" s="40">
        <v>2</v>
      </c>
      <c r="BI155" s="40">
        <v>17</v>
      </c>
      <c r="BL155" s="40">
        <v>2</v>
      </c>
      <c r="BM155" s="40">
        <v>4</v>
      </c>
      <c r="BP155" s="40">
        <v>9</v>
      </c>
      <c r="BQ155" s="40">
        <v>20</v>
      </c>
    </row>
    <row r="156" spans="40:69" x14ac:dyDescent="0.2">
      <c r="AN156" s="40">
        <v>9</v>
      </c>
      <c r="AO156" s="40">
        <v>8</v>
      </c>
      <c r="AR156" s="40">
        <v>6</v>
      </c>
      <c r="AS156" s="40">
        <v>4</v>
      </c>
      <c r="AV156" s="40">
        <v>10</v>
      </c>
      <c r="AW156" s="40">
        <v>8</v>
      </c>
      <c r="AZ156" s="40">
        <v>15</v>
      </c>
      <c r="BA156" s="40">
        <v>9</v>
      </c>
      <c r="BD156" s="40">
        <v>12</v>
      </c>
      <c r="BE156" s="40">
        <v>3</v>
      </c>
      <c r="BG156" s="403"/>
      <c r="BH156" s="40">
        <v>16</v>
      </c>
      <c r="BI156" s="40">
        <v>3</v>
      </c>
      <c r="BL156" s="40">
        <v>19</v>
      </c>
      <c r="BM156" s="40">
        <v>6</v>
      </c>
      <c r="BP156" s="40">
        <v>19</v>
      </c>
      <c r="BQ156" s="40">
        <v>10</v>
      </c>
    </row>
    <row r="157" spans="40:69" x14ac:dyDescent="0.2">
      <c r="AR157" s="40">
        <v>3</v>
      </c>
      <c r="AS157" s="40">
        <v>7</v>
      </c>
      <c r="AV157" s="40">
        <v>7</v>
      </c>
      <c r="AW157" s="40">
        <v>11</v>
      </c>
      <c r="AZ157" s="40">
        <v>8</v>
      </c>
      <c r="BA157" s="40">
        <v>16</v>
      </c>
      <c r="BD157" s="40">
        <v>4</v>
      </c>
      <c r="BE157" s="40">
        <v>11</v>
      </c>
      <c r="BG157" s="403"/>
      <c r="BH157" s="40">
        <v>4</v>
      </c>
      <c r="BI157" s="40">
        <v>15</v>
      </c>
      <c r="BL157" s="40">
        <v>7</v>
      </c>
      <c r="BM157" s="40">
        <v>18</v>
      </c>
      <c r="BP157" s="40">
        <v>11</v>
      </c>
      <c r="BQ157" s="40">
        <v>18</v>
      </c>
    </row>
    <row r="158" spans="40:69" x14ac:dyDescent="0.2">
      <c r="AR158" s="40">
        <v>8</v>
      </c>
      <c r="AS158" s="40">
        <v>2</v>
      </c>
      <c r="AV158" s="40">
        <v>12</v>
      </c>
      <c r="AW158" s="40">
        <v>6</v>
      </c>
      <c r="AZ158" s="40">
        <v>2</v>
      </c>
      <c r="BA158" s="40">
        <v>7</v>
      </c>
      <c r="BD158" s="40">
        <v>10</v>
      </c>
      <c r="BE158" s="40">
        <v>5</v>
      </c>
      <c r="BG158" s="403"/>
      <c r="BH158" s="40">
        <v>14</v>
      </c>
      <c r="BI158" s="40">
        <v>5</v>
      </c>
      <c r="BL158" s="40">
        <v>17</v>
      </c>
      <c r="BM158" s="40">
        <v>8</v>
      </c>
      <c r="BP158" s="40">
        <v>17</v>
      </c>
      <c r="BQ158" s="40">
        <v>12</v>
      </c>
    </row>
    <row r="159" spans="40:69" x14ac:dyDescent="0.2">
      <c r="AR159" s="40">
        <v>14</v>
      </c>
      <c r="AS159" s="40">
        <v>9</v>
      </c>
      <c r="AV159" s="40">
        <v>5</v>
      </c>
      <c r="AW159" s="40">
        <v>13</v>
      </c>
      <c r="AZ159" s="40">
        <v>6</v>
      </c>
      <c r="BA159" s="40">
        <v>3</v>
      </c>
      <c r="BD159" s="40">
        <v>6</v>
      </c>
      <c r="BE159" s="40">
        <v>9</v>
      </c>
      <c r="BH159" s="40">
        <v>6</v>
      </c>
      <c r="BI159" s="40">
        <v>13</v>
      </c>
      <c r="BL159" s="40">
        <v>9</v>
      </c>
      <c r="BM159" s="40">
        <v>16</v>
      </c>
      <c r="BP159" s="40">
        <v>13</v>
      </c>
      <c r="BQ159" s="40">
        <v>16</v>
      </c>
    </row>
    <row r="160" spans="40:69" x14ac:dyDescent="0.2">
      <c r="AR160" s="40">
        <v>10</v>
      </c>
      <c r="AS160" s="40">
        <v>13</v>
      </c>
      <c r="AV160" s="40">
        <v>14</v>
      </c>
      <c r="AW160" s="40">
        <v>4</v>
      </c>
      <c r="AZ160" s="40">
        <v>4</v>
      </c>
      <c r="BA160" s="40">
        <v>5</v>
      </c>
      <c r="BD160" s="40">
        <v>8</v>
      </c>
      <c r="BE160" s="40">
        <v>7</v>
      </c>
      <c r="BH160" s="40">
        <v>12</v>
      </c>
      <c r="BI160" s="40">
        <v>7</v>
      </c>
      <c r="BL160" s="40">
        <v>15</v>
      </c>
      <c r="BM160" s="40">
        <v>10</v>
      </c>
      <c r="BP160" s="40">
        <v>15</v>
      </c>
      <c r="BQ160" s="40">
        <v>14</v>
      </c>
    </row>
    <row r="161" spans="44:69" x14ac:dyDescent="0.2">
      <c r="AR161" s="40">
        <v>12</v>
      </c>
      <c r="AS161" s="40">
        <v>11</v>
      </c>
      <c r="AV161" s="40">
        <v>3</v>
      </c>
      <c r="AW161" s="40">
        <v>15</v>
      </c>
      <c r="AZ161" s="40">
        <v>1</v>
      </c>
      <c r="BA161" s="40">
        <v>11</v>
      </c>
      <c r="BD161" s="40">
        <v>1</v>
      </c>
      <c r="BE161" s="40">
        <v>15</v>
      </c>
      <c r="BH161" s="40">
        <v>8</v>
      </c>
      <c r="BI161" s="40">
        <v>11</v>
      </c>
      <c r="BL161" s="40">
        <v>11</v>
      </c>
      <c r="BM161" s="40">
        <v>14</v>
      </c>
      <c r="BP161" s="40">
        <v>1</v>
      </c>
      <c r="BQ161" s="40">
        <v>4</v>
      </c>
    </row>
    <row r="162" spans="44:69" x14ac:dyDescent="0.2">
      <c r="AR162" s="40">
        <v>4</v>
      </c>
      <c r="AS162" s="40">
        <v>1</v>
      </c>
      <c r="AV162" s="40">
        <v>8</v>
      </c>
      <c r="AW162" s="40">
        <v>1</v>
      </c>
      <c r="AZ162" s="40">
        <v>12</v>
      </c>
      <c r="BA162" s="40">
        <v>10</v>
      </c>
      <c r="BD162" s="40">
        <v>16</v>
      </c>
      <c r="BE162" s="40">
        <v>14</v>
      </c>
      <c r="BH162" s="40">
        <v>10</v>
      </c>
      <c r="BI162" s="40">
        <v>9</v>
      </c>
      <c r="BL162" s="40">
        <v>13</v>
      </c>
      <c r="BM162" s="40">
        <v>12</v>
      </c>
      <c r="BP162" s="40">
        <v>3</v>
      </c>
      <c r="BQ162" s="40">
        <v>5</v>
      </c>
    </row>
    <row r="163" spans="44:69" x14ac:dyDescent="0.2">
      <c r="AR163" s="40">
        <v>5</v>
      </c>
      <c r="AS163" s="40">
        <v>3</v>
      </c>
      <c r="AV163" s="40">
        <v>9</v>
      </c>
      <c r="AW163" s="40">
        <v>7</v>
      </c>
      <c r="AZ163" s="40">
        <v>9</v>
      </c>
      <c r="BA163" s="40">
        <v>13</v>
      </c>
      <c r="BD163" s="40">
        <v>13</v>
      </c>
      <c r="BE163" s="40">
        <v>17</v>
      </c>
      <c r="BH163" s="40">
        <v>1</v>
      </c>
      <c r="BI163" s="40">
        <v>17</v>
      </c>
      <c r="BL163" s="40">
        <v>1</v>
      </c>
      <c r="BM163" s="40">
        <v>2</v>
      </c>
      <c r="BP163" s="40">
        <v>6</v>
      </c>
      <c r="BQ163" s="40">
        <v>2</v>
      </c>
    </row>
    <row r="164" spans="44:69" x14ac:dyDescent="0.2">
      <c r="AR164" s="40">
        <v>2</v>
      </c>
      <c r="AS164" s="40">
        <v>6</v>
      </c>
      <c r="AV164" s="40">
        <v>6</v>
      </c>
      <c r="AW164" s="40">
        <v>10</v>
      </c>
      <c r="AZ164" s="40">
        <v>14</v>
      </c>
      <c r="BA164" s="40">
        <v>8</v>
      </c>
      <c r="BD164" s="40">
        <v>11</v>
      </c>
      <c r="BE164" s="40">
        <v>2</v>
      </c>
      <c r="BH164" s="40">
        <v>18</v>
      </c>
      <c r="BI164" s="40">
        <v>16</v>
      </c>
      <c r="BL164" s="40">
        <v>4</v>
      </c>
      <c r="BM164" s="40">
        <v>19</v>
      </c>
      <c r="BP164" s="40">
        <v>20</v>
      </c>
      <c r="BQ164" s="40">
        <v>7</v>
      </c>
    </row>
    <row r="165" spans="44:69" x14ac:dyDescent="0.2">
      <c r="AR165" s="40">
        <v>7</v>
      </c>
      <c r="AS165" s="40">
        <v>14</v>
      </c>
      <c r="AV165" s="40">
        <v>11</v>
      </c>
      <c r="AW165" s="40">
        <v>5</v>
      </c>
      <c r="AZ165" s="40">
        <v>7</v>
      </c>
      <c r="BA165" s="40">
        <v>15</v>
      </c>
      <c r="BD165" s="40">
        <v>3</v>
      </c>
      <c r="BE165" s="40">
        <v>10</v>
      </c>
      <c r="BH165" s="40">
        <v>15</v>
      </c>
      <c r="BI165" s="40">
        <v>2</v>
      </c>
      <c r="BL165" s="40">
        <v>18</v>
      </c>
      <c r="BM165" s="40">
        <v>5</v>
      </c>
      <c r="BP165" s="40">
        <v>8</v>
      </c>
      <c r="BQ165" s="40">
        <v>19</v>
      </c>
    </row>
    <row r="166" spans="44:69" x14ac:dyDescent="0.2">
      <c r="AR166" s="40">
        <v>13</v>
      </c>
      <c r="AS166" s="40">
        <v>8</v>
      </c>
      <c r="AV166" s="40">
        <v>4</v>
      </c>
      <c r="AW166" s="40">
        <v>12</v>
      </c>
      <c r="AZ166" s="40">
        <v>16</v>
      </c>
      <c r="BA166" s="40">
        <v>6</v>
      </c>
      <c r="BD166" s="40">
        <v>9</v>
      </c>
      <c r="BE166" s="40">
        <v>4</v>
      </c>
      <c r="BH166" s="40">
        <v>3</v>
      </c>
      <c r="BI166" s="40">
        <v>14</v>
      </c>
      <c r="BL166" s="40">
        <v>6</v>
      </c>
      <c r="BM166" s="40">
        <v>17</v>
      </c>
      <c r="BP166" s="40">
        <v>18</v>
      </c>
      <c r="BQ166" s="40">
        <v>9</v>
      </c>
    </row>
    <row r="167" spans="44:69" x14ac:dyDescent="0.2">
      <c r="AR167" s="40">
        <v>9</v>
      </c>
      <c r="AS167" s="40">
        <v>12</v>
      </c>
      <c r="AV167" s="40">
        <v>13</v>
      </c>
      <c r="AW167" s="40">
        <v>3</v>
      </c>
      <c r="AZ167" s="40">
        <v>5</v>
      </c>
      <c r="BA167" s="40">
        <v>2</v>
      </c>
      <c r="BD167" s="40">
        <v>5</v>
      </c>
      <c r="BE167" s="40">
        <v>8</v>
      </c>
      <c r="BH167" s="40">
        <v>13</v>
      </c>
      <c r="BI167" s="40">
        <v>4</v>
      </c>
      <c r="BK167" s="401" t="s">
        <v>90</v>
      </c>
      <c r="BL167" s="40">
        <v>16</v>
      </c>
      <c r="BM167" s="40">
        <v>7</v>
      </c>
      <c r="BP167" s="40">
        <v>10</v>
      </c>
      <c r="BQ167" s="40">
        <v>17</v>
      </c>
    </row>
    <row r="168" spans="44:69" x14ac:dyDescent="0.2">
      <c r="AR168" s="40">
        <v>11</v>
      </c>
      <c r="AS168" s="40">
        <v>10</v>
      </c>
      <c r="AV168" s="40">
        <v>2</v>
      </c>
      <c r="AW168" s="40">
        <v>14</v>
      </c>
      <c r="AZ168" s="40">
        <v>3</v>
      </c>
      <c r="BA168" s="40">
        <v>4</v>
      </c>
      <c r="BD168" s="40">
        <v>7</v>
      </c>
      <c r="BE168" s="40">
        <v>6</v>
      </c>
      <c r="BH168" s="40">
        <v>5</v>
      </c>
      <c r="BI168" s="40">
        <v>12</v>
      </c>
      <c r="BK168" s="401"/>
      <c r="BL168" s="40">
        <v>8</v>
      </c>
      <c r="BM168" s="40">
        <v>15</v>
      </c>
      <c r="BP168" s="40">
        <v>16</v>
      </c>
      <c r="BQ168" s="40">
        <v>11</v>
      </c>
    </row>
    <row r="169" spans="44:69" x14ac:dyDescent="0.2">
      <c r="AR169" s="40">
        <v>1</v>
      </c>
      <c r="AS169" s="40">
        <v>3</v>
      </c>
      <c r="AV169" s="40">
        <v>1</v>
      </c>
      <c r="AW169" s="40">
        <v>7</v>
      </c>
      <c r="AZ169" s="40">
        <v>10</v>
      </c>
      <c r="BA169" s="40">
        <v>1</v>
      </c>
      <c r="BD169" s="40">
        <v>14</v>
      </c>
      <c r="BE169" s="40">
        <v>1</v>
      </c>
      <c r="BH169" s="40">
        <v>11</v>
      </c>
      <c r="BI169" s="40">
        <v>6</v>
      </c>
      <c r="BK169" s="401"/>
      <c r="BL169" s="40">
        <v>14</v>
      </c>
      <c r="BM169" s="40">
        <v>9</v>
      </c>
      <c r="BP169" s="40">
        <v>12</v>
      </c>
      <c r="BQ169" s="40">
        <v>15</v>
      </c>
    </row>
    <row r="170" spans="44:69" x14ac:dyDescent="0.2">
      <c r="AR170" s="40">
        <v>4</v>
      </c>
      <c r="AS170" s="40">
        <v>2</v>
      </c>
      <c r="AV170" s="40">
        <v>8</v>
      </c>
      <c r="AW170" s="40">
        <v>6</v>
      </c>
      <c r="AZ170" s="40">
        <v>11</v>
      </c>
      <c r="BA170" s="40">
        <v>9</v>
      </c>
      <c r="BD170" s="40">
        <v>15</v>
      </c>
      <c r="BE170" s="40">
        <v>13</v>
      </c>
      <c r="BH170" s="40">
        <v>7</v>
      </c>
      <c r="BI170" s="40">
        <v>10</v>
      </c>
      <c r="BK170" s="401"/>
      <c r="BL170" s="40">
        <v>10</v>
      </c>
      <c r="BM170" s="40">
        <v>13</v>
      </c>
      <c r="BP170" s="40">
        <v>14</v>
      </c>
      <c r="BQ170" s="40">
        <v>13</v>
      </c>
    </row>
    <row r="171" spans="44:69" ht="13.5" thickBot="1" x14ac:dyDescent="0.25">
      <c r="AR171" s="40">
        <v>14</v>
      </c>
      <c r="AS171" s="40">
        <v>5</v>
      </c>
      <c r="AV171" s="40">
        <v>5</v>
      </c>
      <c r="AW171" s="40">
        <v>9</v>
      </c>
      <c r="AZ171" s="40">
        <v>8</v>
      </c>
      <c r="BA171" s="40">
        <v>12</v>
      </c>
      <c r="BD171" s="40">
        <v>12</v>
      </c>
      <c r="BE171" s="40">
        <v>16</v>
      </c>
      <c r="BH171" s="40">
        <v>9</v>
      </c>
      <c r="BI171" s="40">
        <v>8</v>
      </c>
      <c r="BK171" s="402"/>
      <c r="BL171" s="40">
        <v>12</v>
      </c>
      <c r="BM171" s="40">
        <v>11</v>
      </c>
      <c r="BP171" s="40">
        <v>3</v>
      </c>
      <c r="BQ171" s="40">
        <v>1</v>
      </c>
    </row>
    <row r="172" spans="44:69" x14ac:dyDescent="0.2">
      <c r="AR172" s="40">
        <v>6</v>
      </c>
      <c r="AS172" s="40">
        <v>13</v>
      </c>
      <c r="AV172" s="40">
        <v>10</v>
      </c>
      <c r="AW172" s="40">
        <v>4</v>
      </c>
      <c r="AZ172" s="40">
        <v>13</v>
      </c>
      <c r="BA172" s="40">
        <v>7</v>
      </c>
      <c r="BD172" s="40">
        <v>17</v>
      </c>
      <c r="BE172" s="40">
        <v>11</v>
      </c>
      <c r="BH172" s="40">
        <v>16</v>
      </c>
      <c r="BI172" s="40">
        <v>1</v>
      </c>
      <c r="BK172" s="403" t="s">
        <v>91</v>
      </c>
      <c r="BL172" s="40">
        <v>2</v>
      </c>
      <c r="BM172" s="40">
        <v>19</v>
      </c>
      <c r="BP172" s="40">
        <v>2</v>
      </c>
      <c r="BQ172" s="40">
        <v>4</v>
      </c>
    </row>
    <row r="173" spans="44:69" x14ac:dyDescent="0.2">
      <c r="AR173" s="40">
        <v>12</v>
      </c>
      <c r="AS173" s="40">
        <v>7</v>
      </c>
      <c r="AV173" s="40">
        <v>3</v>
      </c>
      <c r="AW173" s="40">
        <v>11</v>
      </c>
      <c r="AZ173" s="40">
        <v>6</v>
      </c>
      <c r="BA173" s="40">
        <v>14</v>
      </c>
      <c r="BD173" s="40">
        <v>2</v>
      </c>
      <c r="BE173" s="40">
        <v>9</v>
      </c>
      <c r="BH173" s="40">
        <v>17</v>
      </c>
      <c r="BI173" s="40">
        <v>15</v>
      </c>
      <c r="BK173" s="403"/>
      <c r="BL173" s="40">
        <v>18</v>
      </c>
      <c r="BM173" s="40">
        <v>3</v>
      </c>
      <c r="BP173" s="40">
        <v>5</v>
      </c>
      <c r="BQ173" s="40">
        <v>20</v>
      </c>
    </row>
    <row r="174" spans="44:69" x14ac:dyDescent="0.2">
      <c r="AR174" s="40">
        <v>8</v>
      </c>
      <c r="AS174" s="40">
        <v>11</v>
      </c>
      <c r="AV174" s="40">
        <v>12</v>
      </c>
      <c r="AW174" s="40">
        <v>2</v>
      </c>
      <c r="AZ174" s="40">
        <v>15</v>
      </c>
      <c r="BA174" s="40">
        <v>5</v>
      </c>
      <c r="BD174" s="40">
        <v>8</v>
      </c>
      <c r="BE174" s="40">
        <v>3</v>
      </c>
      <c r="BH174" s="40">
        <v>14</v>
      </c>
      <c r="BI174" s="40">
        <v>18</v>
      </c>
      <c r="BK174" s="403"/>
      <c r="BL174" s="40">
        <v>4</v>
      </c>
      <c r="BM174" s="40">
        <v>17</v>
      </c>
      <c r="BP174" s="40">
        <v>19</v>
      </c>
      <c r="BQ174" s="40">
        <v>6</v>
      </c>
    </row>
    <row r="175" spans="44:69" x14ac:dyDescent="0.2">
      <c r="AR175" s="40">
        <v>10</v>
      </c>
      <c r="AS175" s="40">
        <v>9</v>
      </c>
      <c r="AV175" s="40">
        <v>14</v>
      </c>
      <c r="AW175" s="40">
        <v>15</v>
      </c>
      <c r="AZ175" s="40">
        <v>4</v>
      </c>
      <c r="BA175" s="40">
        <v>16</v>
      </c>
      <c r="BD175" s="40">
        <v>4</v>
      </c>
      <c r="BE175" s="40">
        <v>7</v>
      </c>
      <c r="BH175" s="40">
        <v>2</v>
      </c>
      <c r="BI175" s="40">
        <v>13</v>
      </c>
      <c r="BK175" s="403"/>
      <c r="BL175" s="40">
        <v>16</v>
      </c>
      <c r="BM175" s="40">
        <v>5</v>
      </c>
      <c r="BP175" s="40">
        <v>7</v>
      </c>
      <c r="BQ175" s="40">
        <v>18</v>
      </c>
    </row>
    <row r="176" spans="44:69" x14ac:dyDescent="0.2">
      <c r="AR176" s="40">
        <v>2</v>
      </c>
      <c r="AS176" s="40">
        <v>1</v>
      </c>
      <c r="AV176" s="40">
        <v>6</v>
      </c>
      <c r="AW176" s="40">
        <v>1</v>
      </c>
      <c r="AZ176" s="40">
        <v>2</v>
      </c>
      <c r="BA176" s="40">
        <v>3</v>
      </c>
      <c r="BD176" s="40">
        <v>6</v>
      </c>
      <c r="BE176" s="40">
        <v>5</v>
      </c>
      <c r="BH176" s="40">
        <v>12</v>
      </c>
      <c r="BI176" s="40">
        <v>3</v>
      </c>
      <c r="BK176" s="403"/>
      <c r="BL176" s="40">
        <v>6</v>
      </c>
      <c r="BM176" s="40">
        <v>15</v>
      </c>
      <c r="BP176" s="40">
        <v>17</v>
      </c>
      <c r="BQ176" s="40">
        <v>8</v>
      </c>
    </row>
    <row r="177" spans="44:69" x14ac:dyDescent="0.2">
      <c r="AR177" s="40">
        <v>3</v>
      </c>
      <c r="AS177" s="40">
        <v>14</v>
      </c>
      <c r="AV177" s="40">
        <v>7</v>
      </c>
      <c r="AW177" s="40">
        <v>5</v>
      </c>
      <c r="AZ177" s="40">
        <v>1</v>
      </c>
      <c r="BA177" s="40">
        <v>9</v>
      </c>
      <c r="BD177" s="40">
        <v>1</v>
      </c>
      <c r="BE177" s="40">
        <v>13</v>
      </c>
      <c r="BH177" s="40">
        <v>4</v>
      </c>
      <c r="BI177" s="40">
        <v>11</v>
      </c>
      <c r="BL177" s="40">
        <v>14</v>
      </c>
      <c r="BM177" s="40">
        <v>7</v>
      </c>
      <c r="BP177" s="40">
        <v>9</v>
      </c>
      <c r="BQ177" s="40">
        <v>16</v>
      </c>
    </row>
    <row r="178" spans="44:69" x14ac:dyDescent="0.2">
      <c r="AR178" s="40">
        <v>13</v>
      </c>
      <c r="AS178" s="40">
        <v>4</v>
      </c>
      <c r="AV178" s="40">
        <v>4</v>
      </c>
      <c r="AW178" s="40">
        <v>8</v>
      </c>
      <c r="AZ178" s="40">
        <v>10</v>
      </c>
      <c r="BA178" s="40">
        <v>8</v>
      </c>
      <c r="BD178" s="40">
        <v>14</v>
      </c>
      <c r="BE178" s="40">
        <v>12</v>
      </c>
      <c r="BH178" s="40">
        <v>10</v>
      </c>
      <c r="BI178" s="40">
        <v>5</v>
      </c>
      <c r="BL178" s="40">
        <v>8</v>
      </c>
      <c r="BM178" s="40">
        <v>13</v>
      </c>
      <c r="BP178" s="40">
        <v>15</v>
      </c>
      <c r="BQ178" s="40">
        <v>10</v>
      </c>
    </row>
    <row r="179" spans="44:69" x14ac:dyDescent="0.2">
      <c r="AR179" s="40">
        <v>5</v>
      </c>
      <c r="AS179" s="40">
        <v>12</v>
      </c>
      <c r="AV179" s="40">
        <v>9</v>
      </c>
      <c r="AW179" s="40">
        <v>3</v>
      </c>
      <c r="AZ179" s="40">
        <v>7</v>
      </c>
      <c r="BA179" s="40">
        <v>11</v>
      </c>
      <c r="BD179" s="40">
        <v>11</v>
      </c>
      <c r="BE179" s="40">
        <v>15</v>
      </c>
      <c r="BH179" s="40">
        <v>6</v>
      </c>
      <c r="BI179" s="40">
        <v>9</v>
      </c>
      <c r="BL179" s="40">
        <v>12</v>
      </c>
      <c r="BM179" s="40">
        <v>9</v>
      </c>
      <c r="BP179" s="40">
        <v>11</v>
      </c>
      <c r="BQ179" s="40">
        <v>14</v>
      </c>
    </row>
    <row r="180" spans="44:69" x14ac:dyDescent="0.2">
      <c r="AR180" s="40">
        <v>11</v>
      </c>
      <c r="AS180" s="40">
        <v>6</v>
      </c>
      <c r="AV180" s="40">
        <v>2</v>
      </c>
      <c r="AW180" s="40">
        <v>10</v>
      </c>
      <c r="AZ180" s="40">
        <v>12</v>
      </c>
      <c r="BA180" s="40">
        <v>6</v>
      </c>
      <c r="BD180" s="40">
        <v>16</v>
      </c>
      <c r="BE180" s="40">
        <v>10</v>
      </c>
      <c r="BH180" s="40">
        <v>8</v>
      </c>
      <c r="BI180" s="40">
        <v>7</v>
      </c>
      <c r="BL180" s="40">
        <v>10</v>
      </c>
      <c r="BM180" s="40">
        <v>11</v>
      </c>
      <c r="BP180" s="40">
        <v>13</v>
      </c>
      <c r="BQ180" s="40">
        <v>12</v>
      </c>
    </row>
    <row r="181" spans="44:69" x14ac:dyDescent="0.2">
      <c r="AR181" s="40">
        <v>7</v>
      </c>
      <c r="AS181" s="40">
        <v>10</v>
      </c>
      <c r="AV181" s="40">
        <v>15</v>
      </c>
      <c r="AW181" s="40">
        <v>12</v>
      </c>
      <c r="AZ181" s="40">
        <v>5</v>
      </c>
      <c r="BA181" s="40">
        <v>13</v>
      </c>
      <c r="BD181" s="40">
        <v>9</v>
      </c>
      <c r="BE181" s="40">
        <v>17</v>
      </c>
      <c r="BH181" s="40">
        <v>1</v>
      </c>
      <c r="BI181" s="40">
        <v>15</v>
      </c>
      <c r="BL181" s="40">
        <v>1</v>
      </c>
      <c r="BM181" s="40">
        <v>19</v>
      </c>
      <c r="BP181" s="40">
        <v>1</v>
      </c>
      <c r="BQ181" s="40">
        <v>2</v>
      </c>
    </row>
    <row r="182" spans="44:69" x14ac:dyDescent="0.2">
      <c r="AR182" s="40">
        <v>9</v>
      </c>
      <c r="AS182" s="40">
        <v>8</v>
      </c>
      <c r="AV182" s="40">
        <v>13</v>
      </c>
      <c r="AW182" s="40">
        <v>14</v>
      </c>
      <c r="AZ182" s="40">
        <v>14</v>
      </c>
      <c r="BA182" s="40">
        <v>4</v>
      </c>
      <c r="BD182" s="40">
        <v>7</v>
      </c>
      <c r="BE182" s="40">
        <v>2</v>
      </c>
      <c r="BH182" s="40">
        <v>16</v>
      </c>
      <c r="BI182" s="40">
        <v>14</v>
      </c>
      <c r="BL182" s="40">
        <v>17</v>
      </c>
      <c r="BM182" s="40">
        <v>2</v>
      </c>
      <c r="BP182" s="40">
        <v>20</v>
      </c>
      <c r="BQ182" s="40">
        <v>3</v>
      </c>
    </row>
    <row r="183" spans="44:69" x14ac:dyDescent="0.2">
      <c r="AV183" s="40">
        <v>1</v>
      </c>
      <c r="AW183" s="40">
        <v>5</v>
      </c>
      <c r="AZ183" s="40">
        <v>3</v>
      </c>
      <c r="BA183" s="40">
        <v>15</v>
      </c>
      <c r="BD183" s="40">
        <v>3</v>
      </c>
      <c r="BE183" s="40">
        <v>6</v>
      </c>
      <c r="BH183" s="40">
        <v>13</v>
      </c>
      <c r="BI183" s="40">
        <v>17</v>
      </c>
      <c r="BL183" s="40">
        <v>3</v>
      </c>
      <c r="BM183" s="40">
        <v>16</v>
      </c>
      <c r="BP183" s="40">
        <v>4</v>
      </c>
      <c r="BQ183" s="40">
        <v>19</v>
      </c>
    </row>
    <row r="184" spans="44:69" x14ac:dyDescent="0.2">
      <c r="AV184" s="40">
        <v>6</v>
      </c>
      <c r="AW184" s="40">
        <v>4</v>
      </c>
      <c r="AZ184" s="40">
        <v>16</v>
      </c>
      <c r="BA184" s="40">
        <v>2</v>
      </c>
      <c r="BD184" s="40">
        <v>5</v>
      </c>
      <c r="BE184" s="40">
        <v>4</v>
      </c>
      <c r="BH184" s="40">
        <v>18</v>
      </c>
      <c r="BI184" s="40">
        <v>12</v>
      </c>
      <c r="BL184" s="40">
        <v>15</v>
      </c>
      <c r="BM184" s="40">
        <v>4</v>
      </c>
      <c r="BP184" s="40">
        <v>18</v>
      </c>
      <c r="BQ184" s="40">
        <v>5</v>
      </c>
    </row>
    <row r="185" spans="44:69" x14ac:dyDescent="0.2">
      <c r="AV185" s="40">
        <v>3</v>
      </c>
      <c r="AW185" s="40">
        <v>7</v>
      </c>
      <c r="AZ185" s="40">
        <v>8</v>
      </c>
      <c r="BA185" s="40">
        <v>1</v>
      </c>
      <c r="BD185" s="40">
        <v>12</v>
      </c>
      <c r="BE185" s="40">
        <v>1</v>
      </c>
      <c r="BH185" s="40">
        <v>11</v>
      </c>
      <c r="BI185" s="40">
        <v>2</v>
      </c>
      <c r="BL185" s="40">
        <v>5</v>
      </c>
      <c r="BM185" s="40">
        <v>14</v>
      </c>
      <c r="BP185" s="40">
        <v>6</v>
      </c>
      <c r="BQ185" s="40">
        <v>17</v>
      </c>
    </row>
    <row r="186" spans="44:69" x14ac:dyDescent="0.2">
      <c r="AV186" s="40">
        <v>8</v>
      </c>
      <c r="AW186" s="40">
        <v>2</v>
      </c>
      <c r="AZ186" s="40">
        <v>9</v>
      </c>
      <c r="BA186" s="40">
        <v>7</v>
      </c>
      <c r="BD186" s="40">
        <v>13</v>
      </c>
      <c r="BE186" s="40">
        <v>11</v>
      </c>
      <c r="BH186" s="40">
        <v>3</v>
      </c>
      <c r="BI186" s="40">
        <v>10</v>
      </c>
      <c r="BL186" s="40">
        <v>13</v>
      </c>
      <c r="BM186" s="40">
        <v>6</v>
      </c>
      <c r="BO186" s="401" t="s">
        <v>90</v>
      </c>
      <c r="BP186" s="40">
        <v>16</v>
      </c>
      <c r="BQ186" s="40">
        <v>7</v>
      </c>
    </row>
    <row r="187" spans="44:69" x14ac:dyDescent="0.2">
      <c r="AV187" s="40">
        <v>10</v>
      </c>
      <c r="AW187" s="40">
        <v>15</v>
      </c>
      <c r="AZ187" s="40">
        <v>6</v>
      </c>
      <c r="BA187" s="40">
        <v>10</v>
      </c>
      <c r="BD187" s="40">
        <v>10</v>
      </c>
      <c r="BE187" s="40">
        <v>14</v>
      </c>
      <c r="BH187" s="40">
        <v>9</v>
      </c>
      <c r="BI187" s="40">
        <v>4</v>
      </c>
      <c r="BL187" s="40">
        <v>7</v>
      </c>
      <c r="BM187" s="40">
        <v>12</v>
      </c>
      <c r="BO187" s="401"/>
      <c r="BP187" s="40">
        <v>8</v>
      </c>
      <c r="BQ187" s="40">
        <v>15</v>
      </c>
    </row>
    <row r="188" spans="44:69" x14ac:dyDescent="0.2">
      <c r="AV188" s="40">
        <v>14</v>
      </c>
      <c r="AW188" s="40">
        <v>11</v>
      </c>
      <c r="AZ188" s="40">
        <v>11</v>
      </c>
      <c r="BA188" s="40">
        <v>5</v>
      </c>
      <c r="BD188" s="40">
        <v>15</v>
      </c>
      <c r="BE188" s="40">
        <v>9</v>
      </c>
      <c r="BH188" s="40">
        <v>5</v>
      </c>
      <c r="BI188" s="40">
        <v>8</v>
      </c>
      <c r="BL188" s="40">
        <v>11</v>
      </c>
      <c r="BM188" s="40">
        <v>8</v>
      </c>
      <c r="BO188" s="401"/>
      <c r="BP188" s="40">
        <v>14</v>
      </c>
      <c r="BQ188" s="40">
        <v>9</v>
      </c>
    </row>
    <row r="189" spans="44:69" x14ac:dyDescent="0.2">
      <c r="AV189" s="40">
        <v>12</v>
      </c>
      <c r="AW189" s="40">
        <v>13</v>
      </c>
      <c r="AZ189" s="40">
        <v>4</v>
      </c>
      <c r="BA189" s="40">
        <v>12</v>
      </c>
      <c r="BD189" s="40">
        <v>8</v>
      </c>
      <c r="BE189" s="40">
        <v>16</v>
      </c>
      <c r="BH189" s="40">
        <v>7</v>
      </c>
      <c r="BI189" s="40">
        <v>6</v>
      </c>
      <c r="BL189" s="40">
        <v>9</v>
      </c>
      <c r="BM189" s="40">
        <v>10</v>
      </c>
      <c r="BO189" s="401"/>
      <c r="BP189" s="40">
        <v>10</v>
      </c>
      <c r="BQ189" s="40">
        <v>13</v>
      </c>
    </row>
    <row r="190" spans="44:69" ht="13.5" thickBot="1" x14ac:dyDescent="0.25">
      <c r="AV190" s="40">
        <v>4</v>
      </c>
      <c r="AW190" s="40">
        <v>1</v>
      </c>
      <c r="AZ190" s="40">
        <v>13</v>
      </c>
      <c r="BA190" s="40">
        <v>3</v>
      </c>
      <c r="BD190" s="40">
        <v>17</v>
      </c>
      <c r="BE190" s="40">
        <v>7</v>
      </c>
      <c r="BH190" s="40">
        <v>14</v>
      </c>
      <c r="BI190" s="40">
        <v>1</v>
      </c>
      <c r="BL190" s="40">
        <v>18</v>
      </c>
      <c r="BM190" s="40">
        <v>1</v>
      </c>
      <c r="BO190" s="402"/>
      <c r="BP190" s="40">
        <v>12</v>
      </c>
      <c r="BQ190" s="40">
        <v>11</v>
      </c>
    </row>
    <row r="191" spans="44:69" x14ac:dyDescent="0.2">
      <c r="AV191" s="40">
        <v>5</v>
      </c>
      <c r="AW191" s="40">
        <v>3</v>
      </c>
      <c r="AZ191" s="40">
        <v>2</v>
      </c>
      <c r="BA191" s="40">
        <v>14</v>
      </c>
      <c r="BD191" s="40">
        <v>2</v>
      </c>
      <c r="BE191" s="40">
        <v>5</v>
      </c>
      <c r="BH191" s="40">
        <v>15</v>
      </c>
      <c r="BI191" s="40">
        <v>13</v>
      </c>
      <c r="BL191" s="40">
        <v>19</v>
      </c>
      <c r="BM191" s="40">
        <v>17</v>
      </c>
      <c r="BO191" s="403" t="s">
        <v>91</v>
      </c>
      <c r="BP191" s="40">
        <v>20</v>
      </c>
      <c r="BQ191" s="40">
        <v>1</v>
      </c>
    </row>
    <row r="192" spans="44:69" x14ac:dyDescent="0.2">
      <c r="AV192" s="40">
        <v>2</v>
      </c>
      <c r="AW192" s="40">
        <v>6</v>
      </c>
      <c r="AZ192" s="40">
        <v>15</v>
      </c>
      <c r="BA192" s="40">
        <v>16</v>
      </c>
      <c r="BD192" s="40">
        <v>4</v>
      </c>
      <c r="BE192" s="40">
        <v>3</v>
      </c>
      <c r="BH192" s="40">
        <v>12</v>
      </c>
      <c r="BI192" s="40">
        <v>16</v>
      </c>
      <c r="BL192" s="40">
        <v>2</v>
      </c>
      <c r="BM192" s="40">
        <v>15</v>
      </c>
      <c r="BO192" s="403"/>
      <c r="BP192" s="40">
        <v>2</v>
      </c>
      <c r="BQ192" s="40">
        <v>19</v>
      </c>
    </row>
    <row r="193" spans="48:69" x14ac:dyDescent="0.2">
      <c r="AV193" s="40">
        <v>15</v>
      </c>
      <c r="AW193" s="40">
        <v>8</v>
      </c>
      <c r="AZ193" s="40">
        <v>1</v>
      </c>
      <c r="BA193" s="40">
        <v>7</v>
      </c>
      <c r="BD193" s="40">
        <v>1</v>
      </c>
      <c r="BE193" s="40">
        <v>11</v>
      </c>
      <c r="BH193" s="40">
        <v>17</v>
      </c>
      <c r="BI193" s="40">
        <v>11</v>
      </c>
      <c r="BL193" s="40">
        <v>14</v>
      </c>
      <c r="BM193" s="40">
        <v>3</v>
      </c>
      <c r="BO193" s="403"/>
      <c r="BP193" s="40">
        <v>18</v>
      </c>
      <c r="BQ193" s="40">
        <v>3</v>
      </c>
    </row>
    <row r="194" spans="48:69" x14ac:dyDescent="0.2">
      <c r="AV194" s="40">
        <v>9</v>
      </c>
      <c r="AW194" s="40">
        <v>14</v>
      </c>
      <c r="AZ194" s="40">
        <v>8</v>
      </c>
      <c r="BA194" s="40">
        <v>6</v>
      </c>
      <c r="BD194" s="40">
        <v>12</v>
      </c>
      <c r="BE194" s="40">
        <v>10</v>
      </c>
      <c r="BH194" s="40">
        <v>10</v>
      </c>
      <c r="BI194" s="40">
        <v>18</v>
      </c>
      <c r="BL194" s="40">
        <v>4</v>
      </c>
      <c r="BM194" s="40">
        <v>13</v>
      </c>
      <c r="BO194" s="403"/>
      <c r="BP194" s="40">
        <v>4</v>
      </c>
      <c r="BQ194" s="40">
        <v>17</v>
      </c>
    </row>
    <row r="195" spans="48:69" x14ac:dyDescent="0.2">
      <c r="AV195" s="40">
        <v>13</v>
      </c>
      <c r="AW195" s="40">
        <v>10</v>
      </c>
      <c r="AZ195" s="40">
        <v>5</v>
      </c>
      <c r="BA195" s="40">
        <v>9</v>
      </c>
      <c r="BD195" s="40">
        <v>9</v>
      </c>
      <c r="BE195" s="40">
        <v>13</v>
      </c>
      <c r="BH195" s="40">
        <v>2</v>
      </c>
      <c r="BI195" s="40">
        <v>9</v>
      </c>
      <c r="BL195" s="40">
        <v>12</v>
      </c>
      <c r="BM195" s="40">
        <v>5</v>
      </c>
      <c r="BO195" s="403"/>
      <c r="BP195" s="40">
        <v>16</v>
      </c>
      <c r="BQ195" s="40">
        <v>5</v>
      </c>
    </row>
    <row r="196" spans="48:69" x14ac:dyDescent="0.2">
      <c r="AV196" s="40">
        <v>11</v>
      </c>
      <c r="AW196" s="40">
        <v>12</v>
      </c>
      <c r="AZ196" s="40">
        <v>10</v>
      </c>
      <c r="BA196" s="40">
        <v>4</v>
      </c>
      <c r="BD196" s="40">
        <v>14</v>
      </c>
      <c r="BE196" s="40">
        <v>8</v>
      </c>
      <c r="BH196" s="40">
        <v>8</v>
      </c>
      <c r="BI196" s="40">
        <v>3</v>
      </c>
      <c r="BL196" s="40">
        <v>6</v>
      </c>
      <c r="BM196" s="40">
        <v>11</v>
      </c>
      <c r="BP196" s="40">
        <v>6</v>
      </c>
      <c r="BQ196" s="40">
        <v>15</v>
      </c>
    </row>
    <row r="197" spans="48:69" x14ac:dyDescent="0.2">
      <c r="AV197" s="40">
        <v>1</v>
      </c>
      <c r="AW197" s="40">
        <v>3</v>
      </c>
      <c r="AZ197" s="40">
        <v>3</v>
      </c>
      <c r="BA197" s="40">
        <v>11</v>
      </c>
      <c r="BD197" s="40">
        <v>7</v>
      </c>
      <c r="BE197" s="40">
        <v>15</v>
      </c>
      <c r="BH197" s="40">
        <v>4</v>
      </c>
      <c r="BI197" s="40">
        <v>7</v>
      </c>
      <c r="BL197" s="40">
        <v>10</v>
      </c>
      <c r="BM197" s="40">
        <v>7</v>
      </c>
      <c r="BP197" s="40">
        <v>14</v>
      </c>
      <c r="BQ197" s="40">
        <v>7</v>
      </c>
    </row>
    <row r="198" spans="48:69" x14ac:dyDescent="0.2">
      <c r="AV198" s="40">
        <v>4</v>
      </c>
      <c r="AW198" s="40">
        <v>2</v>
      </c>
      <c r="AZ198" s="40">
        <v>12</v>
      </c>
      <c r="BA198" s="40">
        <v>2</v>
      </c>
      <c r="BD198" s="40">
        <v>16</v>
      </c>
      <c r="BE198" s="40">
        <v>6</v>
      </c>
      <c r="BH198" s="40">
        <v>6</v>
      </c>
      <c r="BI198" s="40">
        <v>5</v>
      </c>
      <c r="BL198" s="40">
        <v>8</v>
      </c>
      <c r="BM198" s="40">
        <v>9</v>
      </c>
      <c r="BP198" s="40">
        <v>8</v>
      </c>
      <c r="BQ198" s="40">
        <v>13</v>
      </c>
    </row>
    <row r="199" spans="48:69" x14ac:dyDescent="0.2">
      <c r="AV199" s="40">
        <v>6</v>
      </c>
      <c r="AW199" s="40">
        <v>15</v>
      </c>
      <c r="AZ199" s="40">
        <v>16</v>
      </c>
      <c r="BA199" s="40">
        <v>13</v>
      </c>
      <c r="BD199" s="40">
        <v>5</v>
      </c>
      <c r="BE199" s="40">
        <v>17</v>
      </c>
      <c r="BH199" s="40">
        <v>1</v>
      </c>
      <c r="BI199" s="40">
        <v>13</v>
      </c>
      <c r="BL199" s="40">
        <v>1</v>
      </c>
      <c r="BM199" s="40">
        <v>17</v>
      </c>
      <c r="BP199" s="40">
        <v>12</v>
      </c>
      <c r="BQ199" s="40">
        <v>9</v>
      </c>
    </row>
    <row r="200" spans="48:69" x14ac:dyDescent="0.2">
      <c r="AV200" s="40">
        <v>14</v>
      </c>
      <c r="AW200" s="40">
        <v>7</v>
      </c>
      <c r="AZ200" s="40">
        <v>14</v>
      </c>
      <c r="BA200" s="40">
        <v>15</v>
      </c>
      <c r="BD200" s="40">
        <v>3</v>
      </c>
      <c r="BE200" s="40">
        <v>2</v>
      </c>
      <c r="BH200" s="40">
        <v>14</v>
      </c>
      <c r="BI200" s="40">
        <v>12</v>
      </c>
      <c r="BL200" s="40">
        <v>18</v>
      </c>
      <c r="BM200" s="40">
        <v>16</v>
      </c>
      <c r="BP200" s="40">
        <v>10</v>
      </c>
      <c r="BQ200" s="40">
        <v>11</v>
      </c>
    </row>
    <row r="201" spans="48:69" x14ac:dyDescent="0.2">
      <c r="AV201" s="40">
        <v>8</v>
      </c>
      <c r="AW201" s="40">
        <v>13</v>
      </c>
      <c r="AZ201" s="40">
        <v>6</v>
      </c>
      <c r="BA201" s="40">
        <v>1</v>
      </c>
      <c r="BD201" s="40">
        <v>10</v>
      </c>
      <c r="BE201" s="40">
        <v>1</v>
      </c>
      <c r="BH201" s="40">
        <v>11</v>
      </c>
      <c r="BI201" s="40">
        <v>15</v>
      </c>
      <c r="BL201" s="40">
        <v>15</v>
      </c>
      <c r="BM201" s="40">
        <v>19</v>
      </c>
      <c r="BP201" s="40">
        <v>1</v>
      </c>
      <c r="BQ201" s="40">
        <v>19</v>
      </c>
    </row>
    <row r="202" spans="48:69" x14ac:dyDescent="0.2">
      <c r="AV202" s="40">
        <v>12</v>
      </c>
      <c r="AW202" s="40">
        <v>9</v>
      </c>
      <c r="AZ202" s="40">
        <v>7</v>
      </c>
      <c r="BA202" s="40">
        <v>5</v>
      </c>
      <c r="BD202" s="40">
        <v>11</v>
      </c>
      <c r="BE202" s="40">
        <v>9</v>
      </c>
      <c r="BH202" s="40">
        <v>16</v>
      </c>
      <c r="BI202" s="40">
        <v>10</v>
      </c>
      <c r="BL202" s="40">
        <v>13</v>
      </c>
      <c r="BM202" s="40">
        <v>2</v>
      </c>
      <c r="BP202" s="40">
        <v>20</v>
      </c>
      <c r="BQ202" s="40">
        <v>18</v>
      </c>
    </row>
    <row r="203" spans="48:69" x14ac:dyDescent="0.2">
      <c r="AV203" s="40">
        <v>10</v>
      </c>
      <c r="AW203" s="40">
        <v>11</v>
      </c>
      <c r="AZ203" s="40">
        <v>4</v>
      </c>
      <c r="BA203" s="40">
        <v>8</v>
      </c>
      <c r="BD203" s="40">
        <v>8</v>
      </c>
      <c r="BE203" s="40">
        <v>12</v>
      </c>
      <c r="BH203" s="40">
        <v>9</v>
      </c>
      <c r="BI203" s="40">
        <v>17</v>
      </c>
      <c r="BL203" s="40">
        <v>3</v>
      </c>
      <c r="BM203" s="40">
        <v>12</v>
      </c>
      <c r="BP203" s="40">
        <v>17</v>
      </c>
      <c r="BQ203" s="40">
        <v>2</v>
      </c>
    </row>
    <row r="204" spans="48:69" x14ac:dyDescent="0.2">
      <c r="AV204" s="40">
        <v>2</v>
      </c>
      <c r="AW204" s="40">
        <v>1</v>
      </c>
      <c r="AZ204" s="40">
        <v>9</v>
      </c>
      <c r="BA204" s="40">
        <v>3</v>
      </c>
      <c r="BD204" s="40">
        <v>13</v>
      </c>
      <c r="BE204" s="40">
        <v>7</v>
      </c>
      <c r="BH204" s="40">
        <v>18</v>
      </c>
      <c r="BI204" s="40">
        <v>8</v>
      </c>
      <c r="BL204" s="40">
        <v>11</v>
      </c>
      <c r="BM204" s="40">
        <v>4</v>
      </c>
      <c r="BP204" s="40">
        <v>3</v>
      </c>
      <c r="BQ204" s="40">
        <v>16</v>
      </c>
    </row>
    <row r="205" spans="48:69" x14ac:dyDescent="0.2">
      <c r="AV205" s="40">
        <v>15</v>
      </c>
      <c r="AW205" s="40">
        <v>4</v>
      </c>
      <c r="AZ205" s="40">
        <v>2</v>
      </c>
      <c r="BA205" s="40">
        <v>10</v>
      </c>
      <c r="BD205" s="40">
        <v>6</v>
      </c>
      <c r="BE205" s="40">
        <v>14</v>
      </c>
      <c r="BH205" s="40">
        <v>7</v>
      </c>
      <c r="BI205" s="40">
        <v>2</v>
      </c>
      <c r="BL205" s="40">
        <v>5</v>
      </c>
      <c r="BM205" s="40">
        <v>10</v>
      </c>
      <c r="BP205" s="40">
        <v>15</v>
      </c>
      <c r="BQ205" s="40">
        <v>4</v>
      </c>
    </row>
    <row r="206" spans="48:69" x14ac:dyDescent="0.2">
      <c r="AV206" s="40">
        <v>5</v>
      </c>
      <c r="AW206" s="40">
        <v>14</v>
      </c>
      <c r="AZ206" s="40">
        <v>11</v>
      </c>
      <c r="BA206" s="40">
        <v>16</v>
      </c>
      <c r="BD206" s="40">
        <v>15</v>
      </c>
      <c r="BE206" s="40">
        <v>5</v>
      </c>
      <c r="BH206" s="40">
        <v>3</v>
      </c>
      <c r="BI206" s="40">
        <v>6</v>
      </c>
      <c r="BL206" s="40">
        <v>9</v>
      </c>
      <c r="BM206" s="40">
        <v>6</v>
      </c>
      <c r="BP206" s="40">
        <v>5</v>
      </c>
      <c r="BQ206" s="40">
        <v>14</v>
      </c>
    </row>
    <row r="207" spans="48:69" x14ac:dyDescent="0.2">
      <c r="AV207" s="40">
        <v>13</v>
      </c>
      <c r="AW207" s="40">
        <v>6</v>
      </c>
      <c r="AZ207" s="40">
        <v>15</v>
      </c>
      <c r="BA207" s="40">
        <v>12</v>
      </c>
      <c r="BD207" s="40">
        <v>4</v>
      </c>
      <c r="BE207" s="40">
        <v>16</v>
      </c>
      <c r="BH207" s="40">
        <v>5</v>
      </c>
      <c r="BI207" s="40">
        <v>4</v>
      </c>
      <c r="BL207" s="40">
        <v>7</v>
      </c>
      <c r="BM207" s="40">
        <v>8</v>
      </c>
      <c r="BP207" s="40">
        <v>13</v>
      </c>
      <c r="BQ207" s="40">
        <v>6</v>
      </c>
    </row>
    <row r="208" spans="48:69" x14ac:dyDescent="0.2">
      <c r="AV208" s="40">
        <v>7</v>
      </c>
      <c r="AW208" s="40">
        <v>12</v>
      </c>
      <c r="AZ208" s="40">
        <v>13</v>
      </c>
      <c r="BA208" s="40">
        <v>14</v>
      </c>
      <c r="BD208" s="40">
        <v>17</v>
      </c>
      <c r="BE208" s="40">
        <v>3</v>
      </c>
      <c r="BH208" s="40">
        <v>12</v>
      </c>
      <c r="BI208" s="40">
        <v>1</v>
      </c>
      <c r="BL208" s="40">
        <v>16</v>
      </c>
      <c r="BM208" s="40">
        <v>1</v>
      </c>
      <c r="BP208" s="40">
        <v>7</v>
      </c>
      <c r="BQ208" s="40">
        <v>12</v>
      </c>
    </row>
    <row r="209" spans="48:69" x14ac:dyDescent="0.2">
      <c r="AV209" s="40">
        <v>11</v>
      </c>
      <c r="AW209" s="40">
        <v>8</v>
      </c>
      <c r="AZ209" s="40">
        <v>1</v>
      </c>
      <c r="BA209" s="40">
        <v>5</v>
      </c>
      <c r="BD209" s="40">
        <v>1</v>
      </c>
      <c r="BE209" s="40">
        <v>9</v>
      </c>
      <c r="BH209" s="40">
        <v>13</v>
      </c>
      <c r="BI209" s="40">
        <v>11</v>
      </c>
      <c r="BL209" s="40">
        <v>17</v>
      </c>
      <c r="BM209" s="40">
        <v>15</v>
      </c>
      <c r="BP209" s="40">
        <v>11</v>
      </c>
      <c r="BQ209" s="40">
        <v>8</v>
      </c>
    </row>
    <row r="210" spans="48:69" x14ac:dyDescent="0.2">
      <c r="AV210" s="40">
        <v>9</v>
      </c>
      <c r="AW210" s="40">
        <v>10</v>
      </c>
      <c r="AZ210" s="40">
        <v>6</v>
      </c>
      <c r="BA210" s="40">
        <v>4</v>
      </c>
      <c r="BD210" s="40">
        <v>10</v>
      </c>
      <c r="BE210" s="40">
        <v>8</v>
      </c>
      <c r="BH210" s="40">
        <v>10</v>
      </c>
      <c r="BI210" s="40">
        <v>14</v>
      </c>
      <c r="BL210" s="40">
        <v>14</v>
      </c>
      <c r="BM210" s="40">
        <v>18</v>
      </c>
      <c r="BP210" s="40">
        <v>9</v>
      </c>
      <c r="BQ210" s="40">
        <v>10</v>
      </c>
    </row>
    <row r="211" spans="48:69" x14ac:dyDescent="0.2">
      <c r="AZ211" s="40">
        <v>3</v>
      </c>
      <c r="BA211" s="40">
        <v>7</v>
      </c>
      <c r="BD211" s="40">
        <v>7</v>
      </c>
      <c r="BE211" s="40">
        <v>11</v>
      </c>
      <c r="BH211" s="40">
        <v>15</v>
      </c>
      <c r="BI211" s="40">
        <v>9</v>
      </c>
      <c r="BL211" s="40">
        <v>19</v>
      </c>
      <c r="BM211" s="40">
        <v>13</v>
      </c>
      <c r="BP211" s="40">
        <v>18</v>
      </c>
      <c r="BQ211" s="40">
        <v>1</v>
      </c>
    </row>
    <row r="212" spans="48:69" x14ac:dyDescent="0.2">
      <c r="AZ212" s="40">
        <v>8</v>
      </c>
      <c r="BA212" s="40">
        <v>2</v>
      </c>
      <c r="BD212" s="40">
        <v>12</v>
      </c>
      <c r="BE212" s="40">
        <v>6</v>
      </c>
      <c r="BH212" s="40">
        <v>8</v>
      </c>
      <c r="BI212" s="40">
        <v>16</v>
      </c>
      <c r="BL212" s="40">
        <v>2</v>
      </c>
      <c r="BM212" s="40">
        <v>11</v>
      </c>
      <c r="BP212" s="40">
        <v>19</v>
      </c>
      <c r="BQ212" s="40">
        <v>17</v>
      </c>
    </row>
    <row r="213" spans="48:69" x14ac:dyDescent="0.2">
      <c r="AZ213" s="40">
        <v>16</v>
      </c>
      <c r="BA213" s="40">
        <v>9</v>
      </c>
      <c r="BD213" s="40">
        <v>5</v>
      </c>
      <c r="BE213" s="40">
        <v>13</v>
      </c>
      <c r="BH213" s="40">
        <v>17</v>
      </c>
      <c r="BI213" s="40">
        <v>7</v>
      </c>
      <c r="BL213" s="40">
        <v>10</v>
      </c>
      <c r="BM213" s="40">
        <v>3</v>
      </c>
      <c r="BP213" s="40">
        <v>16</v>
      </c>
      <c r="BQ213" s="40">
        <v>20</v>
      </c>
    </row>
    <row r="214" spans="48:69" x14ac:dyDescent="0.2">
      <c r="AZ214" s="40">
        <v>10</v>
      </c>
      <c r="BA214" s="40">
        <v>15</v>
      </c>
      <c r="BD214" s="40">
        <v>14</v>
      </c>
      <c r="BE214" s="40">
        <v>4</v>
      </c>
      <c r="BH214" s="40">
        <v>6</v>
      </c>
      <c r="BI214" s="40">
        <v>18</v>
      </c>
      <c r="BL214" s="40">
        <v>4</v>
      </c>
      <c r="BM214" s="40">
        <v>9</v>
      </c>
      <c r="BP214" s="40">
        <v>2</v>
      </c>
      <c r="BQ214" s="40">
        <v>15</v>
      </c>
    </row>
    <row r="215" spans="48:69" x14ac:dyDescent="0.2">
      <c r="AZ215" s="40">
        <v>14</v>
      </c>
      <c r="BA215" s="40">
        <v>11</v>
      </c>
      <c r="BD215" s="40">
        <v>3</v>
      </c>
      <c r="BE215" s="40">
        <v>15</v>
      </c>
      <c r="BH215" s="40">
        <v>2</v>
      </c>
      <c r="BI215" s="40">
        <v>5</v>
      </c>
      <c r="BL215" s="40">
        <v>8</v>
      </c>
      <c r="BM215" s="40">
        <v>5</v>
      </c>
      <c r="BP215" s="40">
        <v>14</v>
      </c>
      <c r="BQ215" s="40">
        <v>3</v>
      </c>
    </row>
    <row r="216" spans="48:69" x14ac:dyDescent="0.2">
      <c r="AZ216" s="40">
        <v>12</v>
      </c>
      <c r="BA216" s="40">
        <v>13</v>
      </c>
      <c r="BD216" s="40">
        <v>16</v>
      </c>
      <c r="BE216" s="40">
        <v>2</v>
      </c>
      <c r="BH216" s="40">
        <v>4</v>
      </c>
      <c r="BI216" s="40">
        <v>3</v>
      </c>
      <c r="BL216" s="40">
        <v>6</v>
      </c>
      <c r="BM216" s="40">
        <v>7</v>
      </c>
      <c r="BP216" s="40">
        <v>4</v>
      </c>
      <c r="BQ216" s="40">
        <v>13</v>
      </c>
    </row>
    <row r="217" spans="48:69" x14ac:dyDescent="0.2">
      <c r="AZ217" s="40">
        <v>4</v>
      </c>
      <c r="BA217" s="40">
        <v>1</v>
      </c>
      <c r="BD217" s="40">
        <v>8</v>
      </c>
      <c r="BE217" s="40">
        <v>1</v>
      </c>
      <c r="BH217" s="40">
        <v>1</v>
      </c>
      <c r="BI217" s="40">
        <v>11</v>
      </c>
      <c r="BL217" s="40">
        <v>1</v>
      </c>
      <c r="BM217" s="40">
        <v>15</v>
      </c>
      <c r="BP217" s="40">
        <v>12</v>
      </c>
      <c r="BQ217" s="40">
        <v>5</v>
      </c>
    </row>
    <row r="218" spans="48:69" x14ac:dyDescent="0.2">
      <c r="AZ218" s="40">
        <v>5</v>
      </c>
      <c r="BA218" s="40">
        <v>3</v>
      </c>
      <c r="BD218" s="40">
        <v>9</v>
      </c>
      <c r="BE218" s="40">
        <v>7</v>
      </c>
      <c r="BH218" s="40">
        <v>12</v>
      </c>
      <c r="BI218" s="40">
        <v>10</v>
      </c>
      <c r="BL218" s="40">
        <v>16</v>
      </c>
      <c r="BM218" s="40">
        <v>14</v>
      </c>
      <c r="BP218" s="40">
        <v>6</v>
      </c>
      <c r="BQ218" s="40">
        <v>11</v>
      </c>
    </row>
    <row r="219" spans="48:69" x14ac:dyDescent="0.2">
      <c r="AZ219" s="40">
        <v>2</v>
      </c>
      <c r="BA219" s="40">
        <v>6</v>
      </c>
      <c r="BD219" s="40">
        <v>6</v>
      </c>
      <c r="BE219" s="40">
        <v>10</v>
      </c>
      <c r="BH219" s="40">
        <v>9</v>
      </c>
      <c r="BI219" s="40">
        <v>13</v>
      </c>
      <c r="BL219" s="40">
        <v>13</v>
      </c>
      <c r="BM219" s="40">
        <v>17</v>
      </c>
      <c r="BP219" s="40">
        <v>10</v>
      </c>
      <c r="BQ219" s="40">
        <v>7</v>
      </c>
    </row>
    <row r="220" spans="48:69" x14ac:dyDescent="0.2">
      <c r="AZ220" s="40">
        <v>7</v>
      </c>
      <c r="BA220" s="40">
        <v>16</v>
      </c>
      <c r="BD220" s="40">
        <v>11</v>
      </c>
      <c r="BE220" s="40">
        <v>5</v>
      </c>
      <c r="BH220" s="40">
        <v>14</v>
      </c>
      <c r="BI220" s="40">
        <v>8</v>
      </c>
      <c r="BL220" s="40">
        <v>18</v>
      </c>
      <c r="BM220" s="40">
        <v>12</v>
      </c>
      <c r="BP220" s="40">
        <v>8</v>
      </c>
      <c r="BQ220" s="40">
        <v>9</v>
      </c>
    </row>
    <row r="221" spans="48:69" x14ac:dyDescent="0.2">
      <c r="AZ221" s="40">
        <v>15</v>
      </c>
      <c r="BA221" s="40">
        <v>8</v>
      </c>
      <c r="BD221" s="40">
        <v>4</v>
      </c>
      <c r="BE221" s="40">
        <v>12</v>
      </c>
      <c r="BH221" s="40">
        <v>7</v>
      </c>
      <c r="BI221" s="40">
        <v>15</v>
      </c>
      <c r="BL221" s="40">
        <v>11</v>
      </c>
      <c r="BM221" s="40">
        <v>19</v>
      </c>
      <c r="BP221" s="40">
        <v>1</v>
      </c>
      <c r="BQ221" s="40">
        <v>17</v>
      </c>
    </row>
    <row r="222" spans="48:69" x14ac:dyDescent="0.2">
      <c r="AZ222" s="40">
        <v>9</v>
      </c>
      <c r="BA222" s="40">
        <v>14</v>
      </c>
      <c r="BD222" s="40">
        <v>13</v>
      </c>
      <c r="BE222" s="40">
        <v>3</v>
      </c>
      <c r="BH222" s="40">
        <v>16</v>
      </c>
      <c r="BI222" s="40">
        <v>6</v>
      </c>
      <c r="BL222" s="40">
        <v>9</v>
      </c>
      <c r="BM222" s="40">
        <v>2</v>
      </c>
      <c r="BP222" s="40">
        <v>18</v>
      </c>
      <c r="BQ222" s="40">
        <v>16</v>
      </c>
    </row>
    <row r="223" spans="48:69" x14ac:dyDescent="0.2">
      <c r="AZ223" s="40">
        <v>13</v>
      </c>
      <c r="BA223" s="40">
        <v>10</v>
      </c>
      <c r="BD223" s="40">
        <v>2</v>
      </c>
      <c r="BE223" s="40">
        <v>14</v>
      </c>
      <c r="BH223" s="40">
        <v>5</v>
      </c>
      <c r="BI223" s="40">
        <v>17</v>
      </c>
      <c r="BL223" s="40">
        <v>3</v>
      </c>
      <c r="BM223" s="40">
        <v>8</v>
      </c>
      <c r="BP223" s="40">
        <v>15</v>
      </c>
      <c r="BQ223" s="40">
        <v>19</v>
      </c>
    </row>
    <row r="224" spans="48:69" x14ac:dyDescent="0.2">
      <c r="AZ224" s="40">
        <v>11</v>
      </c>
      <c r="BA224" s="40">
        <v>12</v>
      </c>
      <c r="BD224" s="40">
        <v>17</v>
      </c>
      <c r="BE224" s="40">
        <v>16</v>
      </c>
      <c r="BH224" s="40">
        <v>18</v>
      </c>
      <c r="BI224" s="40">
        <v>4</v>
      </c>
      <c r="BL224" s="40">
        <v>7</v>
      </c>
      <c r="BM224" s="40">
        <v>4</v>
      </c>
      <c r="BP224" s="40">
        <v>20</v>
      </c>
      <c r="BQ224" s="40">
        <v>14</v>
      </c>
    </row>
    <row r="225" spans="52:69" x14ac:dyDescent="0.2">
      <c r="AZ225" s="40">
        <v>1</v>
      </c>
      <c r="BA225" s="40">
        <v>3</v>
      </c>
      <c r="BD225" s="40">
        <v>1</v>
      </c>
      <c r="BE225" s="40">
        <v>7</v>
      </c>
      <c r="BH225" s="40">
        <v>3</v>
      </c>
      <c r="BI225" s="40">
        <v>2</v>
      </c>
      <c r="BL225" s="40">
        <v>5</v>
      </c>
      <c r="BM225" s="40">
        <v>6</v>
      </c>
      <c r="BP225" s="40">
        <v>13</v>
      </c>
      <c r="BQ225" s="40">
        <v>2</v>
      </c>
    </row>
    <row r="226" spans="52:69" x14ac:dyDescent="0.2">
      <c r="AZ226" s="40">
        <v>4</v>
      </c>
      <c r="BA226" s="40">
        <v>2</v>
      </c>
      <c r="BD226" s="40">
        <v>8</v>
      </c>
      <c r="BE226" s="40">
        <v>6</v>
      </c>
      <c r="BH226" s="40">
        <v>10</v>
      </c>
      <c r="BI226" s="40">
        <v>1</v>
      </c>
      <c r="BL226" s="40">
        <v>14</v>
      </c>
      <c r="BM226" s="40">
        <v>1</v>
      </c>
      <c r="BP226" s="40">
        <v>3</v>
      </c>
      <c r="BQ226" s="40">
        <v>12</v>
      </c>
    </row>
    <row r="227" spans="52:69" x14ac:dyDescent="0.2">
      <c r="AZ227" s="40">
        <v>16</v>
      </c>
      <c r="BA227" s="40">
        <v>5</v>
      </c>
      <c r="BD227" s="40">
        <v>5</v>
      </c>
      <c r="BE227" s="40">
        <v>9</v>
      </c>
      <c r="BH227" s="40">
        <v>11</v>
      </c>
      <c r="BI227" s="40">
        <v>9</v>
      </c>
      <c r="BL227" s="40">
        <v>15</v>
      </c>
      <c r="BM227" s="40">
        <v>13</v>
      </c>
      <c r="BP227" s="40">
        <v>11</v>
      </c>
      <c r="BQ227" s="40">
        <v>4</v>
      </c>
    </row>
    <row r="228" spans="52:69" x14ac:dyDescent="0.2">
      <c r="AZ228" s="40">
        <v>6</v>
      </c>
      <c r="BA228" s="40">
        <v>15</v>
      </c>
      <c r="BD228" s="40">
        <v>10</v>
      </c>
      <c r="BE228" s="40">
        <v>4</v>
      </c>
      <c r="BH228" s="40">
        <v>8</v>
      </c>
      <c r="BI228" s="40">
        <v>12</v>
      </c>
      <c r="BL228" s="40">
        <v>12</v>
      </c>
      <c r="BM228" s="40">
        <v>16</v>
      </c>
      <c r="BP228" s="40">
        <v>5</v>
      </c>
      <c r="BQ228" s="40">
        <v>10</v>
      </c>
    </row>
    <row r="229" spans="52:69" x14ac:dyDescent="0.2">
      <c r="AZ229" s="40">
        <v>14</v>
      </c>
      <c r="BA229" s="40">
        <v>7</v>
      </c>
      <c r="BD229" s="40">
        <v>3</v>
      </c>
      <c r="BE229" s="40">
        <v>11</v>
      </c>
      <c r="BH229" s="40">
        <v>13</v>
      </c>
      <c r="BI229" s="40">
        <v>7</v>
      </c>
      <c r="BL229" s="40">
        <v>17</v>
      </c>
      <c r="BM229" s="40">
        <v>11</v>
      </c>
      <c r="BP229" s="40">
        <v>9</v>
      </c>
      <c r="BQ229" s="40">
        <v>6</v>
      </c>
    </row>
    <row r="230" spans="52:69" x14ac:dyDescent="0.2">
      <c r="AZ230" s="40">
        <v>8</v>
      </c>
      <c r="BA230" s="40">
        <v>13</v>
      </c>
      <c r="BD230" s="40">
        <v>12</v>
      </c>
      <c r="BE230" s="40">
        <v>2</v>
      </c>
      <c r="BH230" s="40">
        <v>6</v>
      </c>
      <c r="BI230" s="40">
        <v>14</v>
      </c>
      <c r="BL230" s="40">
        <v>10</v>
      </c>
      <c r="BM230" s="40">
        <v>18</v>
      </c>
      <c r="BP230" s="40">
        <v>7</v>
      </c>
      <c r="BQ230" s="40">
        <v>8</v>
      </c>
    </row>
    <row r="231" spans="52:69" x14ac:dyDescent="0.2">
      <c r="AZ231" s="40">
        <v>12</v>
      </c>
      <c r="BA231" s="40">
        <v>9</v>
      </c>
      <c r="BD231" s="40">
        <v>14</v>
      </c>
      <c r="BE231" s="40">
        <v>17</v>
      </c>
      <c r="BH231" s="40">
        <v>15</v>
      </c>
      <c r="BI231" s="40">
        <v>5</v>
      </c>
      <c r="BL231" s="40">
        <v>19</v>
      </c>
      <c r="BM231" s="40">
        <v>9</v>
      </c>
      <c r="BP231" s="40">
        <v>16</v>
      </c>
      <c r="BQ231" s="40">
        <v>1</v>
      </c>
    </row>
    <row r="232" spans="52:69" x14ac:dyDescent="0.2">
      <c r="AZ232" s="40">
        <v>10</v>
      </c>
      <c r="BA232" s="40">
        <v>11</v>
      </c>
      <c r="BD232" s="40">
        <v>16</v>
      </c>
      <c r="BE232" s="40">
        <v>15</v>
      </c>
      <c r="BH232" s="40">
        <v>4</v>
      </c>
      <c r="BI232" s="40">
        <v>16</v>
      </c>
      <c r="BL232" s="40">
        <v>2</v>
      </c>
      <c r="BM232" s="40">
        <v>7</v>
      </c>
      <c r="BP232" s="40">
        <v>17</v>
      </c>
      <c r="BQ232" s="40">
        <v>15</v>
      </c>
    </row>
    <row r="233" spans="52:69" x14ac:dyDescent="0.2">
      <c r="AZ233" s="40">
        <v>2</v>
      </c>
      <c r="BA233" s="40">
        <v>1</v>
      </c>
      <c r="BD233" s="40">
        <v>6</v>
      </c>
      <c r="BE233" s="40">
        <v>1</v>
      </c>
      <c r="BH233" s="40">
        <v>17</v>
      </c>
      <c r="BI233" s="40">
        <v>3</v>
      </c>
      <c r="BL233" s="40">
        <v>6</v>
      </c>
      <c r="BM233" s="40">
        <v>3</v>
      </c>
      <c r="BP233" s="40">
        <v>14</v>
      </c>
      <c r="BQ233" s="40">
        <v>18</v>
      </c>
    </row>
    <row r="234" spans="52:69" x14ac:dyDescent="0.2">
      <c r="AZ234" s="40">
        <v>3</v>
      </c>
      <c r="BA234" s="40">
        <v>16</v>
      </c>
      <c r="BD234" s="40">
        <v>7</v>
      </c>
      <c r="BE234" s="40">
        <v>5</v>
      </c>
      <c r="BH234" s="40">
        <v>2</v>
      </c>
      <c r="BI234" s="40">
        <v>18</v>
      </c>
      <c r="BL234" s="40">
        <v>4</v>
      </c>
      <c r="BM234" s="40">
        <v>5</v>
      </c>
      <c r="BP234" s="40">
        <v>19</v>
      </c>
      <c r="BQ234" s="40">
        <v>13</v>
      </c>
    </row>
    <row r="235" spans="52:69" x14ac:dyDescent="0.2">
      <c r="AZ235" s="40">
        <v>15</v>
      </c>
      <c r="BA235" s="40">
        <v>4</v>
      </c>
      <c r="BD235" s="40">
        <v>4</v>
      </c>
      <c r="BE235" s="40">
        <v>8</v>
      </c>
      <c r="BH235" s="40">
        <v>1</v>
      </c>
      <c r="BI235" s="40">
        <v>9</v>
      </c>
      <c r="BL235" s="40">
        <v>1</v>
      </c>
      <c r="BM235" s="40">
        <v>13</v>
      </c>
      <c r="BP235" s="40">
        <v>12</v>
      </c>
      <c r="BQ235" s="40">
        <v>20</v>
      </c>
    </row>
    <row r="236" spans="52:69" x14ac:dyDescent="0.2">
      <c r="AZ236" s="40">
        <v>5</v>
      </c>
      <c r="BA236" s="40">
        <v>14</v>
      </c>
      <c r="BD236" s="40">
        <v>9</v>
      </c>
      <c r="BE236" s="40">
        <v>3</v>
      </c>
      <c r="BH236" s="40">
        <v>10</v>
      </c>
      <c r="BI236" s="40">
        <v>8</v>
      </c>
      <c r="BL236" s="40">
        <v>14</v>
      </c>
      <c r="BM236" s="40">
        <v>12</v>
      </c>
      <c r="BP236" s="40">
        <v>2</v>
      </c>
      <c r="BQ236" s="40">
        <v>11</v>
      </c>
    </row>
    <row r="237" spans="52:69" x14ac:dyDescent="0.2">
      <c r="AZ237" s="40">
        <v>13</v>
      </c>
      <c r="BA237" s="40">
        <v>6</v>
      </c>
      <c r="BD237" s="40">
        <v>2</v>
      </c>
      <c r="BE237" s="40">
        <v>10</v>
      </c>
      <c r="BH237" s="40">
        <v>7</v>
      </c>
      <c r="BI237" s="40">
        <v>11</v>
      </c>
      <c r="BL237" s="40">
        <v>11</v>
      </c>
      <c r="BM237" s="40">
        <v>15</v>
      </c>
      <c r="BP237" s="40">
        <v>10</v>
      </c>
      <c r="BQ237" s="40">
        <v>3</v>
      </c>
    </row>
    <row r="238" spans="52:69" x14ac:dyDescent="0.2">
      <c r="AZ238" s="40">
        <v>7</v>
      </c>
      <c r="BA238" s="40">
        <v>12</v>
      </c>
      <c r="BD238" s="40">
        <v>17</v>
      </c>
      <c r="BE238" s="40">
        <v>12</v>
      </c>
      <c r="BH238" s="40">
        <v>12</v>
      </c>
      <c r="BI238" s="40">
        <v>6</v>
      </c>
      <c r="BL238" s="40">
        <v>16</v>
      </c>
      <c r="BM238" s="40">
        <v>10</v>
      </c>
      <c r="BP238" s="40">
        <v>4</v>
      </c>
      <c r="BQ238" s="40">
        <v>9</v>
      </c>
    </row>
    <row r="239" spans="52:69" x14ac:dyDescent="0.2">
      <c r="AZ239" s="40">
        <v>11</v>
      </c>
      <c r="BA239" s="40">
        <v>8</v>
      </c>
      <c r="BD239" s="40">
        <v>13</v>
      </c>
      <c r="BE239" s="40">
        <v>16</v>
      </c>
      <c r="BH239" s="40">
        <v>5</v>
      </c>
      <c r="BI239" s="40">
        <v>13</v>
      </c>
      <c r="BL239" s="40">
        <v>9</v>
      </c>
      <c r="BM239" s="40">
        <v>17</v>
      </c>
      <c r="BP239" s="40">
        <v>8</v>
      </c>
      <c r="BQ239" s="40">
        <v>5</v>
      </c>
    </row>
    <row r="240" spans="52:69" x14ac:dyDescent="0.2">
      <c r="AZ240" s="40">
        <v>9</v>
      </c>
      <c r="BA240" s="40">
        <v>10</v>
      </c>
      <c r="BD240" s="40">
        <v>15</v>
      </c>
      <c r="BE240" s="40">
        <v>14</v>
      </c>
      <c r="BH240" s="40">
        <v>14</v>
      </c>
      <c r="BI240" s="40">
        <v>4</v>
      </c>
      <c r="BL240" s="40">
        <v>18</v>
      </c>
      <c r="BM240" s="40">
        <v>8</v>
      </c>
      <c r="BP240" s="40">
        <v>6</v>
      </c>
      <c r="BQ240" s="40">
        <v>7</v>
      </c>
    </row>
    <row r="241" spans="56:69" x14ac:dyDescent="0.2">
      <c r="BD241" s="40">
        <v>1</v>
      </c>
      <c r="BE241" s="40">
        <v>5</v>
      </c>
      <c r="BH241" s="40">
        <v>3</v>
      </c>
      <c r="BI241" s="40">
        <v>15</v>
      </c>
      <c r="BL241" s="40">
        <v>7</v>
      </c>
      <c r="BM241" s="40">
        <v>19</v>
      </c>
      <c r="BP241" s="40">
        <v>1</v>
      </c>
      <c r="BQ241" s="40">
        <v>15</v>
      </c>
    </row>
    <row r="242" spans="56:69" x14ac:dyDescent="0.2">
      <c r="BD242" s="40">
        <v>6</v>
      </c>
      <c r="BE242" s="40">
        <v>4</v>
      </c>
      <c r="BH242" s="40">
        <v>16</v>
      </c>
      <c r="BI242" s="40">
        <v>2</v>
      </c>
      <c r="BL242" s="40">
        <v>5</v>
      </c>
      <c r="BM242" s="40">
        <v>2</v>
      </c>
      <c r="BP242" s="40">
        <v>16</v>
      </c>
      <c r="BQ242" s="40">
        <v>14</v>
      </c>
    </row>
    <row r="243" spans="56:69" x14ac:dyDescent="0.2">
      <c r="BD243" s="40">
        <v>3</v>
      </c>
      <c r="BE243" s="40">
        <v>7</v>
      </c>
      <c r="BH243" s="40">
        <v>18</v>
      </c>
      <c r="BI243" s="40">
        <v>17</v>
      </c>
      <c r="BL243" s="40">
        <v>3</v>
      </c>
      <c r="BM243" s="40">
        <v>4</v>
      </c>
      <c r="BP243" s="40">
        <v>13</v>
      </c>
      <c r="BQ243" s="40">
        <v>17</v>
      </c>
    </row>
    <row r="244" spans="56:69" x14ac:dyDescent="0.2">
      <c r="BD244" s="40">
        <v>8</v>
      </c>
      <c r="BE244" s="40">
        <v>2</v>
      </c>
      <c r="BH244" s="40">
        <v>8</v>
      </c>
      <c r="BI244" s="40">
        <v>1</v>
      </c>
      <c r="BL244" s="40">
        <v>12</v>
      </c>
      <c r="BM244" s="40">
        <v>1</v>
      </c>
      <c r="BP244" s="40">
        <v>18</v>
      </c>
      <c r="BQ244" s="40">
        <v>12</v>
      </c>
    </row>
    <row r="245" spans="56:69" x14ac:dyDescent="0.2">
      <c r="BD245" s="40">
        <v>10</v>
      </c>
      <c r="BE245" s="40">
        <v>17</v>
      </c>
      <c r="BH245" s="40">
        <v>9</v>
      </c>
      <c r="BI245" s="40">
        <v>7</v>
      </c>
      <c r="BL245" s="40">
        <v>13</v>
      </c>
      <c r="BM245" s="40">
        <v>11</v>
      </c>
      <c r="BP245" s="40">
        <v>11</v>
      </c>
      <c r="BQ245" s="40">
        <v>19</v>
      </c>
    </row>
    <row r="246" spans="56:69" x14ac:dyDescent="0.2">
      <c r="BD246" s="40">
        <v>16</v>
      </c>
      <c r="BE246" s="40">
        <v>11</v>
      </c>
      <c r="BH246" s="40">
        <v>6</v>
      </c>
      <c r="BI246" s="40">
        <v>10</v>
      </c>
      <c r="BL246" s="40">
        <v>10</v>
      </c>
      <c r="BM246" s="40">
        <v>14</v>
      </c>
      <c r="BP246" s="40">
        <v>20</v>
      </c>
      <c r="BQ246" s="40">
        <v>10</v>
      </c>
    </row>
    <row r="247" spans="56:69" x14ac:dyDescent="0.2">
      <c r="BD247" s="40">
        <v>12</v>
      </c>
      <c r="BE247" s="40">
        <v>15</v>
      </c>
      <c r="BH247" s="40">
        <v>11</v>
      </c>
      <c r="BI247" s="40">
        <v>5</v>
      </c>
      <c r="BL247" s="40">
        <v>15</v>
      </c>
      <c r="BM247" s="40">
        <v>9</v>
      </c>
      <c r="BP247" s="40">
        <v>9</v>
      </c>
      <c r="BQ247" s="40">
        <v>2</v>
      </c>
    </row>
    <row r="248" spans="56:69" x14ac:dyDescent="0.2">
      <c r="BD248" s="40">
        <v>14</v>
      </c>
      <c r="BE248" s="40">
        <v>13</v>
      </c>
      <c r="BH248" s="40">
        <v>4</v>
      </c>
      <c r="BI248" s="40">
        <v>12</v>
      </c>
      <c r="BL248" s="40">
        <v>8</v>
      </c>
      <c r="BM248" s="40">
        <v>16</v>
      </c>
      <c r="BP248" s="40">
        <v>3</v>
      </c>
      <c r="BQ248" s="40">
        <v>8</v>
      </c>
    </row>
    <row r="249" spans="56:69" x14ac:dyDescent="0.2">
      <c r="BD249" s="40">
        <v>4</v>
      </c>
      <c r="BE249" s="40">
        <v>1</v>
      </c>
      <c r="BH249" s="40">
        <v>13</v>
      </c>
      <c r="BI249" s="40">
        <v>3</v>
      </c>
      <c r="BL249" s="40">
        <v>17</v>
      </c>
      <c r="BM249" s="40">
        <v>7</v>
      </c>
      <c r="BP249" s="40">
        <v>7</v>
      </c>
      <c r="BQ249" s="40">
        <v>4</v>
      </c>
    </row>
    <row r="250" spans="56:69" x14ac:dyDescent="0.2">
      <c r="BD250" s="40">
        <v>5</v>
      </c>
      <c r="BE250" s="40">
        <v>3</v>
      </c>
      <c r="BH250" s="40">
        <v>2</v>
      </c>
      <c r="BI250" s="40">
        <v>14</v>
      </c>
      <c r="BL250" s="40">
        <v>6</v>
      </c>
      <c r="BM250" s="40">
        <v>18</v>
      </c>
      <c r="BP250" s="40">
        <v>5</v>
      </c>
      <c r="BQ250" s="40">
        <v>6</v>
      </c>
    </row>
    <row r="251" spans="56:69" x14ac:dyDescent="0.2">
      <c r="BD251" s="40">
        <v>2</v>
      </c>
      <c r="BE251" s="40">
        <v>6</v>
      </c>
      <c r="BH251" s="40">
        <v>15</v>
      </c>
      <c r="BI251" s="40">
        <v>18</v>
      </c>
      <c r="BL251" s="40">
        <v>19</v>
      </c>
      <c r="BM251" s="40">
        <v>5</v>
      </c>
      <c r="BP251" s="40">
        <v>14</v>
      </c>
      <c r="BQ251" s="40">
        <v>1</v>
      </c>
    </row>
    <row r="252" spans="56:69" x14ac:dyDescent="0.2">
      <c r="BD252" s="40">
        <v>17</v>
      </c>
      <c r="BE252" s="40">
        <v>8</v>
      </c>
      <c r="BH252" s="40">
        <v>17</v>
      </c>
      <c r="BI252" s="40">
        <v>16</v>
      </c>
      <c r="BL252" s="40">
        <v>2</v>
      </c>
      <c r="BM252" s="40">
        <v>3</v>
      </c>
      <c r="BP252" s="40">
        <v>15</v>
      </c>
      <c r="BQ252" s="40">
        <v>13</v>
      </c>
    </row>
    <row r="253" spans="56:69" x14ac:dyDescent="0.2">
      <c r="BD253" s="40">
        <v>9</v>
      </c>
      <c r="BE253" s="40">
        <v>16</v>
      </c>
      <c r="BH253" s="40">
        <v>1</v>
      </c>
      <c r="BI253" s="40">
        <v>7</v>
      </c>
      <c r="BL253" s="40">
        <v>1</v>
      </c>
      <c r="BM253" s="40">
        <v>11</v>
      </c>
      <c r="BP253" s="40">
        <v>12</v>
      </c>
      <c r="BQ253" s="40">
        <v>16</v>
      </c>
    </row>
    <row r="254" spans="56:69" x14ac:dyDescent="0.2">
      <c r="BD254" s="40">
        <v>15</v>
      </c>
      <c r="BE254" s="40">
        <v>10</v>
      </c>
      <c r="BH254" s="40">
        <v>8</v>
      </c>
      <c r="BI254" s="40">
        <v>6</v>
      </c>
      <c r="BL254" s="40">
        <v>12</v>
      </c>
      <c r="BM254" s="40">
        <v>10</v>
      </c>
      <c r="BP254" s="40">
        <v>17</v>
      </c>
      <c r="BQ254" s="40">
        <v>11</v>
      </c>
    </row>
    <row r="255" spans="56:69" x14ac:dyDescent="0.2">
      <c r="BD255" s="40">
        <v>11</v>
      </c>
      <c r="BE255" s="40">
        <v>14</v>
      </c>
      <c r="BH255" s="40">
        <v>5</v>
      </c>
      <c r="BI255" s="40">
        <v>9</v>
      </c>
      <c r="BL255" s="40">
        <v>9</v>
      </c>
      <c r="BM255" s="40">
        <v>13</v>
      </c>
      <c r="BP255" s="40">
        <v>10</v>
      </c>
      <c r="BQ255" s="40">
        <v>18</v>
      </c>
    </row>
    <row r="256" spans="56:69" x14ac:dyDescent="0.2">
      <c r="BD256" s="40">
        <v>13</v>
      </c>
      <c r="BE256" s="40">
        <v>12</v>
      </c>
      <c r="BH256" s="40">
        <v>10</v>
      </c>
      <c r="BI256" s="40">
        <v>4</v>
      </c>
      <c r="BL256" s="40">
        <v>14</v>
      </c>
      <c r="BM256" s="40">
        <v>8</v>
      </c>
      <c r="BP256" s="40">
        <v>19</v>
      </c>
      <c r="BQ256" s="40">
        <v>9</v>
      </c>
    </row>
    <row r="257" spans="56:69" x14ac:dyDescent="0.2">
      <c r="BD257" s="40">
        <v>1</v>
      </c>
      <c r="BE257" s="40">
        <v>3</v>
      </c>
      <c r="BH257" s="40">
        <v>3</v>
      </c>
      <c r="BI257" s="40">
        <v>11</v>
      </c>
      <c r="BL257" s="40">
        <v>7</v>
      </c>
      <c r="BM257" s="40">
        <v>15</v>
      </c>
      <c r="BP257" s="40">
        <v>8</v>
      </c>
      <c r="BQ257" s="40">
        <v>20</v>
      </c>
    </row>
    <row r="258" spans="56:69" x14ac:dyDescent="0.2">
      <c r="BD258" s="40">
        <v>4</v>
      </c>
      <c r="BE258" s="40">
        <v>2</v>
      </c>
      <c r="BH258" s="40">
        <v>12</v>
      </c>
      <c r="BI258" s="40">
        <v>2</v>
      </c>
      <c r="BL258" s="40">
        <v>16</v>
      </c>
      <c r="BM258" s="40">
        <v>6</v>
      </c>
      <c r="BP258" s="40">
        <v>2</v>
      </c>
      <c r="BQ258" s="40">
        <v>7</v>
      </c>
    </row>
    <row r="259" spans="56:69" x14ac:dyDescent="0.2">
      <c r="BD259" s="40">
        <v>6</v>
      </c>
      <c r="BE259" s="40">
        <v>17</v>
      </c>
      <c r="BH259" s="40">
        <v>18</v>
      </c>
      <c r="BI259" s="40">
        <v>13</v>
      </c>
      <c r="BL259" s="40">
        <v>5</v>
      </c>
      <c r="BM259" s="40">
        <v>17</v>
      </c>
      <c r="BP259" s="40">
        <v>6</v>
      </c>
      <c r="BQ259" s="40">
        <v>3</v>
      </c>
    </row>
    <row r="260" spans="56:69" x14ac:dyDescent="0.2">
      <c r="BD260" s="40">
        <v>16</v>
      </c>
      <c r="BE260" s="40">
        <v>7</v>
      </c>
      <c r="BH260" s="40">
        <v>14</v>
      </c>
      <c r="BI260" s="40">
        <v>17</v>
      </c>
      <c r="BL260" s="40">
        <v>18</v>
      </c>
      <c r="BM260" s="40">
        <v>4</v>
      </c>
      <c r="BP260" s="40">
        <v>4</v>
      </c>
      <c r="BQ260" s="40">
        <v>5</v>
      </c>
    </row>
    <row r="261" spans="56:69" x14ac:dyDescent="0.2">
      <c r="BD261" s="40">
        <v>8</v>
      </c>
      <c r="BE261" s="40">
        <v>15</v>
      </c>
      <c r="BH261" s="40">
        <v>16</v>
      </c>
      <c r="BI261" s="40">
        <v>15</v>
      </c>
      <c r="BL261" s="40">
        <v>3</v>
      </c>
      <c r="BM261" s="40">
        <v>19</v>
      </c>
      <c r="BP261" s="40">
        <v>1</v>
      </c>
      <c r="BQ261" s="40">
        <v>13</v>
      </c>
    </row>
    <row r="262" spans="56:69" x14ac:dyDescent="0.2">
      <c r="BD262" s="40">
        <v>14</v>
      </c>
      <c r="BE262" s="40">
        <v>9</v>
      </c>
      <c r="BH262" s="40">
        <v>6</v>
      </c>
      <c r="BI262" s="40">
        <v>1</v>
      </c>
      <c r="BL262" s="40">
        <v>10</v>
      </c>
      <c r="BM262" s="40">
        <v>1</v>
      </c>
      <c r="BP262" s="40">
        <v>14</v>
      </c>
      <c r="BQ262" s="40">
        <v>12</v>
      </c>
    </row>
    <row r="263" spans="56:69" x14ac:dyDescent="0.2">
      <c r="BD263" s="40">
        <v>10</v>
      </c>
      <c r="BE263" s="40">
        <v>13</v>
      </c>
      <c r="BH263" s="40">
        <v>7</v>
      </c>
      <c r="BI263" s="40">
        <v>5</v>
      </c>
      <c r="BL263" s="40">
        <v>11</v>
      </c>
      <c r="BM263" s="40">
        <v>9</v>
      </c>
      <c r="BP263" s="40">
        <v>11</v>
      </c>
      <c r="BQ263" s="40">
        <v>15</v>
      </c>
    </row>
    <row r="264" spans="56:69" x14ac:dyDescent="0.2">
      <c r="BD264" s="40">
        <v>12</v>
      </c>
      <c r="BE264" s="40">
        <v>11</v>
      </c>
      <c r="BH264" s="40">
        <v>4</v>
      </c>
      <c r="BI264" s="40">
        <v>8</v>
      </c>
      <c r="BL264" s="40">
        <v>8</v>
      </c>
      <c r="BM264" s="40">
        <v>12</v>
      </c>
      <c r="BP264" s="40">
        <v>16</v>
      </c>
      <c r="BQ264" s="40">
        <v>10</v>
      </c>
    </row>
    <row r="265" spans="56:69" x14ac:dyDescent="0.2">
      <c r="BD265" s="40">
        <v>2</v>
      </c>
      <c r="BE265" s="40">
        <v>1</v>
      </c>
      <c r="BH265" s="40">
        <v>9</v>
      </c>
      <c r="BI265" s="40">
        <v>3</v>
      </c>
      <c r="BL265" s="40">
        <v>13</v>
      </c>
      <c r="BM265" s="40">
        <v>7</v>
      </c>
      <c r="BP265" s="40">
        <v>9</v>
      </c>
      <c r="BQ265" s="40">
        <v>17</v>
      </c>
    </row>
    <row r="266" spans="56:69" x14ac:dyDescent="0.2">
      <c r="BD266" s="40">
        <v>17</v>
      </c>
      <c r="BE266" s="40">
        <v>4</v>
      </c>
      <c r="BH266" s="40">
        <v>2</v>
      </c>
      <c r="BI266" s="40">
        <v>10</v>
      </c>
      <c r="BL266" s="40">
        <v>6</v>
      </c>
      <c r="BM266" s="40">
        <v>14</v>
      </c>
      <c r="BP266" s="40">
        <v>18</v>
      </c>
      <c r="BQ266" s="40">
        <v>8</v>
      </c>
    </row>
    <row r="267" spans="56:69" x14ac:dyDescent="0.2">
      <c r="BD267" s="40">
        <v>5</v>
      </c>
      <c r="BE267" s="40">
        <v>16</v>
      </c>
      <c r="BH267" s="40">
        <v>11</v>
      </c>
      <c r="BI267" s="40">
        <v>18</v>
      </c>
      <c r="BL267" s="40">
        <v>15</v>
      </c>
      <c r="BM267" s="40">
        <v>5</v>
      </c>
      <c r="BP267" s="40">
        <v>7</v>
      </c>
      <c r="BQ267" s="40">
        <v>19</v>
      </c>
    </row>
    <row r="268" spans="56:69" x14ac:dyDescent="0.2">
      <c r="BD268" s="40">
        <v>15</v>
      </c>
      <c r="BE268" s="40">
        <v>6</v>
      </c>
      <c r="BH268" s="40">
        <v>17</v>
      </c>
      <c r="BI268" s="40">
        <v>12</v>
      </c>
      <c r="BL268" s="40">
        <v>4</v>
      </c>
      <c r="BM268" s="40">
        <v>16</v>
      </c>
      <c r="BP268" s="40">
        <v>20</v>
      </c>
      <c r="BQ268" s="40">
        <v>6</v>
      </c>
    </row>
    <row r="269" spans="56:69" x14ac:dyDescent="0.2">
      <c r="BD269" s="40">
        <v>7</v>
      </c>
      <c r="BE269" s="40">
        <v>14</v>
      </c>
      <c r="BH269" s="40">
        <v>13</v>
      </c>
      <c r="BI269" s="40">
        <v>16</v>
      </c>
      <c r="BL269" s="40">
        <v>17</v>
      </c>
      <c r="BM269" s="40">
        <v>3</v>
      </c>
      <c r="BP269" s="40">
        <v>5</v>
      </c>
      <c r="BQ269" s="40">
        <v>2</v>
      </c>
    </row>
    <row r="270" spans="56:69" x14ac:dyDescent="0.2">
      <c r="BD270" s="40">
        <v>13</v>
      </c>
      <c r="BE270" s="40">
        <v>8</v>
      </c>
      <c r="BH270" s="40">
        <v>15</v>
      </c>
      <c r="BI270" s="40">
        <v>14</v>
      </c>
      <c r="BL270" s="40">
        <v>2</v>
      </c>
      <c r="BM270" s="40">
        <v>18</v>
      </c>
      <c r="BP270" s="40">
        <v>3</v>
      </c>
      <c r="BQ270" s="40">
        <v>4</v>
      </c>
    </row>
    <row r="271" spans="56:69" x14ac:dyDescent="0.2">
      <c r="BD271" s="40">
        <v>9</v>
      </c>
      <c r="BE271" s="40">
        <v>12</v>
      </c>
      <c r="BH271" s="40">
        <v>1</v>
      </c>
      <c r="BI271" s="40">
        <v>5</v>
      </c>
      <c r="BL271" s="40">
        <v>1</v>
      </c>
      <c r="BM271" s="40">
        <v>9</v>
      </c>
      <c r="BP271" s="40">
        <v>12</v>
      </c>
      <c r="BQ271" s="40">
        <v>1</v>
      </c>
    </row>
    <row r="272" spans="56:69" x14ac:dyDescent="0.2">
      <c r="BD272" s="40">
        <v>11</v>
      </c>
      <c r="BE272" s="40">
        <v>10</v>
      </c>
      <c r="BH272" s="40">
        <v>6</v>
      </c>
      <c r="BI272" s="40">
        <v>4</v>
      </c>
      <c r="BL272" s="40">
        <v>10</v>
      </c>
      <c r="BM272" s="40">
        <v>8</v>
      </c>
      <c r="BP272" s="40">
        <v>13</v>
      </c>
      <c r="BQ272" s="40">
        <v>11</v>
      </c>
    </row>
    <row r="273" spans="60:69" x14ac:dyDescent="0.2">
      <c r="BH273" s="40">
        <v>3</v>
      </c>
      <c r="BI273" s="40">
        <v>7</v>
      </c>
      <c r="BL273" s="40">
        <v>7</v>
      </c>
      <c r="BM273" s="40">
        <v>11</v>
      </c>
      <c r="BP273" s="40">
        <v>10</v>
      </c>
      <c r="BQ273" s="40">
        <v>14</v>
      </c>
    </row>
    <row r="274" spans="60:69" x14ac:dyDescent="0.2">
      <c r="BH274" s="40">
        <v>8</v>
      </c>
      <c r="BI274" s="40">
        <v>2</v>
      </c>
      <c r="BL274" s="40">
        <v>12</v>
      </c>
      <c r="BM274" s="40">
        <v>6</v>
      </c>
      <c r="BP274" s="40">
        <v>15</v>
      </c>
      <c r="BQ274" s="40">
        <v>9</v>
      </c>
    </row>
    <row r="275" spans="60:69" x14ac:dyDescent="0.2">
      <c r="BH275" s="40">
        <v>18</v>
      </c>
      <c r="BI275" s="40">
        <v>9</v>
      </c>
      <c r="BL275" s="40">
        <v>5</v>
      </c>
      <c r="BM275" s="40">
        <v>13</v>
      </c>
      <c r="BP275" s="40">
        <v>8</v>
      </c>
      <c r="BQ275" s="40">
        <v>16</v>
      </c>
    </row>
    <row r="276" spans="60:69" x14ac:dyDescent="0.2">
      <c r="BH276" s="40">
        <v>10</v>
      </c>
      <c r="BI276" s="40">
        <v>17</v>
      </c>
      <c r="BL276" s="40">
        <v>14</v>
      </c>
      <c r="BM276" s="40">
        <v>4</v>
      </c>
      <c r="BP276" s="40">
        <v>17</v>
      </c>
      <c r="BQ276" s="40">
        <v>7</v>
      </c>
    </row>
    <row r="277" spans="60:69" x14ac:dyDescent="0.2">
      <c r="BH277" s="40">
        <v>16</v>
      </c>
      <c r="BI277" s="40">
        <v>11</v>
      </c>
      <c r="BL277" s="40">
        <v>3</v>
      </c>
      <c r="BM277" s="40">
        <v>15</v>
      </c>
      <c r="BP277" s="40">
        <v>6</v>
      </c>
      <c r="BQ277" s="40">
        <v>18</v>
      </c>
    </row>
    <row r="278" spans="60:69" x14ac:dyDescent="0.2">
      <c r="BH278" s="40">
        <v>12</v>
      </c>
      <c r="BI278" s="40">
        <v>15</v>
      </c>
      <c r="BL278" s="40">
        <v>16</v>
      </c>
      <c r="BM278" s="40">
        <v>2</v>
      </c>
      <c r="BP278" s="40">
        <v>19</v>
      </c>
      <c r="BQ278" s="40">
        <v>5</v>
      </c>
    </row>
    <row r="279" spans="60:69" x14ac:dyDescent="0.2">
      <c r="BH279" s="40">
        <v>14</v>
      </c>
      <c r="BI279" s="40">
        <v>13</v>
      </c>
      <c r="BL279" s="40">
        <v>18</v>
      </c>
      <c r="BM279" s="40">
        <v>19</v>
      </c>
      <c r="BP279" s="40">
        <v>4</v>
      </c>
      <c r="BQ279" s="40">
        <v>20</v>
      </c>
    </row>
    <row r="280" spans="60:69" x14ac:dyDescent="0.2">
      <c r="BH280" s="40">
        <v>4</v>
      </c>
      <c r="BI280" s="40">
        <v>1</v>
      </c>
      <c r="BL280" s="40">
        <v>8</v>
      </c>
      <c r="BM280" s="40">
        <v>1</v>
      </c>
      <c r="BP280" s="40">
        <v>2</v>
      </c>
      <c r="BQ280" s="40">
        <v>3</v>
      </c>
    </row>
    <row r="281" spans="60:69" x14ac:dyDescent="0.2">
      <c r="BH281" s="40">
        <v>5</v>
      </c>
      <c r="BI281" s="40">
        <v>3</v>
      </c>
      <c r="BL281" s="40">
        <v>9</v>
      </c>
      <c r="BM281" s="40">
        <v>7</v>
      </c>
      <c r="BP281" s="40">
        <v>1</v>
      </c>
      <c r="BQ281" s="40">
        <v>11</v>
      </c>
    </row>
    <row r="282" spans="60:69" x14ac:dyDescent="0.2">
      <c r="BH282" s="40">
        <v>2</v>
      </c>
      <c r="BI282" s="40">
        <v>6</v>
      </c>
      <c r="BL282" s="40">
        <v>6</v>
      </c>
      <c r="BM282" s="40">
        <v>10</v>
      </c>
      <c r="BP282" s="40">
        <v>12</v>
      </c>
      <c r="BQ282" s="40">
        <v>10</v>
      </c>
    </row>
    <row r="283" spans="60:69" x14ac:dyDescent="0.2">
      <c r="BH283" s="40">
        <v>7</v>
      </c>
      <c r="BI283" s="40">
        <v>18</v>
      </c>
      <c r="BL283" s="40">
        <v>11</v>
      </c>
      <c r="BM283" s="40">
        <v>5</v>
      </c>
      <c r="BP283" s="40">
        <v>9</v>
      </c>
      <c r="BQ283" s="40">
        <v>13</v>
      </c>
    </row>
    <row r="284" spans="60:69" x14ac:dyDescent="0.2">
      <c r="BH284" s="40">
        <v>17</v>
      </c>
      <c r="BI284" s="40">
        <v>8</v>
      </c>
      <c r="BL284" s="40">
        <v>4</v>
      </c>
      <c r="BM284" s="40">
        <v>12</v>
      </c>
      <c r="BP284" s="40">
        <v>14</v>
      </c>
      <c r="BQ284" s="40">
        <v>8</v>
      </c>
    </row>
    <row r="285" spans="60:69" x14ac:dyDescent="0.2">
      <c r="BH285" s="40">
        <v>9</v>
      </c>
      <c r="BI285" s="40">
        <v>16</v>
      </c>
      <c r="BL285" s="40">
        <v>13</v>
      </c>
      <c r="BM285" s="40">
        <v>3</v>
      </c>
      <c r="BP285" s="40">
        <v>7</v>
      </c>
      <c r="BQ285" s="40">
        <v>15</v>
      </c>
    </row>
    <row r="286" spans="60:69" x14ac:dyDescent="0.2">
      <c r="BH286" s="40">
        <v>15</v>
      </c>
      <c r="BI286" s="40">
        <v>10</v>
      </c>
      <c r="BL286" s="40">
        <v>2</v>
      </c>
      <c r="BM286" s="40">
        <v>14</v>
      </c>
      <c r="BP286" s="40">
        <v>16</v>
      </c>
      <c r="BQ286" s="40">
        <v>6</v>
      </c>
    </row>
    <row r="287" spans="60:69" x14ac:dyDescent="0.2">
      <c r="BH287" s="40">
        <v>11</v>
      </c>
      <c r="BI287" s="40">
        <v>14</v>
      </c>
      <c r="BL287" s="40">
        <v>19</v>
      </c>
      <c r="BM287" s="40">
        <v>16</v>
      </c>
      <c r="BP287" s="40">
        <v>5</v>
      </c>
      <c r="BQ287" s="40">
        <v>17</v>
      </c>
    </row>
    <row r="288" spans="60:69" x14ac:dyDescent="0.2">
      <c r="BH288" s="40">
        <v>13</v>
      </c>
      <c r="BI288" s="40">
        <v>12</v>
      </c>
      <c r="BL288" s="40">
        <v>17</v>
      </c>
      <c r="BM288" s="40">
        <v>18</v>
      </c>
      <c r="BP288" s="40">
        <v>18</v>
      </c>
      <c r="BQ288" s="40">
        <v>4</v>
      </c>
    </row>
    <row r="289" spans="60:69" x14ac:dyDescent="0.2">
      <c r="BH289" s="40">
        <v>1</v>
      </c>
      <c r="BI289" s="40">
        <v>3</v>
      </c>
      <c r="BL289" s="40">
        <v>1</v>
      </c>
      <c r="BM289" s="40">
        <v>7</v>
      </c>
      <c r="BP289" s="40">
        <v>3</v>
      </c>
      <c r="BQ289" s="40">
        <v>19</v>
      </c>
    </row>
    <row r="290" spans="60:69" x14ac:dyDescent="0.2">
      <c r="BH290" s="40">
        <v>4</v>
      </c>
      <c r="BI290" s="40">
        <v>2</v>
      </c>
      <c r="BL290" s="40">
        <v>8</v>
      </c>
      <c r="BM290" s="40">
        <v>6</v>
      </c>
      <c r="BP290" s="40">
        <v>20</v>
      </c>
      <c r="BQ290" s="40">
        <v>2</v>
      </c>
    </row>
    <row r="291" spans="60:69" x14ac:dyDescent="0.2">
      <c r="BH291" s="40">
        <v>18</v>
      </c>
      <c r="BI291" s="40">
        <v>5</v>
      </c>
      <c r="BL291" s="40">
        <v>5</v>
      </c>
      <c r="BM291" s="40">
        <v>9</v>
      </c>
      <c r="BP291" s="40">
        <v>10</v>
      </c>
      <c r="BQ291" s="40">
        <v>1</v>
      </c>
    </row>
    <row r="292" spans="60:69" x14ac:dyDescent="0.2">
      <c r="BH292" s="40">
        <v>6</v>
      </c>
      <c r="BI292" s="40">
        <v>17</v>
      </c>
      <c r="BL292" s="40">
        <v>10</v>
      </c>
      <c r="BM292" s="40">
        <v>4</v>
      </c>
      <c r="BP292" s="40">
        <v>11</v>
      </c>
      <c r="BQ292" s="40">
        <v>9</v>
      </c>
    </row>
    <row r="293" spans="60:69" x14ac:dyDescent="0.2">
      <c r="BH293" s="40">
        <v>16</v>
      </c>
      <c r="BI293" s="40">
        <v>7</v>
      </c>
      <c r="BL293" s="40">
        <v>3</v>
      </c>
      <c r="BM293" s="40">
        <v>11</v>
      </c>
      <c r="BP293" s="40">
        <v>8</v>
      </c>
      <c r="BQ293" s="40">
        <v>12</v>
      </c>
    </row>
    <row r="294" spans="60:69" x14ac:dyDescent="0.2">
      <c r="BH294" s="40">
        <v>8</v>
      </c>
      <c r="BI294" s="40">
        <v>15</v>
      </c>
      <c r="BL294" s="40">
        <v>12</v>
      </c>
      <c r="BM294" s="40">
        <v>2</v>
      </c>
      <c r="BP294" s="40">
        <v>13</v>
      </c>
      <c r="BQ294" s="40">
        <v>7</v>
      </c>
    </row>
    <row r="295" spans="60:69" x14ac:dyDescent="0.2">
      <c r="BH295" s="40">
        <v>14</v>
      </c>
      <c r="BI295" s="40">
        <v>9</v>
      </c>
      <c r="BL295" s="40">
        <v>14</v>
      </c>
      <c r="BM295" s="40">
        <v>19</v>
      </c>
      <c r="BP295" s="40">
        <v>6</v>
      </c>
      <c r="BQ295" s="40">
        <v>14</v>
      </c>
    </row>
    <row r="296" spans="60:69" x14ac:dyDescent="0.2">
      <c r="BH296" s="40">
        <v>10</v>
      </c>
      <c r="BI296" s="40">
        <v>13</v>
      </c>
      <c r="BL296" s="40">
        <v>18</v>
      </c>
      <c r="BM296" s="40">
        <v>15</v>
      </c>
      <c r="BP296" s="40">
        <v>15</v>
      </c>
      <c r="BQ296" s="40">
        <v>5</v>
      </c>
    </row>
    <row r="297" spans="60:69" x14ac:dyDescent="0.2">
      <c r="BH297" s="40">
        <v>12</v>
      </c>
      <c r="BI297" s="40">
        <v>11</v>
      </c>
      <c r="BL297" s="40">
        <v>16</v>
      </c>
      <c r="BM297" s="40">
        <v>17</v>
      </c>
      <c r="BP297" s="40">
        <v>4</v>
      </c>
      <c r="BQ297" s="40">
        <v>16</v>
      </c>
    </row>
    <row r="298" spans="60:69" x14ac:dyDescent="0.2">
      <c r="BH298" s="40">
        <v>2</v>
      </c>
      <c r="BI298" s="40">
        <v>1</v>
      </c>
      <c r="BL298" s="40">
        <v>6</v>
      </c>
      <c r="BM298" s="40">
        <v>1</v>
      </c>
      <c r="BP298" s="40">
        <v>17</v>
      </c>
      <c r="BQ298" s="40">
        <v>3</v>
      </c>
    </row>
    <row r="299" spans="60:69" x14ac:dyDescent="0.2">
      <c r="BH299" s="40">
        <v>3</v>
      </c>
      <c r="BI299" s="40">
        <v>18</v>
      </c>
      <c r="BL299" s="40">
        <v>7</v>
      </c>
      <c r="BM299" s="40">
        <v>5</v>
      </c>
      <c r="BP299" s="40">
        <v>2</v>
      </c>
      <c r="BQ299" s="40">
        <v>18</v>
      </c>
    </row>
    <row r="300" spans="60:69" x14ac:dyDescent="0.2">
      <c r="BH300" s="40">
        <v>17</v>
      </c>
      <c r="BI300" s="40">
        <v>4</v>
      </c>
      <c r="BL300" s="40">
        <v>4</v>
      </c>
      <c r="BM300" s="40">
        <v>8</v>
      </c>
      <c r="BP300" s="40">
        <v>19</v>
      </c>
      <c r="BQ300" s="40">
        <v>20</v>
      </c>
    </row>
    <row r="301" spans="60:69" x14ac:dyDescent="0.2">
      <c r="BH301" s="40">
        <v>5</v>
      </c>
      <c r="BI301" s="40">
        <v>16</v>
      </c>
      <c r="BL301" s="40">
        <v>9</v>
      </c>
      <c r="BM301" s="40">
        <v>3</v>
      </c>
      <c r="BP301" s="40">
        <v>1</v>
      </c>
      <c r="BQ301" s="40">
        <v>9</v>
      </c>
    </row>
    <row r="302" spans="60:69" x14ac:dyDescent="0.2">
      <c r="BH302" s="40">
        <v>15</v>
      </c>
      <c r="BI302" s="40">
        <v>6</v>
      </c>
      <c r="BL302" s="40">
        <v>2</v>
      </c>
      <c r="BM302" s="40">
        <v>10</v>
      </c>
      <c r="BP302" s="40">
        <v>10</v>
      </c>
      <c r="BQ302" s="40">
        <v>8</v>
      </c>
    </row>
    <row r="303" spans="60:69" x14ac:dyDescent="0.2">
      <c r="BH303" s="40">
        <v>7</v>
      </c>
      <c r="BI303" s="40">
        <v>14</v>
      </c>
      <c r="BL303" s="40">
        <v>19</v>
      </c>
      <c r="BM303" s="40">
        <v>12</v>
      </c>
      <c r="BP303" s="40">
        <v>7</v>
      </c>
      <c r="BQ303" s="40">
        <v>11</v>
      </c>
    </row>
    <row r="304" spans="60:69" x14ac:dyDescent="0.2">
      <c r="BH304" s="40">
        <v>13</v>
      </c>
      <c r="BI304" s="40">
        <v>8</v>
      </c>
      <c r="BL304" s="40">
        <v>13</v>
      </c>
      <c r="BM304" s="40">
        <v>18</v>
      </c>
      <c r="BP304" s="40">
        <v>12</v>
      </c>
      <c r="BQ304" s="40">
        <v>6</v>
      </c>
    </row>
    <row r="305" spans="60:69" x14ac:dyDescent="0.2">
      <c r="BH305" s="40">
        <v>9</v>
      </c>
      <c r="BI305" s="40">
        <v>12</v>
      </c>
      <c r="BL305" s="40">
        <v>17</v>
      </c>
      <c r="BM305" s="40">
        <v>14</v>
      </c>
      <c r="BP305" s="40">
        <v>5</v>
      </c>
      <c r="BQ305" s="40">
        <v>13</v>
      </c>
    </row>
    <row r="306" spans="60:69" x14ac:dyDescent="0.2">
      <c r="BH306" s="40">
        <v>11</v>
      </c>
      <c r="BI306" s="40">
        <v>10</v>
      </c>
      <c r="BL306" s="40">
        <v>15</v>
      </c>
      <c r="BM306" s="40">
        <v>16</v>
      </c>
      <c r="BP306" s="40">
        <v>14</v>
      </c>
      <c r="BQ306" s="40">
        <v>4</v>
      </c>
    </row>
    <row r="307" spans="60:69" x14ac:dyDescent="0.2">
      <c r="BL307" s="40">
        <v>1</v>
      </c>
      <c r="BM307" s="40">
        <v>5</v>
      </c>
      <c r="BP307" s="40">
        <v>3</v>
      </c>
      <c r="BQ307" s="40">
        <v>15</v>
      </c>
    </row>
    <row r="308" spans="60:69" x14ac:dyDescent="0.2">
      <c r="BL308" s="40">
        <v>6</v>
      </c>
      <c r="BM308" s="40">
        <v>4</v>
      </c>
      <c r="BP308" s="40">
        <v>16</v>
      </c>
      <c r="BQ308" s="40">
        <v>2</v>
      </c>
    </row>
    <row r="309" spans="60:69" x14ac:dyDescent="0.2">
      <c r="BL309" s="40">
        <v>3</v>
      </c>
      <c r="BM309" s="40">
        <v>7</v>
      </c>
      <c r="BP309" s="40">
        <v>20</v>
      </c>
      <c r="BQ309" s="40">
        <v>17</v>
      </c>
    </row>
    <row r="310" spans="60:69" x14ac:dyDescent="0.2">
      <c r="BL310" s="40">
        <v>8</v>
      </c>
      <c r="BM310" s="40">
        <v>2</v>
      </c>
      <c r="BP310" s="40">
        <v>18</v>
      </c>
      <c r="BQ310" s="40">
        <v>19</v>
      </c>
    </row>
    <row r="311" spans="60:69" x14ac:dyDescent="0.2">
      <c r="BL311" s="40">
        <v>10</v>
      </c>
      <c r="BM311" s="40">
        <v>19</v>
      </c>
      <c r="BP311" s="40">
        <v>8</v>
      </c>
      <c r="BQ311" s="40">
        <v>1</v>
      </c>
    </row>
    <row r="312" spans="60:69" x14ac:dyDescent="0.2">
      <c r="BL312" s="40">
        <v>18</v>
      </c>
      <c r="BM312" s="40">
        <v>11</v>
      </c>
      <c r="BP312" s="40">
        <v>9</v>
      </c>
      <c r="BQ312" s="40">
        <v>7</v>
      </c>
    </row>
    <row r="313" spans="60:69" x14ac:dyDescent="0.2">
      <c r="BL313" s="40">
        <v>12</v>
      </c>
      <c r="BM313" s="40">
        <v>17</v>
      </c>
      <c r="BP313" s="40">
        <v>6</v>
      </c>
      <c r="BQ313" s="40">
        <v>10</v>
      </c>
    </row>
    <row r="314" spans="60:69" x14ac:dyDescent="0.2">
      <c r="BL314" s="40">
        <v>16</v>
      </c>
      <c r="BM314" s="40">
        <v>13</v>
      </c>
      <c r="BP314" s="40">
        <v>11</v>
      </c>
      <c r="BQ314" s="40">
        <v>5</v>
      </c>
    </row>
    <row r="315" spans="60:69" x14ac:dyDescent="0.2">
      <c r="BL315" s="40">
        <v>14</v>
      </c>
      <c r="BM315" s="40">
        <v>15</v>
      </c>
      <c r="BP315" s="40">
        <v>4</v>
      </c>
      <c r="BQ315" s="40">
        <v>12</v>
      </c>
    </row>
    <row r="316" spans="60:69" x14ac:dyDescent="0.2">
      <c r="BL316" s="40">
        <v>4</v>
      </c>
      <c r="BM316" s="40">
        <v>1</v>
      </c>
      <c r="BP316" s="40">
        <v>13</v>
      </c>
      <c r="BQ316" s="40">
        <v>3</v>
      </c>
    </row>
    <row r="317" spans="60:69" x14ac:dyDescent="0.2">
      <c r="BL317" s="40">
        <v>5</v>
      </c>
      <c r="BM317" s="40">
        <v>3</v>
      </c>
      <c r="BP317" s="40">
        <v>2</v>
      </c>
      <c r="BQ317" s="40">
        <v>14</v>
      </c>
    </row>
    <row r="318" spans="60:69" x14ac:dyDescent="0.2">
      <c r="BL318" s="40">
        <v>2</v>
      </c>
      <c r="BM318" s="40">
        <v>6</v>
      </c>
      <c r="BP318" s="40">
        <v>15</v>
      </c>
      <c r="BQ318" s="40">
        <v>20</v>
      </c>
    </row>
    <row r="319" spans="60:69" x14ac:dyDescent="0.2">
      <c r="BL319" s="40">
        <v>19</v>
      </c>
      <c r="BM319" s="40">
        <v>8</v>
      </c>
      <c r="BP319" s="40">
        <v>19</v>
      </c>
      <c r="BQ319" s="40">
        <v>16</v>
      </c>
    </row>
    <row r="320" spans="60:69" x14ac:dyDescent="0.2">
      <c r="BL320" s="40">
        <v>9</v>
      </c>
      <c r="BM320" s="40">
        <v>18</v>
      </c>
      <c r="BP320" s="40">
        <v>17</v>
      </c>
      <c r="BQ320" s="40">
        <v>18</v>
      </c>
    </row>
    <row r="321" spans="64:69" x14ac:dyDescent="0.2">
      <c r="BL321" s="40">
        <v>17</v>
      </c>
      <c r="BM321" s="40">
        <v>10</v>
      </c>
      <c r="BP321" s="40">
        <v>1</v>
      </c>
      <c r="BQ321" s="40">
        <v>7</v>
      </c>
    </row>
    <row r="322" spans="64:69" x14ac:dyDescent="0.2">
      <c r="BL322" s="40">
        <v>11</v>
      </c>
      <c r="BM322" s="40">
        <v>16</v>
      </c>
      <c r="BP322" s="40">
        <v>8</v>
      </c>
      <c r="BQ322" s="40">
        <v>6</v>
      </c>
    </row>
    <row r="323" spans="64:69" x14ac:dyDescent="0.2">
      <c r="BL323" s="40">
        <v>15</v>
      </c>
      <c r="BM323" s="40">
        <v>12</v>
      </c>
      <c r="BP323" s="40">
        <v>5</v>
      </c>
      <c r="BQ323" s="40">
        <v>9</v>
      </c>
    </row>
    <row r="324" spans="64:69" x14ac:dyDescent="0.2">
      <c r="BL324" s="40">
        <v>13</v>
      </c>
      <c r="BM324" s="40">
        <v>14</v>
      </c>
      <c r="BP324" s="40">
        <v>10</v>
      </c>
      <c r="BQ324" s="40">
        <v>4</v>
      </c>
    </row>
    <row r="325" spans="64:69" x14ac:dyDescent="0.2">
      <c r="BL325" s="40">
        <v>1</v>
      </c>
      <c r="BM325" s="40">
        <v>3</v>
      </c>
      <c r="BP325" s="40">
        <v>3</v>
      </c>
      <c r="BQ325" s="40">
        <v>11</v>
      </c>
    </row>
    <row r="326" spans="64:69" x14ac:dyDescent="0.2">
      <c r="BL326" s="40">
        <v>4</v>
      </c>
      <c r="BM326" s="40">
        <v>2</v>
      </c>
      <c r="BP326" s="40">
        <v>12</v>
      </c>
      <c r="BQ326" s="40">
        <v>2</v>
      </c>
    </row>
    <row r="327" spans="64:69" x14ac:dyDescent="0.2">
      <c r="BL327" s="40">
        <v>6</v>
      </c>
      <c r="BM327" s="40">
        <v>19</v>
      </c>
      <c r="BP327" s="40">
        <v>20</v>
      </c>
      <c r="BQ327" s="40">
        <v>13</v>
      </c>
    </row>
    <row r="328" spans="64:69" x14ac:dyDescent="0.2">
      <c r="BL328" s="40">
        <v>18</v>
      </c>
      <c r="BM328" s="40">
        <v>7</v>
      </c>
      <c r="BP328" s="40">
        <v>14</v>
      </c>
      <c r="BQ328" s="40">
        <v>19</v>
      </c>
    </row>
    <row r="329" spans="64:69" x14ac:dyDescent="0.2">
      <c r="BL329" s="40">
        <v>8</v>
      </c>
      <c r="BM329" s="40">
        <v>17</v>
      </c>
      <c r="BP329" s="40">
        <v>18</v>
      </c>
      <c r="BQ329" s="40">
        <v>15</v>
      </c>
    </row>
    <row r="330" spans="64:69" x14ac:dyDescent="0.2">
      <c r="BL330" s="40">
        <v>16</v>
      </c>
      <c r="BM330" s="40">
        <v>9</v>
      </c>
      <c r="BP330" s="40">
        <v>16</v>
      </c>
      <c r="BQ330" s="40">
        <v>17</v>
      </c>
    </row>
    <row r="331" spans="64:69" x14ac:dyDescent="0.2">
      <c r="BL331" s="40">
        <v>10</v>
      </c>
      <c r="BM331" s="40">
        <v>15</v>
      </c>
      <c r="BP331" s="40">
        <v>6</v>
      </c>
      <c r="BQ331" s="40">
        <v>1</v>
      </c>
    </row>
    <row r="332" spans="64:69" x14ac:dyDescent="0.2">
      <c r="BL332" s="40">
        <v>14</v>
      </c>
      <c r="BM332" s="40">
        <v>11</v>
      </c>
      <c r="BP332" s="40">
        <v>7</v>
      </c>
      <c r="BQ332" s="40">
        <v>5</v>
      </c>
    </row>
    <row r="333" spans="64:69" x14ac:dyDescent="0.2">
      <c r="BL333" s="40">
        <v>12</v>
      </c>
      <c r="BM333" s="40">
        <v>13</v>
      </c>
      <c r="BP333" s="40">
        <v>4</v>
      </c>
      <c r="BQ333" s="40">
        <v>8</v>
      </c>
    </row>
    <row r="334" spans="64:69" x14ac:dyDescent="0.2">
      <c r="BL334" s="40">
        <v>2</v>
      </c>
      <c r="BM334" s="40">
        <v>1</v>
      </c>
      <c r="BP334" s="40">
        <v>9</v>
      </c>
      <c r="BQ334" s="40">
        <v>3</v>
      </c>
    </row>
    <row r="335" spans="64:69" x14ac:dyDescent="0.2">
      <c r="BL335" s="40">
        <v>19</v>
      </c>
      <c r="BM335" s="40">
        <v>4</v>
      </c>
      <c r="BP335" s="40">
        <v>2</v>
      </c>
      <c r="BQ335" s="40">
        <v>10</v>
      </c>
    </row>
    <row r="336" spans="64:69" x14ac:dyDescent="0.2">
      <c r="BL336" s="40">
        <v>5</v>
      </c>
      <c r="BM336" s="40">
        <v>18</v>
      </c>
      <c r="BP336" s="40">
        <v>11</v>
      </c>
      <c r="BQ336" s="40">
        <v>20</v>
      </c>
    </row>
    <row r="337" spans="64:69" x14ac:dyDescent="0.2">
      <c r="BL337" s="40">
        <v>17</v>
      </c>
      <c r="BM337" s="40">
        <v>6</v>
      </c>
      <c r="BP337" s="40">
        <v>19</v>
      </c>
      <c r="BQ337" s="40">
        <v>12</v>
      </c>
    </row>
    <row r="338" spans="64:69" x14ac:dyDescent="0.2">
      <c r="BL338" s="40">
        <v>7</v>
      </c>
      <c r="BM338" s="40">
        <v>16</v>
      </c>
      <c r="BP338" s="40">
        <v>13</v>
      </c>
      <c r="BQ338" s="40">
        <v>18</v>
      </c>
    </row>
    <row r="339" spans="64:69" x14ac:dyDescent="0.2">
      <c r="BL339" s="40">
        <v>15</v>
      </c>
      <c r="BM339" s="40">
        <v>8</v>
      </c>
      <c r="BP339" s="40">
        <v>17</v>
      </c>
      <c r="BQ339" s="40">
        <v>14</v>
      </c>
    </row>
    <row r="340" spans="64:69" x14ac:dyDescent="0.2">
      <c r="BL340" s="40">
        <v>9</v>
      </c>
      <c r="BM340" s="40">
        <v>14</v>
      </c>
      <c r="BP340" s="40">
        <v>15</v>
      </c>
      <c r="BQ340" s="40">
        <v>16</v>
      </c>
    </row>
    <row r="341" spans="64:69" x14ac:dyDescent="0.2">
      <c r="BL341" s="40">
        <v>13</v>
      </c>
      <c r="BM341" s="40">
        <v>10</v>
      </c>
      <c r="BP341" s="40">
        <v>1</v>
      </c>
      <c r="BQ341" s="40">
        <v>5</v>
      </c>
    </row>
    <row r="342" spans="64:69" x14ac:dyDescent="0.2">
      <c r="BL342" s="40">
        <v>11</v>
      </c>
      <c r="BM342" s="40">
        <v>12</v>
      </c>
      <c r="BP342" s="40">
        <v>6</v>
      </c>
      <c r="BQ342" s="40">
        <v>4</v>
      </c>
    </row>
    <row r="343" spans="64:69" x14ac:dyDescent="0.2">
      <c r="BP343" s="40">
        <v>3</v>
      </c>
      <c r="BQ343" s="40">
        <v>7</v>
      </c>
    </row>
    <row r="344" spans="64:69" x14ac:dyDescent="0.2">
      <c r="BP344" s="40">
        <v>8</v>
      </c>
      <c r="BQ344" s="40">
        <v>2</v>
      </c>
    </row>
    <row r="345" spans="64:69" x14ac:dyDescent="0.2">
      <c r="BP345" s="40">
        <v>20</v>
      </c>
      <c r="BQ345" s="40">
        <v>9</v>
      </c>
    </row>
    <row r="346" spans="64:69" x14ac:dyDescent="0.2">
      <c r="BP346" s="40">
        <v>10</v>
      </c>
      <c r="BQ346" s="40">
        <v>19</v>
      </c>
    </row>
    <row r="347" spans="64:69" x14ac:dyDescent="0.2">
      <c r="BP347" s="40">
        <v>18</v>
      </c>
      <c r="BQ347" s="40">
        <v>11</v>
      </c>
    </row>
    <row r="348" spans="64:69" x14ac:dyDescent="0.2">
      <c r="BP348" s="40">
        <v>12</v>
      </c>
      <c r="BQ348" s="40">
        <v>17</v>
      </c>
    </row>
    <row r="349" spans="64:69" x14ac:dyDescent="0.2">
      <c r="BP349" s="40">
        <v>16</v>
      </c>
      <c r="BQ349" s="40">
        <v>13</v>
      </c>
    </row>
    <row r="350" spans="64:69" x14ac:dyDescent="0.2">
      <c r="BP350" s="40">
        <v>14</v>
      </c>
      <c r="BQ350" s="40">
        <v>15</v>
      </c>
    </row>
    <row r="351" spans="64:69" x14ac:dyDescent="0.2">
      <c r="BP351" s="40">
        <v>4</v>
      </c>
      <c r="BQ351" s="40">
        <v>1</v>
      </c>
    </row>
    <row r="352" spans="64:69" x14ac:dyDescent="0.2">
      <c r="BP352" s="40">
        <v>5</v>
      </c>
      <c r="BQ352" s="40">
        <v>3</v>
      </c>
    </row>
    <row r="353" spans="68:69" x14ac:dyDescent="0.2">
      <c r="BP353" s="40">
        <v>2</v>
      </c>
      <c r="BQ353" s="40">
        <v>6</v>
      </c>
    </row>
    <row r="354" spans="68:69" x14ac:dyDescent="0.2">
      <c r="BP354" s="40">
        <v>7</v>
      </c>
      <c r="BQ354" s="40">
        <v>20</v>
      </c>
    </row>
    <row r="355" spans="68:69" x14ac:dyDescent="0.2">
      <c r="BP355" s="40">
        <v>19</v>
      </c>
      <c r="BQ355" s="40">
        <v>8</v>
      </c>
    </row>
    <row r="356" spans="68:69" x14ac:dyDescent="0.2">
      <c r="BP356" s="40">
        <v>9</v>
      </c>
      <c r="BQ356" s="40">
        <v>18</v>
      </c>
    </row>
    <row r="357" spans="68:69" x14ac:dyDescent="0.2">
      <c r="BP357" s="40">
        <v>17</v>
      </c>
      <c r="BQ357" s="40">
        <v>10</v>
      </c>
    </row>
    <row r="358" spans="68:69" x14ac:dyDescent="0.2">
      <c r="BP358" s="40">
        <v>11</v>
      </c>
      <c r="BQ358" s="40">
        <v>16</v>
      </c>
    </row>
    <row r="359" spans="68:69" x14ac:dyDescent="0.2">
      <c r="BP359" s="40">
        <v>15</v>
      </c>
      <c r="BQ359" s="40">
        <v>12</v>
      </c>
    </row>
    <row r="360" spans="68:69" x14ac:dyDescent="0.2">
      <c r="BP360" s="40">
        <v>13</v>
      </c>
      <c r="BQ360" s="40">
        <v>14</v>
      </c>
    </row>
    <row r="361" spans="68:69" x14ac:dyDescent="0.2">
      <c r="BP361" s="40">
        <v>1</v>
      </c>
      <c r="BQ361" s="40">
        <v>3</v>
      </c>
    </row>
    <row r="362" spans="68:69" x14ac:dyDescent="0.2">
      <c r="BP362" s="40">
        <v>4</v>
      </c>
      <c r="BQ362" s="40">
        <v>2</v>
      </c>
    </row>
    <row r="363" spans="68:69" x14ac:dyDescent="0.2">
      <c r="BP363" s="40">
        <v>20</v>
      </c>
      <c r="BQ363" s="40">
        <v>5</v>
      </c>
    </row>
    <row r="364" spans="68:69" x14ac:dyDescent="0.2">
      <c r="BP364" s="40">
        <v>6</v>
      </c>
      <c r="BQ364" s="40">
        <v>19</v>
      </c>
    </row>
    <row r="365" spans="68:69" x14ac:dyDescent="0.2">
      <c r="BP365" s="40">
        <v>18</v>
      </c>
      <c r="BQ365" s="40">
        <v>7</v>
      </c>
    </row>
    <row r="366" spans="68:69" x14ac:dyDescent="0.2">
      <c r="BP366" s="40">
        <v>8</v>
      </c>
      <c r="BQ366" s="40">
        <v>17</v>
      </c>
    </row>
    <row r="367" spans="68:69" x14ac:dyDescent="0.2">
      <c r="BP367" s="40">
        <v>16</v>
      </c>
      <c r="BQ367" s="40">
        <v>9</v>
      </c>
    </row>
    <row r="368" spans="68:69" x14ac:dyDescent="0.2">
      <c r="BP368" s="40">
        <v>10</v>
      </c>
      <c r="BQ368" s="40">
        <v>15</v>
      </c>
    </row>
    <row r="369" spans="68:69" x14ac:dyDescent="0.2">
      <c r="BP369" s="40">
        <v>14</v>
      </c>
      <c r="BQ369" s="40">
        <v>11</v>
      </c>
    </row>
    <row r="370" spans="68:69" x14ac:dyDescent="0.2">
      <c r="BP370" s="40">
        <v>12</v>
      </c>
      <c r="BQ370" s="40">
        <v>13</v>
      </c>
    </row>
    <row r="371" spans="68:69" x14ac:dyDescent="0.2">
      <c r="BP371" s="40">
        <v>2</v>
      </c>
      <c r="BQ371" s="40">
        <v>1</v>
      </c>
    </row>
    <row r="372" spans="68:69" x14ac:dyDescent="0.2">
      <c r="BP372" s="40">
        <v>3</v>
      </c>
      <c r="BQ372" s="40">
        <v>20</v>
      </c>
    </row>
    <row r="373" spans="68:69" x14ac:dyDescent="0.2">
      <c r="BP373" s="40">
        <v>19</v>
      </c>
      <c r="BQ373" s="40">
        <v>4</v>
      </c>
    </row>
    <row r="374" spans="68:69" x14ac:dyDescent="0.2">
      <c r="BP374" s="40">
        <v>5</v>
      </c>
      <c r="BQ374" s="40">
        <v>18</v>
      </c>
    </row>
    <row r="375" spans="68:69" x14ac:dyDescent="0.2">
      <c r="BP375" s="40">
        <v>17</v>
      </c>
      <c r="BQ375" s="40">
        <v>6</v>
      </c>
    </row>
    <row r="376" spans="68:69" x14ac:dyDescent="0.2">
      <c r="BP376" s="40">
        <v>7</v>
      </c>
      <c r="BQ376" s="40">
        <v>16</v>
      </c>
    </row>
    <row r="377" spans="68:69" x14ac:dyDescent="0.2">
      <c r="BP377" s="40">
        <v>15</v>
      </c>
      <c r="BQ377" s="40">
        <v>8</v>
      </c>
    </row>
    <row r="378" spans="68:69" x14ac:dyDescent="0.2">
      <c r="BP378" s="40">
        <v>9</v>
      </c>
      <c r="BQ378" s="40">
        <v>14</v>
      </c>
    </row>
    <row r="379" spans="68:69" x14ac:dyDescent="0.2">
      <c r="BP379" s="40">
        <v>13</v>
      </c>
      <c r="BQ379" s="40">
        <v>10</v>
      </c>
    </row>
    <row r="380" spans="68:69" x14ac:dyDescent="0.2">
      <c r="BP380" s="40">
        <v>11</v>
      </c>
      <c r="BQ380" s="40">
        <v>12</v>
      </c>
    </row>
  </sheetData>
  <mergeCells count="35">
    <mergeCell ref="BO186:BO190"/>
    <mergeCell ref="BO191:BO195"/>
    <mergeCell ref="BK167:BK171"/>
    <mergeCell ref="BK172:BK176"/>
    <mergeCell ref="BG149:BG153"/>
    <mergeCell ref="BG154:BG158"/>
    <mergeCell ref="A1:A18"/>
    <mergeCell ref="C2:C6"/>
    <mergeCell ref="C7:C11"/>
    <mergeCell ref="AM74:AM78"/>
    <mergeCell ref="AM79:AM83"/>
    <mergeCell ref="AI62:AI66"/>
    <mergeCell ref="AI67:AI71"/>
    <mergeCell ref="AE51:AE55"/>
    <mergeCell ref="AE56:AE60"/>
    <mergeCell ref="AA41:AA45"/>
    <mergeCell ref="AA46:AA50"/>
    <mergeCell ref="W32:W36"/>
    <mergeCell ref="W37:W41"/>
    <mergeCell ref="S24:S28"/>
    <mergeCell ref="G6:G10"/>
    <mergeCell ref="G11:G15"/>
    <mergeCell ref="BC137:BC141"/>
    <mergeCell ref="AY116:AY120"/>
    <mergeCell ref="AY121:AY125"/>
    <mergeCell ref="AU101:AU105"/>
    <mergeCell ref="AU106:AU110"/>
    <mergeCell ref="BC132:BC136"/>
    <mergeCell ref="AQ87:AQ91"/>
    <mergeCell ref="AQ92:AQ96"/>
    <mergeCell ref="K11:K15"/>
    <mergeCell ref="K16:K20"/>
    <mergeCell ref="O17:O21"/>
    <mergeCell ref="O22:O26"/>
    <mergeCell ref="S29:S3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Planung</vt:lpstr>
      <vt:lpstr>Spielplan</vt:lpstr>
      <vt:lpstr>Tabellen</vt:lpstr>
      <vt:lpstr>Calc</vt:lpstr>
      <vt:lpstr>Calc2</vt:lpstr>
      <vt:lpstr>Factors</vt:lpstr>
      <vt:lpstr>Tie_Break</vt:lpstr>
      <vt:lpstr>Matchups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2024-07-07T21:05:35Z</dcterms:modified>
</cp:coreProperties>
</file>